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/>
  <bookViews>
    <workbookView xWindow="0" yWindow="0" windowWidth="25200" windowHeight="11775" activeTab="1"/>
  </bookViews>
  <sheets>
    <sheet name="Rekapitulace stavby" sheetId="1" r:id="rId1"/>
    <sheet name="2017108-01 - SO-01 VODOVOD" sheetId="2" r:id="rId2"/>
    <sheet name="2017108-02 - SO-02 KANALI..." sheetId="3" r:id="rId3"/>
    <sheet name="2017108-VON - VEDLEJŠÍ A ..." sheetId="4" r:id="rId4"/>
  </sheets>
  <definedNames>
    <definedName name="_xlnm._FilterDatabase" localSheetId="1" hidden="1">'2017108-01 - SO-01 VODOVOD'!$C$123:$K$244</definedName>
    <definedName name="_xlnm._FilterDatabase" localSheetId="2" hidden="1">'2017108-02 - SO-02 KANALI...'!$C$122:$K$234</definedName>
    <definedName name="_xlnm._FilterDatabase" localSheetId="3" hidden="1">'2017108-VON - VEDLEJŠÍ A ...'!$C$120:$K$144</definedName>
    <definedName name="_xlnm.Print_Area" localSheetId="1">'2017108-01 - SO-01 VODOVOD'!$C$4:$J$76,'2017108-01 - SO-01 VODOVOD'!$C$82:$J$105,'2017108-01 - SO-01 VODOVOD'!$C$111:$J$244</definedName>
    <definedName name="_xlnm.Print_Area" localSheetId="2">'2017108-02 - SO-02 KANALI...'!$C$4:$J$76,'2017108-02 - SO-02 KANALI...'!$C$82:$J$104,'2017108-02 - SO-02 KANALI...'!$C$110:$J$234</definedName>
    <definedName name="_xlnm.Print_Area" localSheetId="3">'2017108-VON - VEDLEJŠÍ A ...'!$C$4:$J$76,'2017108-VON - VEDLEJŠÍ A ...'!$C$82:$J$102,'2017108-VON - VEDLEJŠÍ A ...'!$C$108:$J$144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'2017108-01 - SO-01 VODOVOD'!$123:$123</definedName>
    <definedName name="_xlnm.Print_Titles" localSheetId="2">'2017108-02 - SO-02 KANALI...'!$122:$122</definedName>
    <definedName name="_xlnm.Print_Titles" localSheetId="3">'2017108-VON - VEDLEJŠÍ A ...'!$120:$120</definedName>
  </definedNames>
  <calcPr calcId="191029"/>
</workbook>
</file>

<file path=xl/sharedStrings.xml><?xml version="1.0" encoding="utf-8"?>
<sst xmlns="http://schemas.openxmlformats.org/spreadsheetml/2006/main" count="3484" uniqueCount="635">
  <si>
    <t>Export Komplet</t>
  </si>
  <si>
    <t/>
  </si>
  <si>
    <t>2.0</t>
  </si>
  <si>
    <t>False</t>
  </si>
  <si>
    <t>{1a2f6f06-6739-4973-ae95-477f3bf43ace}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</si>
  <si>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</si>
  <si>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</si>
  <si>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</si>
  <si>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</si>
  <si>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</si>
  <si>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</si>
  <si>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</si>
  <si>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</si>
  <si>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</si>
  <si>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2017108-VAK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</si>
  <si>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</si>
  <si>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</si>
  <si>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PĚČICE-VODOVOD-PŘIVADĚČ</t>
  </si>
  <si>
    <t>KSO:</t>
  </si>
  <si>
    <t>CC-CZ:</t>
  </si>
  <si>
    <t>Místo:</t>
  </si>
  <si>
    <t xml:space="preserve"> </t>
  </si>
  <si>
    <t>Datum:</t>
  </si>
  <si>
    <t>Zadavatel:</t>
  </si>
  <si>
    <t>IČ:</t>
  </si>
  <si>
    <t>VaK Mladá Boleslav a.s.</t>
  </si>
  <si>
    <t>DIČ:</t>
  </si>
  <si>
    <t>Uchazeč:</t>
  </si>
  <si>
    <t>Vyplň údaj</t>
  </si>
  <si>
    <t>Projektant:</t>
  </si>
  <si>
    <t>ING.EVŽEN KOZÁK S.R.O.</t>
  </si>
  <si>
    <t>True</t>
  </si>
  <si>
    <t>Zpracovatel:</t>
  </si>
  <si>
    <t>ING.EVŽEN KOZÁK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</si>
  <si>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</si>
  <si>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</si>
  <si>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</si>
  <si>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</si>
  <si>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</si>
  <si>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</si>
  <si>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</si>
  <si>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</si>
  <si>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</si>
  <si>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</si>
  <si>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</si>
  <si>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</si>
  <si>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</si>
  <si>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</si>
  <si>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</si>
  <si>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</si>
  <si>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</si>
  <si>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</si>
  <si>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</si>
  <si>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</si>
  <si>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</si>
  <si>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</si>
  <si>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</si>
  <si>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</si>
  <si>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</si>
  <si>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</si>
  <si>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</si>
  <si>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</si>
  <si>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</si>
  <si>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</si>
  <si>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</si>
  <si>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</si>
  <si>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</si>
  <si>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</si>
  <si>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</si>
  <si>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</si>
  <si>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</si>
  <si>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</si>
  <si>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</si>
  <si>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</si>
  <si>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</si>
  <si>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</si>
  <si>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</si>
  <si>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</si>
  <si>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</si>
  <si>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</si>
  <si>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2017108-01</t>
  </si>
  <si>
    <t>SO-01 VODOVOD</t>
  </si>
  <si>
    <t>STA</t>
  </si>
  <si>
    <t>1</t>
  </si>
  <si>
    <t>{7ebd9fb3-802b-4cea-87c4-4b98dc80a627}</t>
  </si>
  <si>
    <t>2</t>
  </si>
  <si>
    <t>2017108-02</t>
  </si>
  <si>
    <t>SO-02 KANALIZAČNÍ VÝTLAK</t>
  </si>
  <si>
    <t>{4baddafd-9521-46f3-84c8-6bd246f1c0f8}</t>
  </si>
  <si>
    <t>2017108-VON</t>
  </si>
  <si>
    <t>VEDLEJŠÍ A OSTATNÍ NÁKLADY</t>
  </si>
  <si>
    <t>{0e9466bc-8efb-44aa-8037-986d52a9ac66}</t>
  </si>
  <si>
    <t>KRYCÍ LIST SOUPISU PRACÍ</t>
  </si>
  <si>
    <t>Objekt:</t>
  </si>
  <si>
    <t>2017108-01 - SO-01 VODOVOD</t>
  </si>
  <si>
    <t>OBEC PĚČICE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</si>
  <si>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</si>
  <si>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</si>
  <si>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</si>
  <si>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</si>
  <si>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</si>
  <si>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</si>
  <si>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</si>
  <si>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</si>
  <si>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</si>
  <si>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</si>
  <si>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</si>
  <si>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</si>
  <si>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</si>
  <si>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</si>
  <si>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</si>
  <si>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</si>
  <si>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</si>
  <si>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</si>
  <si>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</si>
  <si>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</si>
  <si>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</si>
  <si>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</si>
  <si>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</si>
  <si>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</si>
  <si>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</si>
  <si>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</si>
  <si>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</si>
  <si>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</si>
  <si>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</si>
  <si>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</si>
  <si>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</si>
  <si>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</si>
  <si>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podkladu pl přes 200 m2 z kameniva drceného tl 300 mm</t>
  </si>
  <si>
    <t>m2</t>
  </si>
  <si>
    <t>4</t>
  </si>
  <si>
    <t>1622858784</t>
  </si>
  <si>
    <t>VV</t>
  </si>
  <si>
    <t>(40,5+72,8)*1,2</t>
  </si>
  <si>
    <t>113107243</t>
  </si>
  <si>
    <t>Odstranění podkladu živičného tl 150 mm strojně pl přes 200 m2</t>
  </si>
  <si>
    <t>1927181707</t>
  </si>
  <si>
    <t>3</t>
  </si>
  <si>
    <t>113154333</t>
  </si>
  <si>
    <t>Frézování živičného krytu tl 50 mm pruh š 2 m pl do 10000 m2 bez překážek v trase</t>
  </si>
  <si>
    <t>1197693522</t>
  </si>
  <si>
    <t>103,93+237,86 "krajská silnice-plocha odměřena z AutoCADu"</t>
  </si>
  <si>
    <t>115101201</t>
  </si>
  <si>
    <t>Čerpání vody na dopravní výšku do 10 m průměrný přítok do 500 l/min</t>
  </si>
  <si>
    <t>hod</t>
  </si>
  <si>
    <t>-528838590</t>
  </si>
  <si>
    <t>10*24 "předpoklad 10 dnů"</t>
  </si>
  <si>
    <t>5</t>
  </si>
  <si>
    <t>115101301</t>
  </si>
  <si>
    <t>Pohotovost čerpací soupravy pro dopravní výšku do 10 m přítok do 500 l/min</t>
  </si>
  <si>
    <t>den</t>
  </si>
  <si>
    <t>-486046367</t>
  </si>
  <si>
    <t>6</t>
  </si>
  <si>
    <t>121101101</t>
  </si>
  <si>
    <t>Sejmutí ornice s přemístěním na vzdálenost do 50 m</t>
  </si>
  <si>
    <t>m3</t>
  </si>
  <si>
    <t>1233538326</t>
  </si>
  <si>
    <t>8845,36*0,3 "pruh šíře 10 m"</t>
  </si>
  <si>
    <t>7</t>
  </si>
  <si>
    <t>132301204</t>
  </si>
  <si>
    <t>Hloubení rýh š do 2000 mm v hornině tř. 4 objemu přes 5000 m3</t>
  </si>
  <si>
    <t>-1115452571</t>
  </si>
  <si>
    <t>2296,3 "výměra získána SW z podél.profilu"</t>
  </si>
  <si>
    <t>8</t>
  </si>
  <si>
    <t>132301209</t>
  </si>
  <si>
    <t>Příplatek za lepivost k hloubení rýh š do 2000 mm v hornině tř. 4</t>
  </si>
  <si>
    <t>713775797</t>
  </si>
  <si>
    <t>9</t>
  </si>
  <si>
    <t>151101101</t>
  </si>
  <si>
    <t>Zřízení příložného pažení a rozepření stěn rýh hl do 2 m</t>
  </si>
  <si>
    <t>1062491629</t>
  </si>
  <si>
    <t>2498,2 "výměra získána SW z podél.profilu"</t>
  </si>
  <si>
    <t>10</t>
  </si>
  <si>
    <t>151101102</t>
  </si>
  <si>
    <t>Zřízení příložného pažení a rozepření stěn rýh hl do 4 m</t>
  </si>
  <si>
    <t>-283698010</t>
  </si>
  <si>
    <t>1329,1 "výměra získána SW z podél.profilu"</t>
  </si>
  <si>
    <t>11</t>
  </si>
  <si>
    <t>151101111</t>
  </si>
  <si>
    <t>Odstranění příložného pažení a rozepření stěn rýh hl do 2 m</t>
  </si>
  <si>
    <t>2030451491</t>
  </si>
  <si>
    <t>12</t>
  </si>
  <si>
    <t>151101112</t>
  </si>
  <si>
    <t>Odstranění příložného pažení a rozepření stěn rýh hl do 4 m</t>
  </si>
  <si>
    <t>-2009067672</t>
  </si>
  <si>
    <t>13</t>
  </si>
  <si>
    <t>161101101</t>
  </si>
  <si>
    <t>Svislé přemístění výkopku z horniny tř. 1 až 4 hl výkopu do 2,5 m</t>
  </si>
  <si>
    <t>139896899</t>
  </si>
  <si>
    <t>14</t>
  </si>
  <si>
    <t>162701105</t>
  </si>
  <si>
    <t>Vodorovné přemístění do 10000 m výkopku/sypaniny z horniny tř. 1 až 4</t>
  </si>
  <si>
    <t>-60974644</t>
  </si>
  <si>
    <t>(40,5+72,8)*0,8 "-odvoz nehutnitelného výkopku na skládku-výměra získána SW z podél.profilu"</t>
  </si>
  <si>
    <t>1008,1*0,65 "lože a obsyp potrubí"</t>
  </si>
  <si>
    <t>Součet</t>
  </si>
  <si>
    <t>162701109</t>
  </si>
  <si>
    <t>Příplatek k vodorovnému přemístění výkopku/sypaniny z horniny tř. 1 až 4 ZKD 1000 m přes 10000 m</t>
  </si>
  <si>
    <t>1470039561</t>
  </si>
  <si>
    <t>745,905*9</t>
  </si>
  <si>
    <t>16</t>
  </si>
  <si>
    <t>167101102</t>
  </si>
  <si>
    <t>Nakládání výkopku z hornin tř. 1 až 4 přes 100 m3</t>
  </si>
  <si>
    <t>-617779287</t>
  </si>
  <si>
    <t>17</t>
  </si>
  <si>
    <t>171201202</t>
  </si>
  <si>
    <t>Uložení sypaniny na skládku</t>
  </si>
  <si>
    <t>1999222733</t>
  </si>
  <si>
    <t>18</t>
  </si>
  <si>
    <t>171201211</t>
  </si>
  <si>
    <t>Poplatek za uložení odpadu ze sypaniny na skládce (skládkovné)</t>
  </si>
  <si>
    <t>t</t>
  </si>
  <si>
    <t>958844198</t>
  </si>
  <si>
    <t>745,905*2,2 "přepočet na tuny"</t>
  </si>
  <si>
    <t>19</t>
  </si>
  <si>
    <t>M</t>
  </si>
  <si>
    <t>58331200</t>
  </si>
  <si>
    <t>štěrkopísek netříděný zásypový</t>
  </si>
  <si>
    <t>-434296263</t>
  </si>
  <si>
    <t>90,64*2,2 "přepočet na tuny"</t>
  </si>
  <si>
    <t>20</t>
  </si>
  <si>
    <t>174101101</t>
  </si>
  <si>
    <t xml:space="preserve">Zásyp zhutněný jam šachet rýh nebo kolem objektů </t>
  </si>
  <si>
    <t>-689651854</t>
  </si>
  <si>
    <t>(40,5+72,8)*0,8 "náhrada nehutnitelného výkopku-výměra získána SW z podél.profilu"</t>
  </si>
  <si>
    <t>341110120</t>
  </si>
  <si>
    <t>kabel silový NYY-J2x4 mm2-identifikační vodič včetně pokládky</t>
  </si>
  <si>
    <t>m</t>
  </si>
  <si>
    <t>-1186153977</t>
  </si>
  <si>
    <t>1008,1*2 "identifikační kabel"</t>
  </si>
  <si>
    <t>22</t>
  </si>
  <si>
    <t>181301115</t>
  </si>
  <si>
    <t>Rozprostření ornice tl vrstvy do 300 mm pl přes 500 m2 v rovině nebo ve svahu do 1:5</t>
  </si>
  <si>
    <t>-158109322</t>
  </si>
  <si>
    <t>Zakládání</t>
  </si>
  <si>
    <t>23</t>
  </si>
  <si>
    <t>275313611</t>
  </si>
  <si>
    <t>Základové patky z betonu tř. C 16/20</t>
  </si>
  <si>
    <t>2141011398</t>
  </si>
  <si>
    <t>0,5*0,5*0,5*7 "opěrné bloky"</t>
  </si>
  <si>
    <t>Vodorovné konstrukce</t>
  </si>
  <si>
    <t>24</t>
  </si>
  <si>
    <t>451572111</t>
  </si>
  <si>
    <t>Lože pod potrubí otevřený výkop z kameniva drobného těženého</t>
  </si>
  <si>
    <t>108046064</t>
  </si>
  <si>
    <t>-3,14*0,08*0,08*1008,1 "odpočet objemu potrubí"</t>
  </si>
  <si>
    <t>Komunikace pozemní</t>
  </si>
  <si>
    <t>25</t>
  </si>
  <si>
    <t>564251111</t>
  </si>
  <si>
    <t>Podklad nebo podsyp ze štěrkopísku ŠP tl 150 mm</t>
  </si>
  <si>
    <t>-1787632396</t>
  </si>
  <si>
    <t>26</t>
  </si>
  <si>
    <t>564681111</t>
  </si>
  <si>
    <t>Podklad z kameniva hrubého drceného vel. 63-125 mm tl 300 mm</t>
  </si>
  <si>
    <t>-1425127154</t>
  </si>
  <si>
    <t>27</t>
  </si>
  <si>
    <t>573231106</t>
  </si>
  <si>
    <t>Postřik živičný spojovací ze silniční emulze v množství 0,30 kg/m2</t>
  </si>
  <si>
    <t>1100304932</t>
  </si>
  <si>
    <t>28</t>
  </si>
  <si>
    <t>577144131</t>
  </si>
  <si>
    <t>Asfaltový beton vrstva obrusná ACO 11 (ABS) tř. I tl 50 mm š do 3 m z modifikovaného asfaltu</t>
  </si>
  <si>
    <t>-1303784060</t>
  </si>
  <si>
    <t>29</t>
  </si>
  <si>
    <t>577186131</t>
  </si>
  <si>
    <t>Asfaltový beton vrstva ložní ACL 22 (ABVH) tl 100 mm š do 3 m z modifikovaného asfaltu</t>
  </si>
  <si>
    <t>1944853993</t>
  </si>
  <si>
    <t>Trubní vedení</t>
  </si>
  <si>
    <t>30</t>
  </si>
  <si>
    <t>1000001</t>
  </si>
  <si>
    <t>Zkouška průchodnosti volným předmětem vodovodního potrubí DN 150</t>
  </si>
  <si>
    <t>1328268313</t>
  </si>
  <si>
    <t>31</t>
  </si>
  <si>
    <t>460490001</t>
  </si>
  <si>
    <t xml:space="preserve">Krytí bílou výstražnou fólií s nápisem VODOVOD z PVC šířky do 20 cm včetně pokládky </t>
  </si>
  <si>
    <t>108044854</t>
  </si>
  <si>
    <t>32</t>
  </si>
  <si>
    <t>55253003</t>
  </si>
  <si>
    <t>trouba vodovodní litinová hrdlová Pz dl 6m DN 150</t>
  </si>
  <si>
    <t>7324745</t>
  </si>
  <si>
    <t>33</t>
  </si>
  <si>
    <t>55253000</t>
  </si>
  <si>
    <t>trouba vodovodní litinová hrdlová Pz dl 6m DN 80</t>
  </si>
  <si>
    <t>561952188</t>
  </si>
  <si>
    <t>1,8+2,1</t>
  </si>
  <si>
    <t>34</t>
  </si>
  <si>
    <t>851241131</t>
  </si>
  <si>
    <t>Montáž potrubí z trub litinových hrdlových s integrovaným těsněním otevřený výkop DN 80</t>
  </si>
  <si>
    <t>188251906</t>
  </si>
  <si>
    <t>35</t>
  </si>
  <si>
    <t>851311131</t>
  </si>
  <si>
    <t>Montáž potrubí z trub litinových hrdlových s integrovaným těsněním otevřený výkop DN 150</t>
  </si>
  <si>
    <t>-1914002511</t>
  </si>
  <si>
    <t>36</t>
  </si>
  <si>
    <t>857241131</t>
  </si>
  <si>
    <t>Montáž litinových tvarovek jednoosých hrdlových otevřený výkop s integrovaným těsněním DN 80</t>
  </si>
  <si>
    <t>kus</t>
  </si>
  <si>
    <t>1155305124</t>
  </si>
  <si>
    <t>37</t>
  </si>
  <si>
    <t>55253907</t>
  </si>
  <si>
    <t>koleno hrdlové z tvárné litiny,práškový epoxid tl 250µm MMK-kus DN 150- 11,25°</t>
  </si>
  <si>
    <t>1685659574</t>
  </si>
  <si>
    <t>38</t>
  </si>
  <si>
    <t>55253943</t>
  </si>
  <si>
    <t>koleno hrdlové z tvárné litiny,práškový epoxid tl 250µm MMK-kus DN 150-45°</t>
  </si>
  <si>
    <t>-357936938</t>
  </si>
  <si>
    <t>39</t>
  </si>
  <si>
    <t>55253756</t>
  </si>
  <si>
    <t>tvarovka hrdlová s přírubovou odbočkou z tvárné litiny,práškový epoxid tl.250µm MMA-kus DN 150/80</t>
  </si>
  <si>
    <t>1117957303</t>
  </si>
  <si>
    <t>40</t>
  </si>
  <si>
    <t>857242121</t>
  </si>
  <si>
    <t>Montáž litinových tvarovek jednoosých přírubových otevřený výkop DN 80</t>
  </si>
  <si>
    <t>412273397</t>
  </si>
  <si>
    <t>41</t>
  </si>
  <si>
    <t>422735890</t>
  </si>
  <si>
    <t>hydrant podzemní DN80 PN16 jednoduchý uzávěr, krycí hloubka 1500 mm</t>
  </si>
  <si>
    <t>-74369068</t>
  </si>
  <si>
    <t>42</t>
  </si>
  <si>
    <t>422910730</t>
  </si>
  <si>
    <t>souprava zemní teleskop. pro šoupátka DN  65-80 mm</t>
  </si>
  <si>
    <t>-356323343</t>
  </si>
  <si>
    <t>43</t>
  </si>
  <si>
    <t>552540470</t>
  </si>
  <si>
    <t>koleno přírubové prodloužené PPL z tvárné litiny,práškový epoxid, tl.250µm s patkou N-kus DN 80 mm</t>
  </si>
  <si>
    <t>-642449463</t>
  </si>
  <si>
    <t>44</t>
  </si>
  <si>
    <t>55254011</t>
  </si>
  <si>
    <t>koleno přírubové z tvárné litiny,práškový epoxid tl 250µm FFK-kus DN 80- 45°</t>
  </si>
  <si>
    <t>-726996073</t>
  </si>
  <si>
    <t>45</t>
  </si>
  <si>
    <t>55259982</t>
  </si>
  <si>
    <t>koleno přírubové Q tvárná litina DN80-90°</t>
  </si>
  <si>
    <t>-412125510</t>
  </si>
  <si>
    <t>46</t>
  </si>
  <si>
    <t>55253237</t>
  </si>
  <si>
    <t>trouba přírubová litinová vodovodní  PN 10/16 DN 80 dl 300mm</t>
  </si>
  <si>
    <t>607745121</t>
  </si>
  <si>
    <t>47</t>
  </si>
  <si>
    <t>31951003</t>
  </si>
  <si>
    <t>Potrubní spojka jištěná proti posuvu hrdlo-příruba  DN 80</t>
  </si>
  <si>
    <t>1136266058</t>
  </si>
  <si>
    <t>48</t>
  </si>
  <si>
    <t>422212120</t>
  </si>
  <si>
    <t>šoupě přírubové vodovodní  DN 80  PN10-16</t>
  </si>
  <si>
    <t>-328329357</t>
  </si>
  <si>
    <t>49</t>
  </si>
  <si>
    <t>55251616</t>
  </si>
  <si>
    <t>příruba litinová WAGA pro vodovodní lit. potrubí 150/159mm</t>
  </si>
  <si>
    <t>-392617044</t>
  </si>
  <si>
    <t>50</t>
  </si>
  <si>
    <t>857311131</t>
  </si>
  <si>
    <t>Montáž litinových tvarovek jednoosých hrdlových otevřený výkop s integrovaným těsněním DN 150</t>
  </si>
  <si>
    <t>-1835457547</t>
  </si>
  <si>
    <t>51</t>
  </si>
  <si>
    <t>857313131</t>
  </si>
  <si>
    <t>Montáž litinových tvarovek odbočných hrdlových otevřený výkop s integrovaným těsněním DN 150</t>
  </si>
  <si>
    <t>-2120479932</t>
  </si>
  <si>
    <t>52</t>
  </si>
  <si>
    <t>891241112</t>
  </si>
  <si>
    <t>Montáž vodovodních šoupátek otevřený výkop DN 80</t>
  </si>
  <si>
    <t>-1149866650</t>
  </si>
  <si>
    <t>53</t>
  </si>
  <si>
    <t>891243321</t>
  </si>
  <si>
    <t>D+M ventilů odvzdušňovacích přírubových DN 80-Hawle č.9822 DN80 PN1-16 dl. 755 mm</t>
  </si>
  <si>
    <t>966279364</t>
  </si>
  <si>
    <t>54</t>
  </si>
  <si>
    <t>891247111</t>
  </si>
  <si>
    <t>Montáž hydrantů podzemních DN 80</t>
  </si>
  <si>
    <t>651740732</t>
  </si>
  <si>
    <t>55</t>
  </si>
  <si>
    <t>892351111</t>
  </si>
  <si>
    <t>Tlaková zkouška vodou potrubí DN 150 nebo 200</t>
  </si>
  <si>
    <t>675611523</t>
  </si>
  <si>
    <t>56</t>
  </si>
  <si>
    <t>892353122</t>
  </si>
  <si>
    <t>Proplach a dezinfekce vodovodního potrubí DN 150 nebo 200</t>
  </si>
  <si>
    <t>-283521023</t>
  </si>
  <si>
    <t>57</t>
  </si>
  <si>
    <t>892372111</t>
  </si>
  <si>
    <t>Zabezpečení konců potrubí DN do 300 při tlakových zkouškách vodou</t>
  </si>
  <si>
    <t>-285895777</t>
  </si>
  <si>
    <t>58</t>
  </si>
  <si>
    <t>894411311</t>
  </si>
  <si>
    <t>Osazení železobetonových dílců pro šachty skruží rovných</t>
  </si>
  <si>
    <t>-1146903654</t>
  </si>
  <si>
    <t>59</t>
  </si>
  <si>
    <t>59231120</t>
  </si>
  <si>
    <t>sloupek řadový plotový pro drátěné pletivo 120x150x2500mm</t>
  </si>
  <si>
    <t>-1079412713</t>
  </si>
  <si>
    <t>60</t>
  </si>
  <si>
    <t>59224161</t>
  </si>
  <si>
    <t>skruž kanalizační 100 x 50 x 12 cm</t>
  </si>
  <si>
    <t>-1844412536</t>
  </si>
  <si>
    <t>61</t>
  </si>
  <si>
    <t>899401112</t>
  </si>
  <si>
    <t>Osazení poklopů litinových šoupátkových</t>
  </si>
  <si>
    <t>-1488343514</t>
  </si>
  <si>
    <t>62</t>
  </si>
  <si>
    <t>422913520</t>
  </si>
  <si>
    <t xml:space="preserve">poklop litinový-šoupátkový </t>
  </si>
  <si>
    <t>-1518248507</t>
  </si>
  <si>
    <t>63</t>
  </si>
  <si>
    <t>899401113</t>
  </si>
  <si>
    <t>Osazení poklopů litinových hydrantových</t>
  </si>
  <si>
    <t>1734008533</t>
  </si>
  <si>
    <t>64</t>
  </si>
  <si>
    <t>422914520</t>
  </si>
  <si>
    <t>poklop litinový-hydrantový</t>
  </si>
  <si>
    <t>-2000654609</t>
  </si>
  <si>
    <t>65</t>
  </si>
  <si>
    <t>422914521</t>
  </si>
  <si>
    <t>POKL. PRO AUT. ZAVZDUŠ. A ODVZDUŠ. SOUPR. DN80 PN10</t>
  </si>
  <si>
    <t>-1753949375</t>
  </si>
  <si>
    <t>66</t>
  </si>
  <si>
    <t>899713111</t>
  </si>
  <si>
    <t>Orientační tabulky na sloupku betonovém nebo ocelovém</t>
  </si>
  <si>
    <t>886784090</t>
  </si>
  <si>
    <t>Ostatní konstrukce a práce-bourání</t>
  </si>
  <si>
    <t>998</t>
  </si>
  <si>
    <t>Přesun hmot</t>
  </si>
  <si>
    <t>67</t>
  </si>
  <si>
    <t>998273102</t>
  </si>
  <si>
    <t>Přesun hmot pro trubní vedení z trub litinových otevřený výkop</t>
  </si>
  <si>
    <t>854625396</t>
  </si>
  <si>
    <t>2017108-02 - SO-02 KANALIZAČNÍ VÝTLAK</t>
  </si>
  <si>
    <t>-2019701370</t>
  </si>
  <si>
    <t>(42,0+74,5)*1,2</t>
  </si>
  <si>
    <t>1126418799</t>
  </si>
  <si>
    <t>1148944493</t>
  </si>
  <si>
    <t>0 "položka zahrnuta v objektu vodovodu"</t>
  </si>
  <si>
    <t>-1781822870</t>
  </si>
  <si>
    <t>618573560</t>
  </si>
  <si>
    <t>-1574288763</t>
  </si>
  <si>
    <t>-209361233</t>
  </si>
  <si>
    <t>2254,0+525,7 "výměra získána SW z podél.profilu"</t>
  </si>
  <si>
    <t>566234332</t>
  </si>
  <si>
    <t>-649831930</t>
  </si>
  <si>
    <t>4632,8 "výměra získána SW z podél.profilu"</t>
  </si>
  <si>
    <t>1445845337</t>
  </si>
  <si>
    <t>2006742510</t>
  </si>
  <si>
    <t>2254,0 "výměra získána SW z podél.profilu"</t>
  </si>
  <si>
    <t>161101102</t>
  </si>
  <si>
    <t>Svislé přemístění výkopku z horniny tř. 1 až 4 hl výkopu do 4 m</t>
  </si>
  <si>
    <t>-1247917691</t>
  </si>
  <si>
    <t>525,7 "výměra získána SW z podél.profilu"</t>
  </si>
  <si>
    <t>-1787193336</t>
  </si>
  <si>
    <t>(42,0+74,5)*0,8 "-odvoz nehutnitelného výkopku na skládku-výměra získána SW z podél.profilu"</t>
  </si>
  <si>
    <t>1007,9*0,65 "lože a obsyp potrubí"</t>
  </si>
  <si>
    <t>-1899211153</t>
  </si>
  <si>
    <t>748,335*9</t>
  </si>
  <si>
    <t>-944791113</t>
  </si>
  <si>
    <t>-274275707</t>
  </si>
  <si>
    <t>-1904088051</t>
  </si>
  <si>
    <t>748,335*2,2 "přepočet na tuny"</t>
  </si>
  <si>
    <t>1877551574</t>
  </si>
  <si>
    <t>93,2*2,2 "přepočet na tuny"</t>
  </si>
  <si>
    <t>-2046549886</t>
  </si>
  <si>
    <t>(42,0+74,5)*0,8 "-náhrada nehutnitelného výkopku na skládku"</t>
  </si>
  <si>
    <t>-1135968978</t>
  </si>
  <si>
    <t>1007,9*2 "identifikační kabel"</t>
  </si>
  <si>
    <t>759194928</t>
  </si>
  <si>
    <t>-1272742748</t>
  </si>
  <si>
    <t>0,5*0,5*0,5*1 "opěrné bloky"</t>
  </si>
  <si>
    <t>-513992866</t>
  </si>
  <si>
    <t>1007,9*0,55 "lože a obsyp potrubí"</t>
  </si>
  <si>
    <t>-3,14*0,05*0,05*1007,9 "odpočet objemu potrubí"</t>
  </si>
  <si>
    <t>-1681953701</t>
  </si>
  <si>
    <t>595496350</t>
  </si>
  <si>
    <t>-2143279313</t>
  </si>
  <si>
    <t>816789095</t>
  </si>
  <si>
    <t>-1073666219</t>
  </si>
  <si>
    <t>Zkouška průchodnosti volným předmětem vodovodního potrubí DN 80,100</t>
  </si>
  <si>
    <t>1144980111</t>
  </si>
  <si>
    <t>1360612130</t>
  </si>
  <si>
    <t xml:space="preserve">Krytí  výstražnou fólií z PVC šířky do 20 cm včetně pokládky </t>
  </si>
  <si>
    <t>1951330707</t>
  </si>
  <si>
    <t>1067627887</t>
  </si>
  <si>
    <t>28654368</t>
  </si>
  <si>
    <t>příruba volná k lemovému nákružku z polypropylénu 90</t>
  </si>
  <si>
    <t>-214268709</t>
  </si>
  <si>
    <t>55253677</t>
  </si>
  <si>
    <t>REDUKČNÍ PŘÍRUBA XR - DN80/50</t>
  </si>
  <si>
    <t>1652451845</t>
  </si>
  <si>
    <t>871241211</t>
  </si>
  <si>
    <t>Montáž potrubí z PE100 SDR 11 otevřený výkop svařovaných elektrotvarovkou D 90 x 8,2 mm</t>
  </si>
  <si>
    <t>1553455704</t>
  </si>
  <si>
    <t>871251211</t>
  </si>
  <si>
    <t>Montáž potrubí z PE100 SDR 11 otevřený výkop svařovaných elektrotvarovkou D 110 x 10,0 mm</t>
  </si>
  <si>
    <t>479135524</t>
  </si>
  <si>
    <t>28613601</t>
  </si>
  <si>
    <t>potrubí PE 100 RC SDR 11 S OCHR. PLÁŠTĚM d 110</t>
  </si>
  <si>
    <t>-1104282438</t>
  </si>
  <si>
    <t>42261600</t>
  </si>
  <si>
    <t>AUTOMATICKÝ ODVZD./ZAVZDUŠ. VENTIL DN50 (BEV 20 - F - 50)</t>
  </si>
  <si>
    <t>291236146</t>
  </si>
  <si>
    <t>28613600</t>
  </si>
  <si>
    <t>potrubí PE 100 RC SDR 11 S OCHR. PLÁŠTĚM d90</t>
  </si>
  <si>
    <t>670652897</t>
  </si>
  <si>
    <t>28614949</t>
  </si>
  <si>
    <t>elektrokoleno 45° PE 100 PN 16 D 110mm</t>
  </si>
  <si>
    <t>-1113656774</t>
  </si>
  <si>
    <t>28653060</t>
  </si>
  <si>
    <t>elektrokoleno 90° PE 100 D 90mm</t>
  </si>
  <si>
    <t>-1293340656</t>
  </si>
  <si>
    <t>28653135</t>
  </si>
  <si>
    <t>nákružek lemový PE 100 SDR 11 90mm</t>
  </si>
  <si>
    <t>668242752</t>
  </si>
  <si>
    <t>286149492</t>
  </si>
  <si>
    <t>elektrokoleno 11° PE 100 PN 16 D 110mm</t>
  </si>
  <si>
    <t>1587170661</t>
  </si>
  <si>
    <t>28615975</t>
  </si>
  <si>
    <t>elektrospojka SDR 11 PE 100 PN 16 D 110mm</t>
  </si>
  <si>
    <t>1361237571</t>
  </si>
  <si>
    <t>1007,9/12</t>
  </si>
  <si>
    <t>28614961</t>
  </si>
  <si>
    <t>elektrotvarovka T-kus rovnoramenný PE 100 PN 16 D 110/90mm</t>
  </si>
  <si>
    <t>-1274219847</t>
  </si>
  <si>
    <t>891242122</t>
  </si>
  <si>
    <t>Montáž kanalizačních šoupátek otevřený výkop DN 80</t>
  </si>
  <si>
    <t>944105503</t>
  </si>
  <si>
    <t>42221453</t>
  </si>
  <si>
    <t>šoupátko odpadní voda litina GGG 50 krátká stavební dl PN 10/16 DN 80x180mm</t>
  </si>
  <si>
    <t>-2003553403</t>
  </si>
  <si>
    <t>892271111</t>
  </si>
  <si>
    <t>Tlaková zkouška vodou potrubí DN 100 nebo 125</t>
  </si>
  <si>
    <t>-1854693322</t>
  </si>
  <si>
    <t>892273122</t>
  </si>
  <si>
    <t>Proplach a dezinfekce vodovodního potrubí DN od 80 do 125</t>
  </si>
  <si>
    <t>428234046</t>
  </si>
  <si>
    <t>-802454349</t>
  </si>
  <si>
    <t>894411111</t>
  </si>
  <si>
    <t>Zřízení šachet kanalizačních z betonových dílců na potrubí DN do 200 dno beton tř. C 25/30</t>
  </si>
  <si>
    <t>1712803008</t>
  </si>
  <si>
    <t>59224348</t>
  </si>
  <si>
    <t>těsnění elastomerové pro spojení šachetních dílů DN 1000</t>
  </si>
  <si>
    <t>-808484282</t>
  </si>
  <si>
    <t>59224051</t>
  </si>
  <si>
    <t>skruž pro kanalizační šachty se zabudovanými stupadly 100 x 50 x 12 cm</t>
  </si>
  <si>
    <t>524249135</t>
  </si>
  <si>
    <t>59224056</t>
  </si>
  <si>
    <t>kónus pro kanalizační šachty s kapsovým stupadlem 100/62,5 x 67 x 12 cm</t>
  </si>
  <si>
    <t>1890504417</t>
  </si>
  <si>
    <t>59224012</t>
  </si>
  <si>
    <t>prstenec šachtový vyrovnávací betonový 625x100x80mm</t>
  </si>
  <si>
    <t>1297956439</t>
  </si>
  <si>
    <t>59224013</t>
  </si>
  <si>
    <t>prstenec šachtový vyrovnávací betonový 625x100x100mm</t>
  </si>
  <si>
    <t>-550848959</t>
  </si>
  <si>
    <t>59224168</t>
  </si>
  <si>
    <t>skruž betonová přechodová 62,5/100x60x12 cm, stupadla poplastovaná kapsová</t>
  </si>
  <si>
    <t>331304153</t>
  </si>
  <si>
    <t>59224023</t>
  </si>
  <si>
    <t>dno betonové šachtové DN 200 betonový žlab i nástupnice  100 x 63,5 x 15 cm</t>
  </si>
  <si>
    <t>-173661293</t>
  </si>
  <si>
    <t>PFG.0000165</t>
  </si>
  <si>
    <t>poklop šachtový D2 /betonová výplň+ litina/ D 400 - BEGU-B-1, bez odvětrání</t>
  </si>
  <si>
    <t>-1401558621</t>
  </si>
  <si>
    <t>-1778348768</t>
  </si>
  <si>
    <t>998276101</t>
  </si>
  <si>
    <t>Přesun hmot pro trubní vedení z trub z plastických hmot otevřený výkop</t>
  </si>
  <si>
    <t>-1082633621</t>
  </si>
  <si>
    <t>2017108-VON - VEDLEJŠÍ A OSTATNÍ NÁKLADY</t>
  </si>
  <si>
    <t>VRN - Vedlejší a ostatní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</si>
  <si>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</si>
  <si>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</si>
  <si>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</si>
  <si>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</si>
  <si>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</si>
  <si>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a ostatní rozpočtové náklady</t>
  </si>
  <si>
    <t>VRN1</t>
  </si>
  <si>
    <t>Průzkumné, geodetické a projektové práce</t>
  </si>
  <si>
    <t>012103000</t>
  </si>
  <si>
    <t>Geodetické práce před výstavbou-vytýčení stavby</t>
  </si>
  <si>
    <t>1024</t>
  </si>
  <si>
    <t>-830788377</t>
  </si>
  <si>
    <t>012203000</t>
  </si>
  <si>
    <t>Geodetické práce při provádění stavby-zaměření skutečného provedení</t>
  </si>
  <si>
    <t>1770400066</t>
  </si>
  <si>
    <t>012303000</t>
  </si>
  <si>
    <t>Geodetické práce po výstavbě-zpracování skutečného provedení</t>
  </si>
  <si>
    <t>1862186536</t>
  </si>
  <si>
    <t>013254000</t>
  </si>
  <si>
    <t>Dokumentace skutečného provedení stavby</t>
  </si>
  <si>
    <t>1818796697</t>
  </si>
  <si>
    <t>VRN3</t>
  </si>
  <si>
    <t>Zařízení staveniště</t>
  </si>
  <si>
    <t>031002000</t>
  </si>
  <si>
    <t>Související práce pro zařízení staveniště-vytýčení inž.sítí</t>
  </si>
  <si>
    <t>1911888538</t>
  </si>
  <si>
    <t>032203000</t>
  </si>
  <si>
    <t>Pronájem ploch staveniště</t>
  </si>
  <si>
    <t>-1300544160</t>
  </si>
  <si>
    <t>032603000</t>
  </si>
  <si>
    <t>Zřízení zařízení staveniště</t>
  </si>
  <si>
    <t>1400141345</t>
  </si>
  <si>
    <t>032903000</t>
  </si>
  <si>
    <t>Náklady na provoz a údržbu vybavení staveniště</t>
  </si>
  <si>
    <t>-1918784954</t>
  </si>
  <si>
    <t>034203000</t>
  </si>
  <si>
    <t>Oplocení staveniště neprůhlednými dílci v.2,0 m do patek v obci</t>
  </si>
  <si>
    <t>-1179425839</t>
  </si>
  <si>
    <t>034403000</t>
  </si>
  <si>
    <t>Dopravní značení na staveništi</t>
  </si>
  <si>
    <t>188302875</t>
  </si>
  <si>
    <t>034703000</t>
  </si>
  <si>
    <t>Osvětlení staveniště</t>
  </si>
  <si>
    <t>2062038571</t>
  </si>
  <si>
    <t>035103001</t>
  </si>
  <si>
    <t>Pronájem ploch</t>
  </si>
  <si>
    <t>1998229253</t>
  </si>
  <si>
    <t>039103000</t>
  </si>
  <si>
    <t>Rozebrání, bourání a odvoz zařízení staveniště</t>
  </si>
  <si>
    <t>-232559808</t>
  </si>
  <si>
    <t>VRN4</t>
  </si>
  <si>
    <t>Inženýrská činnost</t>
  </si>
  <si>
    <t>042903000</t>
  </si>
  <si>
    <t>Ostatní posudky-krácený rozbor vody</t>
  </si>
  <si>
    <t>kpl</t>
  </si>
  <si>
    <t>-1555819920</t>
  </si>
  <si>
    <t>043194000</t>
  </si>
  <si>
    <t>Ostatní zkoušky-hutnící zkoušky statické po 50m</t>
  </si>
  <si>
    <t>-528805810</t>
  </si>
  <si>
    <t>043203000</t>
  </si>
  <si>
    <t>Měření monitoring bez rozlišení-fotodokumentace</t>
  </si>
  <si>
    <t>-392830523</t>
  </si>
  <si>
    <t>045203000</t>
  </si>
  <si>
    <t>Kompletační činnost-doklady požadované k předání a převzetí díla</t>
  </si>
  <si>
    <t>954518853</t>
  </si>
  <si>
    <t>VRN9</t>
  </si>
  <si>
    <t>Ostatní náklady</t>
  </si>
  <si>
    <t>091003000</t>
  </si>
  <si>
    <t>Ostatní požadavky-zvláštní požadavky na zhotovení, jinde neuvedené náklady (uchazeč podrobně rozepíše obsah položky pod oceněným výkazem výměr)</t>
  </si>
  <si>
    <t>-601711948</t>
  </si>
  <si>
    <t>Dodávka VaK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</si>
</sst>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5" borderId="0" xfId="0" applyFont="1" applyFill="1" applyAlignment="1">
      <alignment vertical="center"/>
    </xf>
    <xf numFmtId="0" fontId="0" fillId="5" borderId="3" xfId="0" applyFont="1" applyFill="1" applyBorder="1" applyAlignment="1" applyProtection="1">
      <alignment vertical="center"/>
      <protection locked="0"/>
    </xf>
    <xf numFmtId="0" fontId="35" fillId="5" borderId="22" xfId="0" applyFont="1" applyFill="1" applyBorder="1" applyAlignment="1" applyProtection="1">
      <alignment horizontal="center" vertical="center"/>
      <protection locked="0"/>
    </xf>
    <xf numFmtId="49" fontId="35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5" fillId="5" borderId="22" xfId="0" applyFont="1" applyFill="1" applyBorder="1" applyAlignment="1" applyProtection="1">
      <alignment horizontal="left" vertical="center" wrapText="1"/>
      <protection locked="0"/>
    </xf>
    <xf numFmtId="0" fontId="35" fillId="5" borderId="22" xfId="0" applyFont="1" applyFill="1" applyBorder="1" applyAlignment="1" applyProtection="1">
      <alignment horizontal="center" vertical="center" wrapText="1"/>
      <protection locked="0"/>
    </xf>
    <xf numFmtId="167" fontId="35" fillId="5" borderId="22" xfId="0" applyNumberFormat="1" applyFont="1" applyFill="1" applyBorder="1" applyAlignment="1" applyProtection="1">
      <alignment vertical="center"/>
      <protection locked="0"/>
    </xf>
    <xf numFmtId="4" fontId="35" fillId="5" borderId="22" xfId="0" applyNumberFormat="1" applyFont="1" applyFill="1" applyBorder="1" applyAlignment="1" applyProtection="1">
      <alignment vertical="center"/>
      <protection locked="0"/>
    </xf>
    <xf numFmtId="0" fontId="36" fillId="5" borderId="22" xfId="0" applyFont="1" applyFill="1" applyBorder="1" applyAlignment="1" applyProtection="1">
      <alignment vertical="center"/>
      <protection locked="0"/>
    </xf>
    <xf numFmtId="0" fontId="36" fillId="5" borderId="3" xfId="0" applyFont="1" applyFill="1" applyBorder="1" applyAlignment="1">
      <alignment vertical="center"/>
    </xf>
    <xf numFmtId="0" fontId="35" fillId="5" borderId="17" xfId="0" applyFont="1" applyFill="1" applyBorder="1" applyAlignment="1" applyProtection="1">
      <alignment horizontal="left" vertical="center"/>
      <protection locked="0"/>
    </xf>
    <xf numFmtId="0" fontId="35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166" fontId="23" fillId="5" borderId="0" xfId="0" applyNumberFormat="1" applyFont="1" applyFill="1" applyBorder="1" applyAlignment="1">
      <alignment vertical="center"/>
    </xf>
    <xf numFmtId="166" fontId="23" fillId="5" borderId="12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4" fontId="0" fillId="5" borderId="0" xfId="0" applyNumberFormat="1" applyFont="1" applyFill="1" applyAlignment="1">
      <alignment vertical="center"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0" fontId="23" fillId="5" borderId="17" xfId="0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0" fillId="5" borderId="3" xfId="0" applyFont="1" applyFill="1" applyBorder="1" applyAlignment="1" applyProtection="1">
      <alignment vertical="center"/>
      <protection/>
    </xf>
    <xf numFmtId="0" fontId="35" fillId="5" borderId="22" xfId="0" applyFont="1" applyFill="1" applyBorder="1" applyAlignment="1" applyProtection="1">
      <alignment horizontal="center" vertical="center"/>
      <protection/>
    </xf>
    <xf numFmtId="49" fontId="35" fillId="5" borderId="22" xfId="0" applyNumberFormat="1" applyFont="1" applyFill="1" applyBorder="1" applyAlignment="1" applyProtection="1">
      <alignment horizontal="left" vertical="center" wrapText="1"/>
      <protection/>
    </xf>
    <xf numFmtId="0" fontId="35" fillId="5" borderId="22" xfId="0" applyFont="1" applyFill="1" applyBorder="1" applyAlignment="1" applyProtection="1">
      <alignment horizontal="left" vertical="center" wrapText="1"/>
      <protection/>
    </xf>
    <xf numFmtId="0" fontId="35" fillId="5" borderId="22" xfId="0" applyFont="1" applyFill="1" applyBorder="1" applyAlignment="1" applyProtection="1">
      <alignment horizontal="center" vertical="center" wrapText="1"/>
      <protection/>
    </xf>
    <xf numFmtId="167" fontId="35" fillId="5" borderId="22" xfId="0" applyNumberFormat="1" applyFont="1" applyFill="1" applyBorder="1" applyAlignment="1" applyProtection="1">
      <alignment vertical="center"/>
      <protection/>
    </xf>
    <xf numFmtId="0" fontId="22" fillId="5" borderId="22" xfId="0" applyFont="1" applyFill="1" applyBorder="1" applyAlignment="1" applyProtection="1">
      <alignment horizontal="center" vertical="center"/>
      <protection/>
    </xf>
    <xf numFmtId="49" fontId="22" fillId="5" borderId="22" xfId="0" applyNumberFormat="1" applyFont="1" applyFill="1" applyBorder="1" applyAlignment="1" applyProtection="1">
      <alignment horizontal="left" vertical="center" wrapText="1"/>
      <protection/>
    </xf>
    <xf numFmtId="0" fontId="22" fillId="5" borderId="22" xfId="0" applyFont="1" applyFill="1" applyBorder="1" applyAlignment="1" applyProtection="1">
      <alignment horizontal="left" vertical="center" wrapText="1"/>
      <protection/>
    </xf>
    <xf numFmtId="0" fontId="22" fillId="5" borderId="22" xfId="0" applyFont="1" applyFill="1" applyBorder="1" applyAlignment="1" applyProtection="1">
      <alignment horizontal="center" vertical="center" wrapText="1"/>
      <protection/>
    </xf>
    <xf numFmtId="167" fontId="22" fillId="5" borderId="22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right"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4" fontId="35" fillId="5" borderId="22" xfId="0" applyNumberFormat="1" applyFont="1" applyFill="1" applyBorder="1" applyAlignment="1" applyProtection="1">
      <alignment vertical="center"/>
      <protection/>
    </xf>
    <xf numFmtId="4" fontId="22" fillId="5" borderId="22" xfId="0" applyNumberFormat="1" applyFont="1" applyFill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7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22" fillId="4" borderId="14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82">
      <selection activeCell="AN18" sqref="AN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6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19"/>
      <c r="BE5" s="243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4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19"/>
      <c r="BE6" s="244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44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191">
        <v>44151</v>
      </c>
      <c r="AR8" s="19"/>
      <c r="BE8" s="244"/>
      <c r="BS8" s="16" t="s">
        <v>6</v>
      </c>
    </row>
    <row r="9" spans="2:71" s="1" customFormat="1" ht="14.45" customHeight="1">
      <c r="B9" s="19"/>
      <c r="AR9" s="19"/>
      <c r="BE9" s="244"/>
      <c r="BS9" s="16" t="s">
        <v>6</v>
      </c>
    </row>
    <row r="10" spans="2:71" s="1" customFormat="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44"/>
      <c r="BS10" s="16" t="s">
        <v>6</v>
      </c>
    </row>
    <row r="11" spans="2:71" s="1" customFormat="1" ht="18.4" customHeight="1">
      <c r="B11" s="19"/>
      <c r="E11" s="24" t="s">
        <v>25</v>
      </c>
      <c r="AK11" s="26" t="s">
        <v>26</v>
      </c>
      <c r="AN11" s="24" t="s">
        <v>1</v>
      </c>
      <c r="AR11" s="19"/>
      <c r="BE11" s="244"/>
      <c r="BS11" s="16" t="s">
        <v>6</v>
      </c>
    </row>
    <row r="12" spans="2:71" s="1" customFormat="1" ht="6.95" customHeight="1">
      <c r="B12" s="19"/>
      <c r="AR12" s="19"/>
      <c r="BE12" s="244"/>
      <c r="BS12" s="16" t="s">
        <v>6</v>
      </c>
    </row>
    <row r="13" spans="2:71" s="1" customFormat="1" ht="12" customHeight="1">
      <c r="B13" s="19"/>
      <c r="D13" s="26" t="s">
        <v>27</v>
      </c>
      <c r="AK13" s="26" t="s">
        <v>24</v>
      </c>
      <c r="AN13" s="28" t="s">
        <v>28</v>
      </c>
      <c r="AR13" s="19"/>
      <c r="BE13" s="244"/>
      <c r="BS13" s="16" t="s">
        <v>6</v>
      </c>
    </row>
    <row r="14" spans="2:71" ht="12.75">
      <c r="B14" s="19"/>
      <c r="E14" s="248" t="s">
        <v>28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6" t="s">
        <v>26</v>
      </c>
      <c r="AN14" s="28" t="s">
        <v>28</v>
      </c>
      <c r="AR14" s="19"/>
      <c r="BE14" s="244"/>
      <c r="BS14" s="16" t="s">
        <v>6</v>
      </c>
    </row>
    <row r="15" spans="2:71" s="1" customFormat="1" ht="6.95" customHeight="1">
      <c r="B15" s="19"/>
      <c r="AR15" s="19"/>
      <c r="BE15" s="244"/>
      <c r="BS15" s="16" t="s">
        <v>3</v>
      </c>
    </row>
    <row r="16" spans="2:71" s="1" customFormat="1" ht="12" customHeight="1">
      <c r="B16" s="19"/>
      <c r="D16" s="26" t="s">
        <v>29</v>
      </c>
      <c r="AK16" s="26" t="s">
        <v>24</v>
      </c>
      <c r="AN16" s="24" t="s">
        <v>1</v>
      </c>
      <c r="AR16" s="19"/>
      <c r="BE16" s="244"/>
      <c r="BS16" s="16" t="s">
        <v>3</v>
      </c>
    </row>
    <row r="17" spans="2:71" s="1" customFormat="1" ht="18.4" customHeight="1">
      <c r="B17" s="19"/>
      <c r="E17" s="24" t="s">
        <v>30</v>
      </c>
      <c r="AK17" s="26" t="s">
        <v>26</v>
      </c>
      <c r="AN17" s="24" t="s">
        <v>1</v>
      </c>
      <c r="AR17" s="19"/>
      <c r="BE17" s="244"/>
      <c r="BS17" s="16" t="s">
        <v>31</v>
      </c>
    </row>
    <row r="18" spans="2:71" s="1" customFormat="1" ht="6.95" customHeight="1">
      <c r="B18" s="19"/>
      <c r="AR18" s="19"/>
      <c r="BE18" s="244"/>
      <c r="BS18" s="16" t="s">
        <v>6</v>
      </c>
    </row>
    <row r="19" spans="2:71" s="1" customFormat="1" ht="12" customHeight="1">
      <c r="B19" s="19"/>
      <c r="D19" s="26" t="s">
        <v>32</v>
      </c>
      <c r="AK19" s="26" t="s">
        <v>24</v>
      </c>
      <c r="AN19" s="24" t="s">
        <v>1</v>
      </c>
      <c r="AR19" s="19"/>
      <c r="BE19" s="244"/>
      <c r="BS19" s="16" t="s">
        <v>6</v>
      </c>
    </row>
    <row r="20" spans="2:71" s="1" customFormat="1" ht="18.4" customHeight="1">
      <c r="B20" s="19"/>
      <c r="E20" s="24" t="s">
        <v>33</v>
      </c>
      <c r="AK20" s="26" t="s">
        <v>26</v>
      </c>
      <c r="AN20" s="24" t="s">
        <v>1</v>
      </c>
      <c r="AR20" s="19"/>
      <c r="BE20" s="244"/>
      <c r="BS20" s="16" t="s">
        <v>31</v>
      </c>
    </row>
    <row r="21" spans="2:57" s="1" customFormat="1" ht="6.95" customHeight="1">
      <c r="B21" s="19"/>
      <c r="AR21" s="19"/>
      <c r="BE21" s="244"/>
    </row>
    <row r="22" spans="2:57" s="1" customFormat="1" ht="12" customHeight="1">
      <c r="B22" s="19"/>
      <c r="D22" s="26" t="s">
        <v>34</v>
      </c>
      <c r="AR22" s="19"/>
      <c r="BE22" s="244"/>
    </row>
    <row r="23" spans="2:57" s="1" customFormat="1" ht="16.5" customHeight="1">
      <c r="B23" s="19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R23" s="19"/>
      <c r="BE23" s="244"/>
    </row>
    <row r="24" spans="2:57" s="1" customFormat="1" ht="6.95" customHeight="1">
      <c r="B24" s="19"/>
      <c r="AR24" s="19"/>
      <c r="BE24" s="244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4"/>
    </row>
    <row r="26" spans="1:57" s="2" customFormat="1" ht="25.9" customHeight="1">
      <c r="A26" s="31"/>
      <c r="B26" s="32"/>
      <c r="C26" s="31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1">
        <f>ROUND(AG94,2)</f>
        <v>0</v>
      </c>
      <c r="AL26" s="252"/>
      <c r="AM26" s="252"/>
      <c r="AN26" s="252"/>
      <c r="AO26" s="252"/>
      <c r="AP26" s="31"/>
      <c r="AQ26" s="31"/>
      <c r="AR26" s="32"/>
      <c r="BE26" s="244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44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53" t="s">
        <v>36</v>
      </c>
      <c r="M28" s="253"/>
      <c r="N28" s="253"/>
      <c r="O28" s="253"/>
      <c r="P28" s="253"/>
      <c r="Q28" s="31"/>
      <c r="R28" s="31"/>
      <c r="S28" s="31"/>
      <c r="T28" s="31"/>
      <c r="U28" s="31"/>
      <c r="V28" s="31"/>
      <c r="W28" s="253" t="s">
        <v>37</v>
      </c>
      <c r="X28" s="253"/>
      <c r="Y28" s="253"/>
      <c r="Z28" s="253"/>
      <c r="AA28" s="253"/>
      <c r="AB28" s="253"/>
      <c r="AC28" s="253"/>
      <c r="AD28" s="253"/>
      <c r="AE28" s="253"/>
      <c r="AF28" s="31"/>
      <c r="AG28" s="31"/>
      <c r="AH28" s="31"/>
      <c r="AI28" s="31"/>
      <c r="AJ28" s="31"/>
      <c r="AK28" s="253" t="s">
        <v>38</v>
      </c>
      <c r="AL28" s="253"/>
      <c r="AM28" s="253"/>
      <c r="AN28" s="253"/>
      <c r="AO28" s="253"/>
      <c r="AP28" s="31"/>
      <c r="AQ28" s="31"/>
      <c r="AR28" s="32"/>
      <c r="BE28" s="244"/>
    </row>
    <row r="29" spans="2:57" s="3" customFormat="1" ht="14.45" customHeight="1">
      <c r="B29" s="36"/>
      <c r="D29" s="26" t="s">
        <v>39</v>
      </c>
      <c r="F29" s="26" t="s">
        <v>40</v>
      </c>
      <c r="L29" s="231">
        <v>0.21</v>
      </c>
      <c r="M29" s="230"/>
      <c r="N29" s="230"/>
      <c r="O29" s="230"/>
      <c r="P29" s="230"/>
      <c r="W29" s="229">
        <f>ROUND(AZ94,2)</f>
        <v>0</v>
      </c>
      <c r="X29" s="230"/>
      <c r="Y29" s="230"/>
      <c r="Z29" s="230"/>
      <c r="AA29" s="230"/>
      <c r="AB29" s="230"/>
      <c r="AC29" s="230"/>
      <c r="AD29" s="230"/>
      <c r="AE29" s="230"/>
      <c r="AK29" s="229">
        <f>ROUND(AV94,2)</f>
        <v>0</v>
      </c>
      <c r="AL29" s="230"/>
      <c r="AM29" s="230"/>
      <c r="AN29" s="230"/>
      <c r="AO29" s="230"/>
      <c r="AR29" s="36"/>
      <c r="BE29" s="245"/>
    </row>
    <row r="30" spans="2:57" s="3" customFormat="1" ht="14.45" customHeight="1">
      <c r="B30" s="36"/>
      <c r="F30" s="26" t="s">
        <v>41</v>
      </c>
      <c r="L30" s="231">
        <v>0.15</v>
      </c>
      <c r="M30" s="230"/>
      <c r="N30" s="230"/>
      <c r="O30" s="230"/>
      <c r="P30" s="230"/>
      <c r="W30" s="229">
        <f>ROUND(BA94,2)</f>
        <v>0</v>
      </c>
      <c r="X30" s="230"/>
      <c r="Y30" s="230"/>
      <c r="Z30" s="230"/>
      <c r="AA30" s="230"/>
      <c r="AB30" s="230"/>
      <c r="AC30" s="230"/>
      <c r="AD30" s="230"/>
      <c r="AE30" s="230"/>
      <c r="AK30" s="229">
        <f>ROUND(AW94,2)</f>
        <v>0</v>
      </c>
      <c r="AL30" s="230"/>
      <c r="AM30" s="230"/>
      <c r="AN30" s="230"/>
      <c r="AO30" s="230"/>
      <c r="AR30" s="36"/>
      <c r="BE30" s="245"/>
    </row>
    <row r="31" spans="2:57" s="3" customFormat="1" ht="14.45" customHeight="1" hidden="1">
      <c r="B31" s="36"/>
      <c r="F31" s="26" t="s">
        <v>42</v>
      </c>
      <c r="L31" s="231">
        <v>0.21</v>
      </c>
      <c r="M31" s="230"/>
      <c r="N31" s="230"/>
      <c r="O31" s="230"/>
      <c r="P31" s="230"/>
      <c r="W31" s="229">
        <f>ROUND(BB94,2)</f>
        <v>0</v>
      </c>
      <c r="X31" s="230"/>
      <c r="Y31" s="230"/>
      <c r="Z31" s="230"/>
      <c r="AA31" s="230"/>
      <c r="AB31" s="230"/>
      <c r="AC31" s="230"/>
      <c r="AD31" s="230"/>
      <c r="AE31" s="230"/>
      <c r="AK31" s="229">
        <v>0</v>
      </c>
      <c r="AL31" s="230"/>
      <c r="AM31" s="230"/>
      <c r="AN31" s="230"/>
      <c r="AO31" s="230"/>
      <c r="AR31" s="36"/>
      <c r="BE31" s="245"/>
    </row>
    <row r="32" spans="2:57" s="3" customFormat="1" ht="14.45" customHeight="1" hidden="1">
      <c r="B32" s="36"/>
      <c r="F32" s="26" t="s">
        <v>43</v>
      </c>
      <c r="L32" s="231">
        <v>0.15</v>
      </c>
      <c r="M32" s="230"/>
      <c r="N32" s="230"/>
      <c r="O32" s="230"/>
      <c r="P32" s="230"/>
      <c r="W32" s="229">
        <f>ROUND(BC94,2)</f>
        <v>0</v>
      </c>
      <c r="X32" s="230"/>
      <c r="Y32" s="230"/>
      <c r="Z32" s="230"/>
      <c r="AA32" s="230"/>
      <c r="AB32" s="230"/>
      <c r="AC32" s="230"/>
      <c r="AD32" s="230"/>
      <c r="AE32" s="230"/>
      <c r="AK32" s="229">
        <v>0</v>
      </c>
      <c r="AL32" s="230"/>
      <c r="AM32" s="230"/>
      <c r="AN32" s="230"/>
      <c r="AO32" s="230"/>
      <c r="AR32" s="36"/>
      <c r="BE32" s="245"/>
    </row>
    <row r="33" spans="2:57" s="3" customFormat="1" ht="14.45" customHeight="1" hidden="1">
      <c r="B33" s="36"/>
      <c r="F33" s="26" t="s">
        <v>44</v>
      </c>
      <c r="L33" s="231">
        <v>0</v>
      </c>
      <c r="M33" s="230"/>
      <c r="N33" s="230"/>
      <c r="O33" s="230"/>
      <c r="P33" s="230"/>
      <c r="W33" s="229">
        <f>ROUND(BD94,2)</f>
        <v>0</v>
      </c>
      <c r="X33" s="230"/>
      <c r="Y33" s="230"/>
      <c r="Z33" s="230"/>
      <c r="AA33" s="230"/>
      <c r="AB33" s="230"/>
      <c r="AC33" s="230"/>
      <c r="AD33" s="230"/>
      <c r="AE33" s="230"/>
      <c r="AK33" s="229">
        <v>0</v>
      </c>
      <c r="AL33" s="230"/>
      <c r="AM33" s="230"/>
      <c r="AN33" s="230"/>
      <c r="AO33" s="230"/>
      <c r="AR33" s="36"/>
      <c r="BE33" s="245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44"/>
    </row>
    <row r="35" spans="1:57" s="2" customFormat="1" ht="25.9" customHeight="1">
      <c r="A35" s="31"/>
      <c r="B35" s="32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32" t="s">
        <v>47</v>
      </c>
      <c r="Y35" s="233"/>
      <c r="Z35" s="233"/>
      <c r="AA35" s="233"/>
      <c r="AB35" s="233"/>
      <c r="AC35" s="39"/>
      <c r="AD35" s="39"/>
      <c r="AE35" s="39"/>
      <c r="AF35" s="39"/>
      <c r="AG35" s="39"/>
      <c r="AH35" s="39"/>
      <c r="AI35" s="39"/>
      <c r="AJ35" s="39"/>
      <c r="AK35" s="234">
        <f>SUM(AK26:AK33)</f>
        <v>0</v>
      </c>
      <c r="AL35" s="233"/>
      <c r="AM35" s="233"/>
      <c r="AN35" s="233"/>
      <c r="AO35" s="235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49</v>
      </c>
      <c r="AI49" s="43"/>
      <c r="AJ49" s="43"/>
      <c r="AK49" s="43"/>
      <c r="AL49" s="43"/>
      <c r="AM49" s="43"/>
      <c r="AN49" s="43"/>
      <c r="AO49" s="43"/>
      <c r="AR49" s="4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31"/>
      <c r="B60" s="32"/>
      <c r="C60" s="31"/>
      <c r="D60" s="44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50</v>
      </c>
      <c r="AI60" s="34"/>
      <c r="AJ60" s="34"/>
      <c r="AK60" s="34"/>
      <c r="AL60" s="34"/>
      <c r="AM60" s="44" t="s">
        <v>51</v>
      </c>
      <c r="AN60" s="34"/>
      <c r="AO60" s="34"/>
      <c r="AP60" s="31"/>
      <c r="AQ60" s="31"/>
      <c r="AR60" s="32"/>
      <c r="BE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31"/>
      <c r="B64" s="32"/>
      <c r="C64" s="31"/>
      <c r="D64" s="42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53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31"/>
      <c r="B75" s="32"/>
      <c r="C75" s="31"/>
      <c r="D75" s="44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50</v>
      </c>
      <c r="AI75" s="34"/>
      <c r="AJ75" s="34"/>
      <c r="AK75" s="34"/>
      <c r="AL75" s="34"/>
      <c r="AM75" s="44" t="s">
        <v>51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2017108-VAK</v>
      </c>
      <c r="AR84" s="50"/>
    </row>
    <row r="85" spans="2:44" s="5" customFormat="1" ht="36.95" customHeight="1">
      <c r="B85" s="51"/>
      <c r="C85" s="52" t="s">
        <v>16</v>
      </c>
      <c r="L85" s="220" t="str">
        <f>K6</f>
        <v>PĚČICE-VODOVOD-PŘIVADĚČ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22">
        <f>IF(AN8="","",AN8)</f>
        <v>44151</v>
      </c>
      <c r="AN87" s="222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VaK Mladá Boleslav a.s.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29</v>
      </c>
      <c r="AJ89" s="31"/>
      <c r="AK89" s="31"/>
      <c r="AL89" s="31"/>
      <c r="AM89" s="223" t="str">
        <f>IF(E17="","",E17)</f>
        <v>ING.EVŽEN KOZÁK S.R.O.</v>
      </c>
      <c r="AN89" s="224"/>
      <c r="AO89" s="224"/>
      <c r="AP89" s="224"/>
      <c r="AQ89" s="31"/>
      <c r="AR89" s="32"/>
      <c r="AS89" s="225" t="s">
        <v>55</v>
      </c>
      <c r="AT89" s="226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32</v>
      </c>
      <c r="AJ90" s="31"/>
      <c r="AK90" s="31"/>
      <c r="AL90" s="31"/>
      <c r="AM90" s="223" t="str">
        <f>IF(E20="","",E20)</f>
        <v>ING.EVŽEN KOZÁK</v>
      </c>
      <c r="AN90" s="224"/>
      <c r="AO90" s="224"/>
      <c r="AP90" s="224"/>
      <c r="AQ90" s="31"/>
      <c r="AR90" s="32"/>
      <c r="AS90" s="227"/>
      <c r="AT90" s="228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7"/>
      <c r="AT91" s="228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36" t="s">
        <v>56</v>
      </c>
      <c r="D92" s="237"/>
      <c r="E92" s="237"/>
      <c r="F92" s="237"/>
      <c r="G92" s="237"/>
      <c r="H92" s="59"/>
      <c r="I92" s="238" t="s">
        <v>57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9" t="s">
        <v>58</v>
      </c>
      <c r="AH92" s="237"/>
      <c r="AI92" s="237"/>
      <c r="AJ92" s="237"/>
      <c r="AK92" s="237"/>
      <c r="AL92" s="237"/>
      <c r="AM92" s="237"/>
      <c r="AN92" s="238" t="s">
        <v>59</v>
      </c>
      <c r="AO92" s="237"/>
      <c r="AP92" s="240"/>
      <c r="AQ92" s="60" t="s">
        <v>60</v>
      </c>
      <c r="AR92" s="32"/>
      <c r="AS92" s="61" t="s">
        <v>61</v>
      </c>
      <c r="AT92" s="62" t="s">
        <v>62</v>
      </c>
      <c r="AU92" s="62" t="s">
        <v>63</v>
      </c>
      <c r="AV92" s="62" t="s">
        <v>64</v>
      </c>
      <c r="AW92" s="62" t="s">
        <v>65</v>
      </c>
      <c r="AX92" s="62" t="s">
        <v>66</v>
      </c>
      <c r="AY92" s="62" t="s">
        <v>67</v>
      </c>
      <c r="AZ92" s="62" t="s">
        <v>68</v>
      </c>
      <c r="BA92" s="62" t="s">
        <v>69</v>
      </c>
      <c r="BB92" s="62" t="s">
        <v>70</v>
      </c>
      <c r="BC92" s="62" t="s">
        <v>71</v>
      </c>
      <c r="BD92" s="63" t="s">
        <v>72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73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41">
        <f>ROUND(SUM(AG95:AG97),2)</f>
        <v>0</v>
      </c>
      <c r="AH94" s="241"/>
      <c r="AI94" s="241"/>
      <c r="AJ94" s="241"/>
      <c r="AK94" s="241"/>
      <c r="AL94" s="241"/>
      <c r="AM94" s="241"/>
      <c r="AN94" s="242">
        <f>SUM(AG94,AT94)</f>
        <v>0</v>
      </c>
      <c r="AO94" s="242"/>
      <c r="AP94" s="242"/>
      <c r="AQ94" s="71" t="s">
        <v>1</v>
      </c>
      <c r="AR94" s="67"/>
      <c r="AS94" s="72">
        <f>ROUND(SUM(AS95:AS97),2)</f>
        <v>0</v>
      </c>
      <c r="AT94" s="73">
        <f>ROUND(SUM(AV94:AW94),2)</f>
        <v>0</v>
      </c>
      <c r="AU94" s="74">
        <f>ROUND(SUM(AU95:AU97),5)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ROUND(SUM(AZ95:AZ97),2)</f>
        <v>0</v>
      </c>
      <c r="BA94" s="73">
        <f>ROUND(SUM(BA95:BA97),2)</f>
        <v>0</v>
      </c>
      <c r="BB94" s="73">
        <f>ROUND(SUM(BB95:BB97),2)</f>
        <v>0</v>
      </c>
      <c r="BC94" s="73">
        <f>ROUND(SUM(BC95:BC97),2)</f>
        <v>0</v>
      </c>
      <c r="BD94" s="75">
        <f>ROUND(SUM(BD95:BD97),2)</f>
        <v>0</v>
      </c>
      <c r="BS94" s="76" t="s">
        <v>74</v>
      </c>
      <c r="BT94" s="76" t="s">
        <v>75</v>
      </c>
      <c r="BU94" s="77" t="s">
        <v>76</v>
      </c>
      <c r="BV94" s="76" t="s">
        <v>77</v>
      </c>
      <c r="BW94" s="76" t="s">
        <v>4</v>
      </c>
      <c r="BX94" s="76" t="s">
        <v>78</v>
      </c>
      <c r="CL94" s="76" t="s">
        <v>1</v>
      </c>
    </row>
    <row r="95" spans="1:91" s="7" customFormat="1" ht="24.75" customHeight="1">
      <c r="A95" s="78" t="s">
        <v>79</v>
      </c>
      <c r="B95" s="79"/>
      <c r="C95" s="80"/>
      <c r="D95" s="219" t="s">
        <v>80</v>
      </c>
      <c r="E95" s="219"/>
      <c r="F95" s="219"/>
      <c r="G95" s="219"/>
      <c r="H95" s="219"/>
      <c r="I95" s="81"/>
      <c r="J95" s="219" t="s">
        <v>81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7">
        <f>'2017108-01 - SO-01 VODOVOD'!J30</f>
        <v>0</v>
      </c>
      <c r="AH95" s="218"/>
      <c r="AI95" s="218"/>
      <c r="AJ95" s="218"/>
      <c r="AK95" s="218"/>
      <c r="AL95" s="218"/>
      <c r="AM95" s="218"/>
      <c r="AN95" s="217">
        <f>SUM(AG95,AT95)</f>
        <v>0</v>
      </c>
      <c r="AO95" s="218"/>
      <c r="AP95" s="218"/>
      <c r="AQ95" s="82" t="s">
        <v>82</v>
      </c>
      <c r="AR95" s="79"/>
      <c r="AS95" s="83">
        <v>0</v>
      </c>
      <c r="AT95" s="84">
        <f>ROUND(SUM(AV95:AW95),2)</f>
        <v>0</v>
      </c>
      <c r="AU95" s="85">
        <f>'2017108-01 - SO-01 VODOVOD'!P124</f>
        <v>0</v>
      </c>
      <c r="AV95" s="84">
        <f>'2017108-01 - SO-01 VODOVOD'!J33</f>
        <v>0</v>
      </c>
      <c r="AW95" s="84">
        <f>'2017108-01 - SO-01 VODOVOD'!J34</f>
        <v>0</v>
      </c>
      <c r="AX95" s="84">
        <f>'2017108-01 - SO-01 VODOVOD'!J35</f>
        <v>0</v>
      </c>
      <c r="AY95" s="84">
        <f>'2017108-01 - SO-01 VODOVOD'!J36</f>
        <v>0</v>
      </c>
      <c r="AZ95" s="84">
        <f>'2017108-01 - SO-01 VODOVOD'!F33</f>
        <v>0</v>
      </c>
      <c r="BA95" s="84">
        <f>'2017108-01 - SO-01 VODOVOD'!F34</f>
        <v>0</v>
      </c>
      <c r="BB95" s="84">
        <f>'2017108-01 - SO-01 VODOVOD'!F35</f>
        <v>0</v>
      </c>
      <c r="BC95" s="84">
        <f>'2017108-01 - SO-01 VODOVOD'!F36</f>
        <v>0</v>
      </c>
      <c r="BD95" s="86">
        <f>'2017108-01 - SO-01 VODOVOD'!F37</f>
        <v>0</v>
      </c>
      <c r="BT95" s="87" t="s">
        <v>83</v>
      </c>
      <c r="BV95" s="87" t="s">
        <v>77</v>
      </c>
      <c r="BW95" s="87" t="s">
        <v>84</v>
      </c>
      <c r="BX95" s="87" t="s">
        <v>4</v>
      </c>
      <c r="CL95" s="87" t="s">
        <v>1</v>
      </c>
      <c r="CM95" s="87" t="s">
        <v>85</v>
      </c>
    </row>
    <row r="96" spans="1:91" s="7" customFormat="1" ht="24.75" customHeight="1">
      <c r="A96" s="78" t="s">
        <v>79</v>
      </c>
      <c r="B96" s="79"/>
      <c r="C96" s="80"/>
      <c r="D96" s="219" t="s">
        <v>86</v>
      </c>
      <c r="E96" s="219"/>
      <c r="F96" s="219"/>
      <c r="G96" s="219"/>
      <c r="H96" s="219"/>
      <c r="I96" s="81"/>
      <c r="J96" s="219" t="s">
        <v>87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7">
        <f>'2017108-02 - SO-02 KANALI...'!J30</f>
        <v>0</v>
      </c>
      <c r="AH96" s="218"/>
      <c r="AI96" s="218"/>
      <c r="AJ96" s="218"/>
      <c r="AK96" s="218"/>
      <c r="AL96" s="218"/>
      <c r="AM96" s="218"/>
      <c r="AN96" s="217">
        <f>SUM(AG96,AT96)</f>
        <v>0</v>
      </c>
      <c r="AO96" s="218"/>
      <c r="AP96" s="218"/>
      <c r="AQ96" s="82" t="s">
        <v>82</v>
      </c>
      <c r="AR96" s="79"/>
      <c r="AS96" s="83">
        <v>0</v>
      </c>
      <c r="AT96" s="84">
        <f>ROUND(SUM(AV96:AW96),2)</f>
        <v>0</v>
      </c>
      <c r="AU96" s="85">
        <f>'2017108-02 - SO-02 KANALI...'!P123</f>
        <v>0</v>
      </c>
      <c r="AV96" s="84">
        <f>'2017108-02 - SO-02 KANALI...'!J33</f>
        <v>0</v>
      </c>
      <c r="AW96" s="84">
        <f>'2017108-02 - SO-02 KANALI...'!J34</f>
        <v>0</v>
      </c>
      <c r="AX96" s="84">
        <f>'2017108-02 - SO-02 KANALI...'!J35</f>
        <v>0</v>
      </c>
      <c r="AY96" s="84">
        <f>'2017108-02 - SO-02 KANALI...'!J36</f>
        <v>0</v>
      </c>
      <c r="AZ96" s="84">
        <f>'2017108-02 - SO-02 KANALI...'!F33</f>
        <v>0</v>
      </c>
      <c r="BA96" s="84">
        <f>'2017108-02 - SO-02 KANALI...'!F34</f>
        <v>0</v>
      </c>
      <c r="BB96" s="84">
        <f>'2017108-02 - SO-02 KANALI...'!F35</f>
        <v>0</v>
      </c>
      <c r="BC96" s="84">
        <f>'2017108-02 - SO-02 KANALI...'!F36</f>
        <v>0</v>
      </c>
      <c r="BD96" s="86">
        <f>'2017108-02 - SO-02 KANALI...'!F37</f>
        <v>0</v>
      </c>
      <c r="BT96" s="87" t="s">
        <v>83</v>
      </c>
      <c r="BV96" s="87" t="s">
        <v>77</v>
      </c>
      <c r="BW96" s="87" t="s">
        <v>88</v>
      </c>
      <c r="BX96" s="87" t="s">
        <v>4</v>
      </c>
      <c r="CL96" s="87" t="s">
        <v>1</v>
      </c>
      <c r="CM96" s="87" t="s">
        <v>85</v>
      </c>
    </row>
    <row r="97" spans="1:91" s="7" customFormat="1" ht="24.75" customHeight="1">
      <c r="A97" s="78" t="s">
        <v>79</v>
      </c>
      <c r="B97" s="79"/>
      <c r="C97" s="80"/>
      <c r="D97" s="219" t="s">
        <v>89</v>
      </c>
      <c r="E97" s="219"/>
      <c r="F97" s="219"/>
      <c r="G97" s="219"/>
      <c r="H97" s="219"/>
      <c r="I97" s="81"/>
      <c r="J97" s="219" t="s">
        <v>90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7">
        <f>'2017108-VON - VEDLEJŠÍ A ...'!J30</f>
        <v>0</v>
      </c>
      <c r="AH97" s="218"/>
      <c r="AI97" s="218"/>
      <c r="AJ97" s="218"/>
      <c r="AK97" s="218"/>
      <c r="AL97" s="218"/>
      <c r="AM97" s="218"/>
      <c r="AN97" s="217">
        <f>SUM(AG97,AT97)</f>
        <v>0</v>
      </c>
      <c r="AO97" s="218"/>
      <c r="AP97" s="218"/>
      <c r="AQ97" s="82" t="s">
        <v>82</v>
      </c>
      <c r="AR97" s="79"/>
      <c r="AS97" s="88">
        <v>0</v>
      </c>
      <c r="AT97" s="89">
        <f>ROUND(SUM(AV97:AW97),2)</f>
        <v>0</v>
      </c>
      <c r="AU97" s="90">
        <f>'2017108-VON - VEDLEJŠÍ A ...'!P121</f>
        <v>0</v>
      </c>
      <c r="AV97" s="89">
        <f>'2017108-VON - VEDLEJŠÍ A ...'!J33</f>
        <v>0</v>
      </c>
      <c r="AW97" s="89">
        <f>'2017108-VON - VEDLEJŠÍ A ...'!J34</f>
        <v>0</v>
      </c>
      <c r="AX97" s="89">
        <f>'2017108-VON - VEDLEJŠÍ A ...'!J35</f>
        <v>0</v>
      </c>
      <c r="AY97" s="89">
        <f>'2017108-VON - VEDLEJŠÍ A ...'!J36</f>
        <v>0</v>
      </c>
      <c r="AZ97" s="89">
        <f>'2017108-VON - VEDLEJŠÍ A ...'!F33</f>
        <v>0</v>
      </c>
      <c r="BA97" s="89">
        <f>'2017108-VON - VEDLEJŠÍ A ...'!F34</f>
        <v>0</v>
      </c>
      <c r="BB97" s="89">
        <f>'2017108-VON - VEDLEJŠÍ A ...'!F35</f>
        <v>0</v>
      </c>
      <c r="BC97" s="89">
        <f>'2017108-VON - VEDLEJŠÍ A ...'!F36</f>
        <v>0</v>
      </c>
      <c r="BD97" s="91">
        <f>'2017108-VON - VEDLEJŠÍ A ...'!F37</f>
        <v>0</v>
      </c>
      <c r="BT97" s="87" t="s">
        <v>83</v>
      </c>
      <c r="BV97" s="87" t="s">
        <v>77</v>
      </c>
      <c r="BW97" s="87" t="s">
        <v>91</v>
      </c>
      <c r="BX97" s="87" t="s">
        <v>4</v>
      </c>
      <c r="CL97" s="87" t="s">
        <v>1</v>
      </c>
      <c r="CM97" s="87" t="s">
        <v>85</v>
      </c>
    </row>
    <row r="98" spans="1:57" s="2" customFormat="1" ht="30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s="2" customFormat="1" ht="6.95" customHeight="1">
      <c r="A99" s="31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mergeCells count="50"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17108-01 - SO-01 VODOVOD'!C2" display="/"/>
    <hyperlink ref="A96" location="'2017108-02 - SO-02 KANALI...'!C2" display="/"/>
    <hyperlink ref="A97" location="'2017108-VON - VEDLEJŠÍ 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45"/>
  <sheetViews>
    <sheetView showGridLines="0" tabSelected="1" workbookViewId="0" topLeftCell="A141">
      <selection activeCell="I161" sqref="I161"/>
    </sheetView>
  </sheetViews>
  <sheetFormatPr defaultColWidth="9.140625" defaultRowHeight="12"/>
  <cols>
    <col min="1" max="1" width="8.28125" style="258" customWidth="1"/>
    <col min="2" max="2" width="1.1484375" style="258" customWidth="1"/>
    <col min="3" max="3" width="4.140625" style="258" customWidth="1"/>
    <col min="4" max="4" width="4.28125" style="258" customWidth="1"/>
    <col min="5" max="5" width="17.140625" style="258" customWidth="1"/>
    <col min="6" max="6" width="50.8515625" style="258" customWidth="1"/>
    <col min="7" max="7" width="7.421875" style="258" customWidth="1"/>
    <col min="8" max="8" width="11.421875" style="258" customWidth="1"/>
    <col min="9" max="9" width="20.140625" style="368" customWidth="1"/>
    <col min="10" max="10" width="20.140625" style="258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:46" s="1" customFormat="1" ht="36.95" customHeight="1">
      <c r="A2" s="258"/>
      <c r="B2" s="258"/>
      <c r="C2" s="258"/>
      <c r="D2" s="258"/>
      <c r="E2" s="258"/>
      <c r="F2" s="258"/>
      <c r="G2" s="258"/>
      <c r="H2" s="258"/>
      <c r="I2" s="368"/>
      <c r="J2" s="258"/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84</v>
      </c>
    </row>
    <row r="3" spans="1:46" s="1" customFormat="1" ht="6.95" customHeight="1">
      <c r="A3" s="258"/>
      <c r="B3" s="259"/>
      <c r="C3" s="260"/>
      <c r="D3" s="260"/>
      <c r="E3" s="260"/>
      <c r="F3" s="260"/>
      <c r="G3" s="260"/>
      <c r="H3" s="260"/>
      <c r="I3" s="369"/>
      <c r="J3" s="260"/>
      <c r="K3" s="18"/>
      <c r="L3" s="19"/>
      <c r="AT3" s="16" t="s">
        <v>85</v>
      </c>
    </row>
    <row r="4" spans="1:46" s="1" customFormat="1" ht="24.95" customHeight="1">
      <c r="A4" s="258"/>
      <c r="B4" s="261"/>
      <c r="C4" s="258"/>
      <c r="D4" s="262" t="s">
        <v>92</v>
      </c>
      <c r="E4" s="258"/>
      <c r="F4" s="258"/>
      <c r="G4" s="258"/>
      <c r="H4" s="258"/>
      <c r="I4" s="368"/>
      <c r="J4" s="258"/>
      <c r="L4" s="19"/>
      <c r="M4" s="92" t="s">
        <v>10</v>
      </c>
      <c r="AT4" s="16" t="s">
        <v>3</v>
      </c>
    </row>
    <row r="5" spans="1:12" s="1" customFormat="1" ht="6.95" customHeight="1">
      <c r="A5" s="258"/>
      <c r="B5" s="261"/>
      <c r="C5" s="258"/>
      <c r="D5" s="258"/>
      <c r="E5" s="258"/>
      <c r="F5" s="258"/>
      <c r="G5" s="258"/>
      <c r="H5" s="258"/>
      <c r="I5" s="368"/>
      <c r="J5" s="258"/>
      <c r="L5" s="19"/>
    </row>
    <row r="6" spans="1:12" s="1" customFormat="1" ht="12" customHeight="1">
      <c r="A6" s="258"/>
      <c r="B6" s="261"/>
      <c r="C6" s="258"/>
      <c r="D6" s="263" t="s">
        <v>16</v>
      </c>
      <c r="E6" s="258"/>
      <c r="F6" s="258"/>
      <c r="G6" s="258"/>
      <c r="H6" s="258"/>
      <c r="I6" s="368"/>
      <c r="J6" s="258"/>
      <c r="L6" s="19"/>
    </row>
    <row r="7" spans="1:12" s="1" customFormat="1" ht="16.5" customHeight="1">
      <c r="A7" s="258"/>
      <c r="B7" s="261"/>
      <c r="C7" s="258"/>
      <c r="D7" s="258"/>
      <c r="E7" s="264" t="str">
        <f>'Rekapitulace stavby'!K6</f>
        <v>PĚČICE-VODOVOD-PŘIVADĚČ</v>
      </c>
      <c r="F7" s="265"/>
      <c r="G7" s="265"/>
      <c r="H7" s="265"/>
      <c r="I7" s="368"/>
      <c r="J7" s="258"/>
      <c r="L7" s="19"/>
    </row>
    <row r="8" spans="1:31" s="2" customFormat="1" ht="12" customHeight="1">
      <c r="A8" s="266"/>
      <c r="B8" s="267"/>
      <c r="C8" s="266"/>
      <c r="D8" s="263" t="s">
        <v>93</v>
      </c>
      <c r="E8" s="266"/>
      <c r="F8" s="266"/>
      <c r="G8" s="266"/>
      <c r="H8" s="266"/>
      <c r="I8" s="370"/>
      <c r="J8" s="266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266"/>
      <c r="B9" s="267"/>
      <c r="C9" s="266"/>
      <c r="D9" s="266"/>
      <c r="E9" s="268" t="s">
        <v>94</v>
      </c>
      <c r="F9" s="269"/>
      <c r="G9" s="269"/>
      <c r="H9" s="269"/>
      <c r="I9" s="370"/>
      <c r="J9" s="266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266"/>
      <c r="B10" s="267"/>
      <c r="C10" s="266"/>
      <c r="D10" s="266"/>
      <c r="E10" s="266"/>
      <c r="F10" s="266"/>
      <c r="G10" s="266"/>
      <c r="H10" s="266"/>
      <c r="I10" s="370"/>
      <c r="J10" s="266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266"/>
      <c r="B11" s="267"/>
      <c r="C11" s="266"/>
      <c r="D11" s="263" t="s">
        <v>18</v>
      </c>
      <c r="E11" s="266"/>
      <c r="F11" s="270" t="s">
        <v>1</v>
      </c>
      <c r="G11" s="266"/>
      <c r="H11" s="266"/>
      <c r="I11" s="371" t="s">
        <v>19</v>
      </c>
      <c r="J11" s="270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266"/>
      <c r="B12" s="267"/>
      <c r="C12" s="266"/>
      <c r="D12" s="263" t="s">
        <v>20</v>
      </c>
      <c r="E12" s="266"/>
      <c r="F12" s="270" t="s">
        <v>21</v>
      </c>
      <c r="G12" s="266"/>
      <c r="H12" s="266"/>
      <c r="I12" s="371" t="s">
        <v>22</v>
      </c>
      <c r="J12" s="351">
        <f>'Rekapitulace stavby'!AN8</f>
        <v>44151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266"/>
      <c r="B13" s="267"/>
      <c r="C13" s="266"/>
      <c r="D13" s="266"/>
      <c r="E13" s="266"/>
      <c r="F13" s="266"/>
      <c r="G13" s="266"/>
      <c r="H13" s="266"/>
      <c r="I13" s="370"/>
      <c r="J13" s="266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266"/>
      <c r="B14" s="267"/>
      <c r="C14" s="266"/>
      <c r="D14" s="263" t="s">
        <v>23</v>
      </c>
      <c r="E14" s="266"/>
      <c r="F14" s="266"/>
      <c r="G14" s="266"/>
      <c r="H14" s="266"/>
      <c r="I14" s="371" t="s">
        <v>24</v>
      </c>
      <c r="J14" s="270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266"/>
      <c r="B15" s="267"/>
      <c r="C15" s="266"/>
      <c r="D15" s="266"/>
      <c r="E15" s="270" t="s">
        <v>95</v>
      </c>
      <c r="F15" s="266"/>
      <c r="G15" s="266"/>
      <c r="H15" s="266"/>
      <c r="I15" s="371" t="s">
        <v>26</v>
      </c>
      <c r="J15" s="270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266"/>
      <c r="B16" s="267"/>
      <c r="C16" s="266"/>
      <c r="D16" s="266"/>
      <c r="E16" s="266"/>
      <c r="F16" s="266"/>
      <c r="G16" s="266"/>
      <c r="H16" s="266"/>
      <c r="I16" s="370"/>
      <c r="J16" s="266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266"/>
      <c r="B17" s="267"/>
      <c r="C17" s="266"/>
      <c r="D17" s="263" t="s">
        <v>27</v>
      </c>
      <c r="E17" s="266"/>
      <c r="F17" s="266"/>
      <c r="G17" s="266"/>
      <c r="H17" s="266"/>
      <c r="I17" s="371" t="s">
        <v>24</v>
      </c>
      <c r="J17" s="352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266"/>
      <c r="B18" s="267"/>
      <c r="C18" s="266"/>
      <c r="D18" s="266"/>
      <c r="E18" s="271" t="str">
        <f>'Rekapitulace stavby'!E14</f>
        <v>Vyplň údaj</v>
      </c>
      <c r="F18" s="272"/>
      <c r="G18" s="272"/>
      <c r="H18" s="272"/>
      <c r="I18" s="371" t="s">
        <v>26</v>
      </c>
      <c r="J18" s="352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266"/>
      <c r="B19" s="267"/>
      <c r="C19" s="266"/>
      <c r="D19" s="266"/>
      <c r="E19" s="266"/>
      <c r="F19" s="266"/>
      <c r="G19" s="266"/>
      <c r="H19" s="266"/>
      <c r="I19" s="370"/>
      <c r="J19" s="266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266"/>
      <c r="B20" s="267"/>
      <c r="C20" s="266"/>
      <c r="D20" s="263" t="s">
        <v>29</v>
      </c>
      <c r="E20" s="266"/>
      <c r="F20" s="266"/>
      <c r="G20" s="266"/>
      <c r="H20" s="266"/>
      <c r="I20" s="371" t="s">
        <v>24</v>
      </c>
      <c r="J20" s="270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266"/>
      <c r="B21" s="267"/>
      <c r="C21" s="266"/>
      <c r="D21" s="266"/>
      <c r="E21" s="270" t="s">
        <v>30</v>
      </c>
      <c r="F21" s="266"/>
      <c r="G21" s="266"/>
      <c r="H21" s="266"/>
      <c r="I21" s="371" t="s">
        <v>26</v>
      </c>
      <c r="J21" s="270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266"/>
      <c r="B22" s="267"/>
      <c r="C22" s="266"/>
      <c r="D22" s="266"/>
      <c r="E22" s="266"/>
      <c r="F22" s="266"/>
      <c r="G22" s="266"/>
      <c r="H22" s="266"/>
      <c r="I22" s="370"/>
      <c r="J22" s="266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266"/>
      <c r="B23" s="267"/>
      <c r="C23" s="266"/>
      <c r="D23" s="263" t="s">
        <v>32</v>
      </c>
      <c r="E23" s="266"/>
      <c r="F23" s="266"/>
      <c r="G23" s="266"/>
      <c r="H23" s="266"/>
      <c r="I23" s="371" t="s">
        <v>24</v>
      </c>
      <c r="J23" s="270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266"/>
      <c r="B24" s="267"/>
      <c r="C24" s="266"/>
      <c r="D24" s="266"/>
      <c r="E24" s="270" t="s">
        <v>33</v>
      </c>
      <c r="F24" s="266"/>
      <c r="G24" s="266"/>
      <c r="H24" s="266"/>
      <c r="I24" s="371" t="s">
        <v>26</v>
      </c>
      <c r="J24" s="270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266"/>
      <c r="B25" s="267"/>
      <c r="C25" s="266"/>
      <c r="D25" s="266"/>
      <c r="E25" s="266"/>
      <c r="F25" s="266"/>
      <c r="G25" s="266"/>
      <c r="H25" s="266"/>
      <c r="I25" s="370"/>
      <c r="J25" s="266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266"/>
      <c r="B26" s="267"/>
      <c r="C26" s="266"/>
      <c r="D26" s="263" t="s">
        <v>34</v>
      </c>
      <c r="E26" s="266"/>
      <c r="F26" s="266"/>
      <c r="G26" s="266"/>
      <c r="H26" s="266"/>
      <c r="I26" s="370"/>
      <c r="J26" s="266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273"/>
      <c r="B27" s="274"/>
      <c r="C27" s="273"/>
      <c r="D27" s="273"/>
      <c r="E27" s="275" t="s">
        <v>1</v>
      </c>
      <c r="F27" s="275"/>
      <c r="G27" s="275"/>
      <c r="H27" s="275"/>
      <c r="I27" s="372"/>
      <c r="J27" s="27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66"/>
      <c r="B28" s="267"/>
      <c r="C28" s="266"/>
      <c r="D28" s="266"/>
      <c r="E28" s="266"/>
      <c r="F28" s="266"/>
      <c r="G28" s="266"/>
      <c r="H28" s="266"/>
      <c r="I28" s="370"/>
      <c r="J28" s="266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266"/>
      <c r="B29" s="267"/>
      <c r="C29" s="266"/>
      <c r="D29" s="276"/>
      <c r="E29" s="276"/>
      <c r="F29" s="276"/>
      <c r="G29" s="276"/>
      <c r="H29" s="276"/>
      <c r="I29" s="373"/>
      <c r="J29" s="276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266"/>
      <c r="B30" s="267"/>
      <c r="C30" s="266"/>
      <c r="D30" s="277" t="s">
        <v>35</v>
      </c>
      <c r="E30" s="266"/>
      <c r="F30" s="266"/>
      <c r="G30" s="266"/>
      <c r="H30" s="266"/>
      <c r="I30" s="370"/>
      <c r="J30" s="353">
        <f>ROUND(J124,2)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266"/>
      <c r="B31" s="267"/>
      <c r="C31" s="266"/>
      <c r="D31" s="276"/>
      <c r="E31" s="276"/>
      <c r="F31" s="276"/>
      <c r="G31" s="276"/>
      <c r="H31" s="276"/>
      <c r="I31" s="373"/>
      <c r="J31" s="276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266"/>
      <c r="B32" s="267"/>
      <c r="C32" s="266"/>
      <c r="D32" s="266"/>
      <c r="E32" s="266"/>
      <c r="F32" s="278" t="s">
        <v>37</v>
      </c>
      <c r="G32" s="266"/>
      <c r="H32" s="266"/>
      <c r="I32" s="374" t="s">
        <v>36</v>
      </c>
      <c r="J32" s="278" t="s">
        <v>38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266"/>
      <c r="B33" s="267"/>
      <c r="C33" s="266"/>
      <c r="D33" s="279" t="s">
        <v>39</v>
      </c>
      <c r="E33" s="263" t="s">
        <v>40</v>
      </c>
      <c r="F33" s="280">
        <f>ROUND((SUM(BE124:BE244)),2)</f>
        <v>0</v>
      </c>
      <c r="G33" s="266"/>
      <c r="H33" s="266"/>
      <c r="I33" s="375">
        <v>0.21</v>
      </c>
      <c r="J33" s="280">
        <f>ROUND(((SUM(BE124:BE244))*I33),2)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266"/>
      <c r="B34" s="267"/>
      <c r="C34" s="266"/>
      <c r="D34" s="266"/>
      <c r="E34" s="263" t="s">
        <v>41</v>
      </c>
      <c r="F34" s="280">
        <f>ROUND((SUM(BF124:BF244)),2)</f>
        <v>0</v>
      </c>
      <c r="G34" s="266"/>
      <c r="H34" s="266"/>
      <c r="I34" s="375">
        <v>0.15</v>
      </c>
      <c r="J34" s="280">
        <f>ROUND(((SUM(BF124:BF244))*I34),2)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266"/>
      <c r="B35" s="267"/>
      <c r="C35" s="266"/>
      <c r="D35" s="266"/>
      <c r="E35" s="263" t="s">
        <v>42</v>
      </c>
      <c r="F35" s="280">
        <f>ROUND((SUM(BG124:BG244)),2)</f>
        <v>0</v>
      </c>
      <c r="G35" s="266"/>
      <c r="H35" s="266"/>
      <c r="I35" s="375">
        <v>0.21</v>
      </c>
      <c r="J35" s="280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266"/>
      <c r="B36" s="267"/>
      <c r="C36" s="266"/>
      <c r="D36" s="266"/>
      <c r="E36" s="263" t="s">
        <v>43</v>
      </c>
      <c r="F36" s="280">
        <f>ROUND((SUM(BH124:BH244)),2)</f>
        <v>0</v>
      </c>
      <c r="G36" s="266"/>
      <c r="H36" s="266"/>
      <c r="I36" s="375">
        <v>0.15</v>
      </c>
      <c r="J36" s="280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266"/>
      <c r="B37" s="267"/>
      <c r="C37" s="266"/>
      <c r="D37" s="266"/>
      <c r="E37" s="263" t="s">
        <v>44</v>
      </c>
      <c r="F37" s="280">
        <f>ROUND((SUM(BI124:BI244)),2)</f>
        <v>0</v>
      </c>
      <c r="G37" s="266"/>
      <c r="H37" s="266"/>
      <c r="I37" s="375">
        <v>0</v>
      </c>
      <c r="J37" s="280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266"/>
      <c r="B38" s="267"/>
      <c r="C38" s="266"/>
      <c r="D38" s="266"/>
      <c r="E38" s="266"/>
      <c r="F38" s="266"/>
      <c r="G38" s="266"/>
      <c r="H38" s="266"/>
      <c r="I38" s="370"/>
      <c r="J38" s="266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266"/>
      <c r="B39" s="267"/>
      <c r="C39" s="281"/>
      <c r="D39" s="282" t="s">
        <v>45</v>
      </c>
      <c r="E39" s="283"/>
      <c r="F39" s="283"/>
      <c r="G39" s="284" t="s">
        <v>46</v>
      </c>
      <c r="H39" s="285" t="s">
        <v>47</v>
      </c>
      <c r="I39" s="376"/>
      <c r="J39" s="35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266"/>
      <c r="B40" s="267"/>
      <c r="C40" s="266"/>
      <c r="D40" s="266"/>
      <c r="E40" s="266"/>
      <c r="F40" s="266"/>
      <c r="G40" s="266"/>
      <c r="H40" s="266"/>
      <c r="I40" s="370"/>
      <c r="J40" s="266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12" s="1" customFormat="1" ht="14.45" customHeight="1">
      <c r="A41" s="258"/>
      <c r="B41" s="261"/>
      <c r="C41" s="258"/>
      <c r="D41" s="258"/>
      <c r="E41" s="258"/>
      <c r="F41" s="258"/>
      <c r="G41" s="258"/>
      <c r="H41" s="258"/>
      <c r="I41" s="368"/>
      <c r="J41" s="258"/>
      <c r="L41" s="19"/>
    </row>
    <row r="42" spans="1:12" s="1" customFormat="1" ht="14.45" customHeight="1">
      <c r="A42" s="258"/>
      <c r="B42" s="261"/>
      <c r="C42" s="258"/>
      <c r="D42" s="258"/>
      <c r="E42" s="258"/>
      <c r="F42" s="258"/>
      <c r="G42" s="258"/>
      <c r="H42" s="258"/>
      <c r="I42" s="368"/>
      <c r="J42" s="258"/>
      <c r="L42" s="19"/>
    </row>
    <row r="43" spans="1:12" s="1" customFormat="1" ht="14.45" customHeight="1">
      <c r="A43" s="258"/>
      <c r="B43" s="261"/>
      <c r="C43" s="258"/>
      <c r="D43" s="258"/>
      <c r="E43" s="258"/>
      <c r="F43" s="258"/>
      <c r="G43" s="258"/>
      <c r="H43" s="258"/>
      <c r="I43" s="368"/>
      <c r="J43" s="258"/>
      <c r="L43" s="19"/>
    </row>
    <row r="44" spans="1:12" s="1" customFormat="1" ht="14.45" customHeight="1">
      <c r="A44" s="258"/>
      <c r="B44" s="261"/>
      <c r="C44" s="258"/>
      <c r="D44" s="258"/>
      <c r="E44" s="258"/>
      <c r="F44" s="258"/>
      <c r="G44" s="258"/>
      <c r="H44" s="258"/>
      <c r="I44" s="368"/>
      <c r="J44" s="258"/>
      <c r="L44" s="19"/>
    </row>
    <row r="45" spans="1:12" s="1" customFormat="1" ht="14.45" customHeight="1">
      <c r="A45" s="258"/>
      <c r="B45" s="261"/>
      <c r="C45" s="258"/>
      <c r="D45" s="258"/>
      <c r="E45" s="258"/>
      <c r="F45" s="258"/>
      <c r="G45" s="258"/>
      <c r="H45" s="258"/>
      <c r="I45" s="368"/>
      <c r="J45" s="258"/>
      <c r="L45" s="19"/>
    </row>
    <row r="46" spans="1:12" s="1" customFormat="1" ht="14.45" customHeight="1">
      <c r="A46" s="258"/>
      <c r="B46" s="261"/>
      <c r="C46" s="258"/>
      <c r="D46" s="258"/>
      <c r="E46" s="258"/>
      <c r="F46" s="258"/>
      <c r="G46" s="258"/>
      <c r="H46" s="258"/>
      <c r="I46" s="368"/>
      <c r="J46" s="258"/>
      <c r="L46" s="19"/>
    </row>
    <row r="47" spans="1:12" s="1" customFormat="1" ht="14.45" customHeight="1">
      <c r="A47" s="258"/>
      <c r="B47" s="261"/>
      <c r="C47" s="258"/>
      <c r="D47" s="258"/>
      <c r="E47" s="258"/>
      <c r="F47" s="258"/>
      <c r="G47" s="258"/>
      <c r="H47" s="258"/>
      <c r="I47" s="368"/>
      <c r="J47" s="258"/>
      <c r="L47" s="19"/>
    </row>
    <row r="48" spans="1:12" s="1" customFormat="1" ht="14.45" customHeight="1">
      <c r="A48" s="258"/>
      <c r="B48" s="261"/>
      <c r="C48" s="258"/>
      <c r="D48" s="258"/>
      <c r="E48" s="258"/>
      <c r="F48" s="258"/>
      <c r="G48" s="258"/>
      <c r="H48" s="258"/>
      <c r="I48" s="368"/>
      <c r="J48" s="258"/>
      <c r="L48" s="19"/>
    </row>
    <row r="49" spans="1:12" s="1" customFormat="1" ht="14.45" customHeight="1">
      <c r="A49" s="258"/>
      <c r="B49" s="261"/>
      <c r="C49" s="258"/>
      <c r="D49" s="258"/>
      <c r="E49" s="258"/>
      <c r="F49" s="258"/>
      <c r="G49" s="258"/>
      <c r="H49" s="258"/>
      <c r="I49" s="368"/>
      <c r="J49" s="258"/>
      <c r="L49" s="19"/>
    </row>
    <row r="50" spans="1:12" s="2" customFormat="1" ht="14.45" customHeight="1">
      <c r="A50" s="286"/>
      <c r="B50" s="287"/>
      <c r="C50" s="286"/>
      <c r="D50" s="288" t="s">
        <v>48</v>
      </c>
      <c r="E50" s="289"/>
      <c r="F50" s="289"/>
      <c r="G50" s="288" t="s">
        <v>49</v>
      </c>
      <c r="H50" s="289"/>
      <c r="I50" s="377"/>
      <c r="J50" s="289"/>
      <c r="K50" s="43"/>
      <c r="L50" s="41"/>
    </row>
    <row r="51" spans="2:12" ht="12">
      <c r="B51" s="261"/>
      <c r="L51" s="19"/>
    </row>
    <row r="52" spans="2:12" ht="12">
      <c r="B52" s="261"/>
      <c r="L52" s="19"/>
    </row>
    <row r="53" spans="2:12" ht="12">
      <c r="B53" s="261"/>
      <c r="L53" s="19"/>
    </row>
    <row r="54" spans="2:12" ht="12">
      <c r="B54" s="261"/>
      <c r="L54" s="19"/>
    </row>
    <row r="55" spans="2:12" ht="12">
      <c r="B55" s="261"/>
      <c r="L55" s="19"/>
    </row>
    <row r="56" spans="2:12" ht="12">
      <c r="B56" s="261"/>
      <c r="L56" s="19"/>
    </row>
    <row r="57" spans="2:12" ht="12">
      <c r="B57" s="261"/>
      <c r="L57" s="19"/>
    </row>
    <row r="58" spans="2:12" ht="12">
      <c r="B58" s="261"/>
      <c r="L58" s="19"/>
    </row>
    <row r="59" spans="2:12" ht="12">
      <c r="B59" s="261"/>
      <c r="L59" s="19"/>
    </row>
    <row r="60" spans="2:12" ht="12">
      <c r="B60" s="261"/>
      <c r="L60" s="19"/>
    </row>
    <row r="61" spans="1:31" s="2" customFormat="1" ht="12.75">
      <c r="A61" s="266"/>
      <c r="B61" s="267"/>
      <c r="C61" s="266"/>
      <c r="D61" s="290" t="s">
        <v>50</v>
      </c>
      <c r="E61" s="291"/>
      <c r="F61" s="292" t="s">
        <v>51</v>
      </c>
      <c r="G61" s="290" t="s">
        <v>50</v>
      </c>
      <c r="H61" s="291"/>
      <c r="I61" s="378"/>
      <c r="J61" s="355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261"/>
      <c r="L62" s="19"/>
    </row>
    <row r="63" spans="2:12" ht="12">
      <c r="B63" s="261"/>
      <c r="L63" s="19"/>
    </row>
    <row r="64" spans="2:12" ht="12">
      <c r="B64" s="261"/>
      <c r="L64" s="19"/>
    </row>
    <row r="65" spans="1:31" s="2" customFormat="1" ht="12.75">
      <c r="A65" s="266"/>
      <c r="B65" s="267"/>
      <c r="C65" s="266"/>
      <c r="D65" s="288" t="s">
        <v>52</v>
      </c>
      <c r="E65" s="293"/>
      <c r="F65" s="293"/>
      <c r="G65" s="288" t="s">
        <v>53</v>
      </c>
      <c r="H65" s="293"/>
      <c r="I65" s="379"/>
      <c r="J65" s="293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261"/>
      <c r="L66" s="19"/>
    </row>
    <row r="67" spans="2:12" ht="12">
      <c r="B67" s="261"/>
      <c r="L67" s="19"/>
    </row>
    <row r="68" spans="2:12" ht="12">
      <c r="B68" s="261"/>
      <c r="L68" s="19"/>
    </row>
    <row r="69" spans="2:12" ht="12">
      <c r="B69" s="261"/>
      <c r="L69" s="19"/>
    </row>
    <row r="70" spans="2:12" ht="12">
      <c r="B70" s="261"/>
      <c r="L70" s="19"/>
    </row>
    <row r="71" spans="2:12" ht="12">
      <c r="B71" s="261"/>
      <c r="L71" s="19"/>
    </row>
    <row r="72" spans="2:12" ht="12">
      <c r="B72" s="261"/>
      <c r="L72" s="19"/>
    </row>
    <row r="73" spans="2:12" ht="12">
      <c r="B73" s="261"/>
      <c r="L73" s="19"/>
    </row>
    <row r="74" spans="2:12" ht="12">
      <c r="B74" s="261"/>
      <c r="L74" s="19"/>
    </row>
    <row r="75" spans="2:12" ht="12">
      <c r="B75" s="261"/>
      <c r="L75" s="19"/>
    </row>
    <row r="76" spans="1:31" s="2" customFormat="1" ht="12.75">
      <c r="A76" s="266"/>
      <c r="B76" s="267"/>
      <c r="C76" s="266"/>
      <c r="D76" s="290" t="s">
        <v>50</v>
      </c>
      <c r="E76" s="291"/>
      <c r="F76" s="292" t="s">
        <v>51</v>
      </c>
      <c r="G76" s="290" t="s">
        <v>50</v>
      </c>
      <c r="H76" s="291"/>
      <c r="I76" s="378"/>
      <c r="J76" s="355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266"/>
      <c r="B77" s="294"/>
      <c r="C77" s="295"/>
      <c r="D77" s="295"/>
      <c r="E77" s="295"/>
      <c r="F77" s="295"/>
      <c r="G77" s="295"/>
      <c r="H77" s="295"/>
      <c r="I77" s="380"/>
      <c r="J77" s="295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266"/>
      <c r="B81" s="296"/>
      <c r="C81" s="297"/>
      <c r="D81" s="297"/>
      <c r="E81" s="297"/>
      <c r="F81" s="297"/>
      <c r="G81" s="297"/>
      <c r="H81" s="297"/>
      <c r="I81" s="381"/>
      <c r="J81" s="297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266"/>
      <c r="B82" s="267"/>
      <c r="C82" s="262" t="s">
        <v>96</v>
      </c>
      <c r="D82" s="266"/>
      <c r="E82" s="266"/>
      <c r="F82" s="266"/>
      <c r="G82" s="266"/>
      <c r="H82" s="266"/>
      <c r="I82" s="370"/>
      <c r="J82" s="266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266"/>
      <c r="B83" s="267"/>
      <c r="C83" s="266"/>
      <c r="D83" s="266"/>
      <c r="E83" s="266"/>
      <c r="F83" s="266"/>
      <c r="G83" s="266"/>
      <c r="H83" s="266"/>
      <c r="I83" s="370"/>
      <c r="J83" s="266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266"/>
      <c r="B84" s="267"/>
      <c r="C84" s="263" t="s">
        <v>16</v>
      </c>
      <c r="D84" s="266"/>
      <c r="E84" s="266"/>
      <c r="F84" s="266"/>
      <c r="G84" s="266"/>
      <c r="H84" s="266"/>
      <c r="I84" s="370"/>
      <c r="J84" s="266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266"/>
      <c r="B85" s="267"/>
      <c r="C85" s="266"/>
      <c r="D85" s="266"/>
      <c r="E85" s="264" t="str">
        <f>E7</f>
        <v>PĚČICE-VODOVOD-PŘIVADĚČ</v>
      </c>
      <c r="F85" s="265"/>
      <c r="G85" s="265"/>
      <c r="H85" s="265"/>
      <c r="I85" s="370"/>
      <c r="J85" s="266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266"/>
      <c r="B86" s="267"/>
      <c r="C86" s="263" t="s">
        <v>93</v>
      </c>
      <c r="D86" s="266"/>
      <c r="E86" s="266"/>
      <c r="F86" s="266"/>
      <c r="G86" s="266"/>
      <c r="H86" s="266"/>
      <c r="I86" s="370"/>
      <c r="J86" s="266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266"/>
      <c r="B87" s="267"/>
      <c r="C87" s="266"/>
      <c r="D87" s="266"/>
      <c r="E87" s="268" t="str">
        <f>E9</f>
        <v>2017108-01 - SO-01 VODOVOD</v>
      </c>
      <c r="F87" s="269"/>
      <c r="G87" s="269"/>
      <c r="H87" s="269"/>
      <c r="I87" s="370"/>
      <c r="J87" s="266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266"/>
      <c r="B88" s="267"/>
      <c r="C88" s="266"/>
      <c r="D88" s="266"/>
      <c r="E88" s="266"/>
      <c r="F88" s="266"/>
      <c r="G88" s="266"/>
      <c r="H88" s="266"/>
      <c r="I88" s="370"/>
      <c r="J88" s="266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266"/>
      <c r="B89" s="267"/>
      <c r="C89" s="263" t="s">
        <v>20</v>
      </c>
      <c r="D89" s="266"/>
      <c r="E89" s="266"/>
      <c r="F89" s="270" t="str">
        <f>F12</f>
        <v xml:space="preserve"> </v>
      </c>
      <c r="G89" s="266"/>
      <c r="H89" s="266"/>
      <c r="I89" s="371" t="s">
        <v>22</v>
      </c>
      <c r="J89" s="351">
        <f>IF(J12="","",J12)</f>
        <v>44151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266"/>
      <c r="B90" s="267"/>
      <c r="C90" s="266"/>
      <c r="D90" s="266"/>
      <c r="E90" s="266"/>
      <c r="F90" s="266"/>
      <c r="G90" s="266"/>
      <c r="H90" s="266"/>
      <c r="I90" s="370"/>
      <c r="J90" s="266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>
      <c r="A91" s="266"/>
      <c r="B91" s="267"/>
      <c r="C91" s="263" t="s">
        <v>23</v>
      </c>
      <c r="D91" s="266"/>
      <c r="E91" s="266"/>
      <c r="F91" s="270" t="str">
        <f>E15</f>
        <v>OBEC PĚČICE</v>
      </c>
      <c r="G91" s="266"/>
      <c r="H91" s="266"/>
      <c r="I91" s="371" t="s">
        <v>29</v>
      </c>
      <c r="J91" s="356" t="str">
        <f>E21</f>
        <v>ING.EVŽEN KOZÁK S.R.O.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>
      <c r="A92" s="266"/>
      <c r="B92" s="267"/>
      <c r="C92" s="263" t="s">
        <v>27</v>
      </c>
      <c r="D92" s="266"/>
      <c r="E92" s="266"/>
      <c r="F92" s="270" t="str">
        <f>IF(E18="","",E18)</f>
        <v>Vyplň údaj</v>
      </c>
      <c r="G92" s="266"/>
      <c r="H92" s="266"/>
      <c r="I92" s="371" t="s">
        <v>32</v>
      </c>
      <c r="J92" s="356" t="str">
        <f>E24</f>
        <v>ING.EVŽEN KOZÁK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266"/>
      <c r="B93" s="267"/>
      <c r="C93" s="266"/>
      <c r="D93" s="266"/>
      <c r="E93" s="266"/>
      <c r="F93" s="266"/>
      <c r="G93" s="266"/>
      <c r="H93" s="266"/>
      <c r="I93" s="370"/>
      <c r="J93" s="266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266"/>
      <c r="B94" s="267"/>
      <c r="C94" s="298" t="s">
        <v>97</v>
      </c>
      <c r="D94" s="281"/>
      <c r="E94" s="281"/>
      <c r="F94" s="281"/>
      <c r="G94" s="281"/>
      <c r="H94" s="281"/>
      <c r="I94" s="382"/>
      <c r="J94" s="357" t="s">
        <v>98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266"/>
      <c r="B95" s="267"/>
      <c r="C95" s="266"/>
      <c r="D95" s="266"/>
      <c r="E95" s="266"/>
      <c r="F95" s="266"/>
      <c r="G95" s="266"/>
      <c r="H95" s="266"/>
      <c r="I95" s="370"/>
      <c r="J95" s="266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266"/>
      <c r="B96" s="267"/>
      <c r="C96" s="299" t="s">
        <v>99</v>
      </c>
      <c r="D96" s="266"/>
      <c r="E96" s="266"/>
      <c r="F96" s="266"/>
      <c r="G96" s="266"/>
      <c r="H96" s="266"/>
      <c r="I96" s="370"/>
      <c r="J96" s="353">
        <f>J124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100</v>
      </c>
    </row>
    <row r="97" spans="1:12" s="9" customFormat="1" ht="24.95" customHeight="1">
      <c r="A97" s="300"/>
      <c r="B97" s="301"/>
      <c r="C97" s="300"/>
      <c r="D97" s="302" t="s">
        <v>101</v>
      </c>
      <c r="E97" s="303"/>
      <c r="F97" s="303"/>
      <c r="G97" s="303"/>
      <c r="H97" s="303"/>
      <c r="I97" s="383"/>
      <c r="J97" s="358">
        <f>J125</f>
        <v>0</v>
      </c>
      <c r="L97" s="111"/>
    </row>
    <row r="98" spans="1:12" s="10" customFormat="1" ht="19.9" customHeight="1">
      <c r="A98" s="304"/>
      <c r="B98" s="305"/>
      <c r="C98" s="304"/>
      <c r="D98" s="306" t="s">
        <v>102</v>
      </c>
      <c r="E98" s="307"/>
      <c r="F98" s="307"/>
      <c r="G98" s="307"/>
      <c r="H98" s="307"/>
      <c r="I98" s="384"/>
      <c r="J98" s="359">
        <f>J126</f>
        <v>0</v>
      </c>
      <c r="L98" s="115"/>
    </row>
    <row r="99" spans="1:12" s="10" customFormat="1" ht="19.9" customHeight="1">
      <c r="A99" s="304"/>
      <c r="B99" s="305"/>
      <c r="C99" s="304"/>
      <c r="D99" s="306" t="s">
        <v>103</v>
      </c>
      <c r="E99" s="307"/>
      <c r="F99" s="307"/>
      <c r="G99" s="307"/>
      <c r="H99" s="307"/>
      <c r="I99" s="384"/>
      <c r="J99" s="359">
        <f>J183</f>
        <v>0</v>
      </c>
      <c r="L99" s="115"/>
    </row>
    <row r="100" spans="1:12" s="10" customFormat="1" ht="19.9" customHeight="1">
      <c r="A100" s="304"/>
      <c r="B100" s="305"/>
      <c r="C100" s="304"/>
      <c r="D100" s="306" t="s">
        <v>104</v>
      </c>
      <c r="E100" s="307"/>
      <c r="F100" s="307"/>
      <c r="G100" s="307"/>
      <c r="H100" s="307"/>
      <c r="I100" s="384"/>
      <c r="J100" s="359">
        <f>J186</f>
        <v>0</v>
      </c>
      <c r="L100" s="115"/>
    </row>
    <row r="101" spans="1:12" s="10" customFormat="1" ht="19.9" customHeight="1">
      <c r="A101" s="304"/>
      <c r="B101" s="305"/>
      <c r="C101" s="304"/>
      <c r="D101" s="306" t="s">
        <v>105</v>
      </c>
      <c r="E101" s="307"/>
      <c r="F101" s="307"/>
      <c r="G101" s="307"/>
      <c r="H101" s="307"/>
      <c r="I101" s="384"/>
      <c r="J101" s="359">
        <f>J191</f>
        <v>0</v>
      </c>
      <c r="L101" s="115"/>
    </row>
    <row r="102" spans="1:12" s="10" customFormat="1" ht="19.9" customHeight="1">
      <c r="A102" s="304"/>
      <c r="B102" s="305"/>
      <c r="C102" s="304"/>
      <c r="D102" s="306" t="s">
        <v>106</v>
      </c>
      <c r="E102" s="307"/>
      <c r="F102" s="307"/>
      <c r="G102" s="307"/>
      <c r="H102" s="307"/>
      <c r="I102" s="384"/>
      <c r="J102" s="359">
        <f>J202</f>
        <v>0</v>
      </c>
      <c r="L102" s="115"/>
    </row>
    <row r="103" spans="1:12" s="10" customFormat="1" ht="19.9" customHeight="1">
      <c r="A103" s="304"/>
      <c r="B103" s="305"/>
      <c r="C103" s="304"/>
      <c r="D103" s="306" t="s">
        <v>107</v>
      </c>
      <c r="E103" s="307"/>
      <c r="F103" s="307"/>
      <c r="G103" s="307"/>
      <c r="H103" s="307"/>
      <c r="I103" s="384"/>
      <c r="J103" s="359">
        <f>J242</f>
        <v>0</v>
      </c>
      <c r="L103" s="115"/>
    </row>
    <row r="104" spans="1:12" s="10" customFormat="1" ht="19.9" customHeight="1">
      <c r="A104" s="304"/>
      <c r="B104" s="305"/>
      <c r="C104" s="304"/>
      <c r="D104" s="306" t="s">
        <v>108</v>
      </c>
      <c r="E104" s="307"/>
      <c r="F104" s="307"/>
      <c r="G104" s="307"/>
      <c r="H104" s="307"/>
      <c r="I104" s="384"/>
      <c r="J104" s="359">
        <f>J243</f>
        <v>0</v>
      </c>
      <c r="L104" s="115"/>
    </row>
    <row r="105" spans="1:31" s="2" customFormat="1" ht="21.75" customHeight="1">
      <c r="A105" s="266"/>
      <c r="B105" s="267"/>
      <c r="C105" s="266"/>
      <c r="D105" s="266"/>
      <c r="E105" s="266"/>
      <c r="F105" s="266"/>
      <c r="G105" s="266"/>
      <c r="H105" s="266"/>
      <c r="I105" s="370"/>
      <c r="J105" s="266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266"/>
      <c r="B106" s="294"/>
      <c r="C106" s="295"/>
      <c r="D106" s="295"/>
      <c r="E106" s="295"/>
      <c r="F106" s="295"/>
      <c r="G106" s="295"/>
      <c r="H106" s="295"/>
      <c r="I106" s="380"/>
      <c r="J106" s="295"/>
      <c r="K106" s="47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>
      <c r="A110" s="266"/>
      <c r="B110" s="296"/>
      <c r="C110" s="297"/>
      <c r="D110" s="297"/>
      <c r="E110" s="297"/>
      <c r="F110" s="297"/>
      <c r="G110" s="297"/>
      <c r="H110" s="297"/>
      <c r="I110" s="381"/>
      <c r="J110" s="297"/>
      <c r="K110" s="49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266"/>
      <c r="B111" s="267"/>
      <c r="C111" s="262" t="s">
        <v>109</v>
      </c>
      <c r="D111" s="266"/>
      <c r="E111" s="266"/>
      <c r="F111" s="266"/>
      <c r="G111" s="266"/>
      <c r="H111" s="266"/>
      <c r="I111" s="370"/>
      <c r="J111" s="266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266"/>
      <c r="B112" s="267"/>
      <c r="C112" s="266"/>
      <c r="D112" s="266"/>
      <c r="E112" s="266"/>
      <c r="F112" s="266"/>
      <c r="G112" s="266"/>
      <c r="H112" s="266"/>
      <c r="I112" s="370"/>
      <c r="J112" s="266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266"/>
      <c r="B113" s="267"/>
      <c r="C113" s="263" t="s">
        <v>16</v>
      </c>
      <c r="D113" s="266"/>
      <c r="E113" s="266"/>
      <c r="F113" s="266"/>
      <c r="G113" s="266"/>
      <c r="H113" s="266"/>
      <c r="I113" s="370"/>
      <c r="J113" s="266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266"/>
      <c r="B114" s="267"/>
      <c r="C114" s="266"/>
      <c r="D114" s="266"/>
      <c r="E114" s="264" t="str">
        <f>E7</f>
        <v>PĚČICE-VODOVOD-PŘIVADĚČ</v>
      </c>
      <c r="F114" s="265"/>
      <c r="G114" s="265"/>
      <c r="H114" s="265"/>
      <c r="I114" s="370"/>
      <c r="J114" s="266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266"/>
      <c r="B115" s="267"/>
      <c r="C115" s="263" t="s">
        <v>93</v>
      </c>
      <c r="D115" s="266"/>
      <c r="E115" s="266"/>
      <c r="F115" s="266"/>
      <c r="G115" s="266"/>
      <c r="H115" s="266"/>
      <c r="I115" s="370"/>
      <c r="J115" s="266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266"/>
      <c r="B116" s="267"/>
      <c r="C116" s="266"/>
      <c r="D116" s="266"/>
      <c r="E116" s="268" t="str">
        <f>E9</f>
        <v>2017108-01 - SO-01 VODOVOD</v>
      </c>
      <c r="F116" s="269"/>
      <c r="G116" s="269"/>
      <c r="H116" s="269"/>
      <c r="I116" s="370"/>
      <c r="J116" s="266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266"/>
      <c r="B117" s="267"/>
      <c r="C117" s="266"/>
      <c r="D117" s="266"/>
      <c r="E117" s="266"/>
      <c r="F117" s="266"/>
      <c r="G117" s="266"/>
      <c r="H117" s="266"/>
      <c r="I117" s="370"/>
      <c r="J117" s="266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266"/>
      <c r="B118" s="267"/>
      <c r="C118" s="263" t="s">
        <v>20</v>
      </c>
      <c r="D118" s="266"/>
      <c r="E118" s="266"/>
      <c r="F118" s="270" t="str">
        <f>F12</f>
        <v xml:space="preserve"> </v>
      </c>
      <c r="G118" s="266"/>
      <c r="H118" s="266"/>
      <c r="I118" s="371" t="s">
        <v>22</v>
      </c>
      <c r="J118" s="351">
        <f>IF(J12="","",J12)</f>
        <v>44151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266"/>
      <c r="B119" s="267"/>
      <c r="C119" s="266"/>
      <c r="D119" s="266"/>
      <c r="E119" s="266"/>
      <c r="F119" s="266"/>
      <c r="G119" s="266"/>
      <c r="H119" s="266"/>
      <c r="I119" s="370"/>
      <c r="J119" s="266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5.7" customHeight="1">
      <c r="A120" s="266"/>
      <c r="B120" s="267"/>
      <c r="C120" s="263" t="s">
        <v>23</v>
      </c>
      <c r="D120" s="266"/>
      <c r="E120" s="266"/>
      <c r="F120" s="270" t="str">
        <f>E15</f>
        <v>OBEC PĚČICE</v>
      </c>
      <c r="G120" s="266"/>
      <c r="H120" s="266"/>
      <c r="I120" s="371" t="s">
        <v>29</v>
      </c>
      <c r="J120" s="356" t="str">
        <f>E21</f>
        <v>ING.EVŽEN KOZÁK S.R.O.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5.7" customHeight="1">
      <c r="A121" s="266"/>
      <c r="B121" s="267"/>
      <c r="C121" s="263" t="s">
        <v>27</v>
      </c>
      <c r="D121" s="266"/>
      <c r="E121" s="266"/>
      <c r="F121" s="270" t="str">
        <f>IF(E18="","",E18)</f>
        <v>Vyplň údaj</v>
      </c>
      <c r="G121" s="266"/>
      <c r="H121" s="266"/>
      <c r="I121" s="371" t="s">
        <v>32</v>
      </c>
      <c r="J121" s="356" t="str">
        <f>E24</f>
        <v>ING.EVŽEN KOZÁK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266"/>
      <c r="B122" s="267"/>
      <c r="C122" s="266"/>
      <c r="D122" s="266"/>
      <c r="E122" s="266"/>
      <c r="F122" s="266"/>
      <c r="G122" s="266"/>
      <c r="H122" s="266"/>
      <c r="I122" s="370"/>
      <c r="J122" s="266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1" customFormat="1" ht="29.25" customHeight="1">
      <c r="A123" s="308"/>
      <c r="B123" s="309"/>
      <c r="C123" s="310" t="s">
        <v>110</v>
      </c>
      <c r="D123" s="311" t="s">
        <v>60</v>
      </c>
      <c r="E123" s="311" t="s">
        <v>56</v>
      </c>
      <c r="F123" s="311" t="s">
        <v>57</v>
      </c>
      <c r="G123" s="311" t="s">
        <v>111</v>
      </c>
      <c r="H123" s="311" t="s">
        <v>112</v>
      </c>
      <c r="I123" s="385" t="s">
        <v>113</v>
      </c>
      <c r="J123" s="360" t="s">
        <v>98</v>
      </c>
      <c r="K123" s="124" t="s">
        <v>114</v>
      </c>
      <c r="L123" s="125"/>
      <c r="M123" s="61" t="s">
        <v>1</v>
      </c>
      <c r="N123" s="62" t="s">
        <v>39</v>
      </c>
      <c r="O123" s="62" t="s">
        <v>115</v>
      </c>
      <c r="P123" s="62" t="s">
        <v>116</v>
      </c>
      <c r="Q123" s="62" t="s">
        <v>117</v>
      </c>
      <c r="R123" s="62" t="s">
        <v>118</v>
      </c>
      <c r="S123" s="62" t="s">
        <v>119</v>
      </c>
      <c r="T123" s="63" t="s">
        <v>120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63" s="2" customFormat="1" ht="22.9" customHeight="1">
      <c r="A124" s="266"/>
      <c r="B124" s="267"/>
      <c r="C124" s="312" t="s">
        <v>121</v>
      </c>
      <c r="D124" s="266"/>
      <c r="E124" s="266"/>
      <c r="F124" s="266"/>
      <c r="G124" s="266"/>
      <c r="H124" s="266"/>
      <c r="I124" s="370"/>
      <c r="J124" s="361">
        <f>BK124</f>
        <v>0</v>
      </c>
      <c r="K124" s="31"/>
      <c r="L124" s="32"/>
      <c r="M124" s="64"/>
      <c r="N124" s="55"/>
      <c r="O124" s="65"/>
      <c r="P124" s="127">
        <f>P125</f>
        <v>0</v>
      </c>
      <c r="Q124" s="65"/>
      <c r="R124" s="127">
        <f>R125</f>
        <v>1436.81484202</v>
      </c>
      <c r="S124" s="65"/>
      <c r="T124" s="128">
        <f>T125</f>
        <v>141.09648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74</v>
      </c>
      <c r="AU124" s="16" t="s">
        <v>100</v>
      </c>
      <c r="BK124" s="129">
        <f>BK125</f>
        <v>0</v>
      </c>
    </row>
    <row r="125" spans="1:63" s="12" customFormat="1" ht="25.9" customHeight="1">
      <c r="A125" s="313"/>
      <c r="B125" s="314"/>
      <c r="C125" s="313"/>
      <c r="D125" s="315" t="s">
        <v>74</v>
      </c>
      <c r="E125" s="316" t="s">
        <v>122</v>
      </c>
      <c r="F125" s="316" t="s">
        <v>123</v>
      </c>
      <c r="G125" s="313"/>
      <c r="H125" s="313"/>
      <c r="I125" s="133"/>
      <c r="J125" s="362">
        <f>BK125</f>
        <v>0</v>
      </c>
      <c r="L125" s="130"/>
      <c r="M125" s="135"/>
      <c r="N125" s="136"/>
      <c r="O125" s="136"/>
      <c r="P125" s="137">
        <f>P126+P183+P186+P191+P202+P242+P243</f>
        <v>0</v>
      </c>
      <c r="Q125" s="136"/>
      <c r="R125" s="137">
        <f>R126+R183+R186+R191+R202+R242+R243</f>
        <v>1436.81484202</v>
      </c>
      <c r="S125" s="136"/>
      <c r="T125" s="138">
        <f>T126+T183+T186+T191+T202+T242+T243</f>
        <v>141.09648</v>
      </c>
      <c r="AR125" s="131" t="s">
        <v>83</v>
      </c>
      <c r="AT125" s="139" t="s">
        <v>74</v>
      </c>
      <c r="AU125" s="139" t="s">
        <v>75</v>
      </c>
      <c r="AY125" s="131" t="s">
        <v>124</v>
      </c>
      <c r="BK125" s="140">
        <f>BK126+BK183+BK186+BK191+BK202+BK242+BK243</f>
        <v>0</v>
      </c>
    </row>
    <row r="126" spans="1:63" s="12" customFormat="1" ht="22.9" customHeight="1">
      <c r="A126" s="313"/>
      <c r="B126" s="314"/>
      <c r="C126" s="313"/>
      <c r="D126" s="315" t="s">
        <v>74</v>
      </c>
      <c r="E126" s="317" t="s">
        <v>83</v>
      </c>
      <c r="F126" s="317" t="s">
        <v>125</v>
      </c>
      <c r="G126" s="313"/>
      <c r="H126" s="313"/>
      <c r="I126" s="133"/>
      <c r="J126" s="363">
        <f>BK126</f>
        <v>0</v>
      </c>
      <c r="L126" s="130"/>
      <c r="M126" s="135"/>
      <c r="N126" s="136"/>
      <c r="O126" s="136"/>
      <c r="P126" s="137">
        <f>SUM(P127:P182)</f>
        <v>0</v>
      </c>
      <c r="Q126" s="136"/>
      <c r="R126" s="137">
        <f>SUM(R127:R182)</f>
        <v>203.0230643</v>
      </c>
      <c r="S126" s="136"/>
      <c r="T126" s="138">
        <f>SUM(T127:T182)</f>
        <v>141.09648</v>
      </c>
      <c r="AR126" s="131" t="s">
        <v>83</v>
      </c>
      <c r="AT126" s="139" t="s">
        <v>74</v>
      </c>
      <c r="AU126" s="139" t="s">
        <v>83</v>
      </c>
      <c r="AY126" s="131" t="s">
        <v>124</v>
      </c>
      <c r="BK126" s="140">
        <f>SUM(BK127:BK182)</f>
        <v>0</v>
      </c>
    </row>
    <row r="127" spans="1:65" s="2" customFormat="1" ht="24.2" customHeight="1">
      <c r="A127" s="266"/>
      <c r="B127" s="267"/>
      <c r="C127" s="318" t="s">
        <v>83</v>
      </c>
      <c r="D127" s="318" t="s">
        <v>126</v>
      </c>
      <c r="E127" s="319" t="s">
        <v>127</v>
      </c>
      <c r="F127" s="320" t="s">
        <v>128</v>
      </c>
      <c r="G127" s="321" t="s">
        <v>129</v>
      </c>
      <c r="H127" s="322">
        <v>135.96</v>
      </c>
      <c r="I127" s="149"/>
      <c r="J127" s="364">
        <f>ROUND(I127*H127,2)</f>
        <v>0</v>
      </c>
      <c r="K127" s="151"/>
      <c r="L127" s="32"/>
      <c r="M127" s="152" t="s">
        <v>1</v>
      </c>
      <c r="N127" s="153" t="s">
        <v>40</v>
      </c>
      <c r="O127" s="57"/>
      <c r="P127" s="154">
        <f>O127*H127</f>
        <v>0</v>
      </c>
      <c r="Q127" s="154">
        <v>0</v>
      </c>
      <c r="R127" s="154">
        <f>Q127*H127</f>
        <v>0</v>
      </c>
      <c r="S127" s="154">
        <v>0.4</v>
      </c>
      <c r="T127" s="155">
        <f>S127*H127</f>
        <v>54.38400000000001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6" t="s">
        <v>130</v>
      </c>
      <c r="AT127" s="156" t="s">
        <v>126</v>
      </c>
      <c r="AU127" s="156" t="s">
        <v>85</v>
      </c>
      <c r="AY127" s="16" t="s">
        <v>124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6" t="s">
        <v>83</v>
      </c>
      <c r="BK127" s="157">
        <f>ROUND(I127*H127,2)</f>
        <v>0</v>
      </c>
      <c r="BL127" s="16" t="s">
        <v>130</v>
      </c>
      <c r="BM127" s="156" t="s">
        <v>131</v>
      </c>
    </row>
    <row r="128" spans="1:51" s="13" customFormat="1" ht="12">
      <c r="A128" s="323"/>
      <c r="B128" s="324"/>
      <c r="C128" s="323"/>
      <c r="D128" s="325" t="s">
        <v>132</v>
      </c>
      <c r="E128" s="326" t="s">
        <v>1</v>
      </c>
      <c r="F128" s="327" t="s">
        <v>133</v>
      </c>
      <c r="G128" s="323"/>
      <c r="H128" s="328">
        <v>135.96</v>
      </c>
      <c r="I128" s="163"/>
      <c r="J128" s="323"/>
      <c r="L128" s="158"/>
      <c r="M128" s="164"/>
      <c r="N128" s="165"/>
      <c r="O128" s="165"/>
      <c r="P128" s="165"/>
      <c r="Q128" s="165"/>
      <c r="R128" s="165"/>
      <c r="S128" s="165"/>
      <c r="T128" s="166"/>
      <c r="AT128" s="160" t="s">
        <v>132</v>
      </c>
      <c r="AU128" s="160" t="s">
        <v>85</v>
      </c>
      <c r="AV128" s="13" t="s">
        <v>85</v>
      </c>
      <c r="AW128" s="13" t="s">
        <v>31</v>
      </c>
      <c r="AX128" s="13" t="s">
        <v>83</v>
      </c>
      <c r="AY128" s="160" t="s">
        <v>124</v>
      </c>
    </row>
    <row r="129" spans="1:65" s="2" customFormat="1" ht="24.2" customHeight="1">
      <c r="A129" s="266"/>
      <c r="B129" s="267"/>
      <c r="C129" s="318" t="s">
        <v>85</v>
      </c>
      <c r="D129" s="318" t="s">
        <v>126</v>
      </c>
      <c r="E129" s="319" t="s">
        <v>134</v>
      </c>
      <c r="F129" s="320" t="s">
        <v>135</v>
      </c>
      <c r="G129" s="321" t="s">
        <v>129</v>
      </c>
      <c r="H129" s="322">
        <v>135.96</v>
      </c>
      <c r="I129" s="149"/>
      <c r="J129" s="364">
        <f>ROUND(I129*H129,2)</f>
        <v>0</v>
      </c>
      <c r="K129" s="151"/>
      <c r="L129" s="32"/>
      <c r="M129" s="152" t="s">
        <v>1</v>
      </c>
      <c r="N129" s="153" t="s">
        <v>40</v>
      </c>
      <c r="O129" s="57"/>
      <c r="P129" s="154">
        <f>O129*H129</f>
        <v>0</v>
      </c>
      <c r="Q129" s="154">
        <v>0</v>
      </c>
      <c r="R129" s="154">
        <f>Q129*H129</f>
        <v>0</v>
      </c>
      <c r="S129" s="154">
        <v>0.316</v>
      </c>
      <c r="T129" s="155">
        <f>S129*H129</f>
        <v>42.96336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56" t="s">
        <v>130</v>
      </c>
      <c r="AT129" s="156" t="s">
        <v>126</v>
      </c>
      <c r="AU129" s="156" t="s">
        <v>85</v>
      </c>
      <c r="AY129" s="16" t="s">
        <v>124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6" t="s">
        <v>83</v>
      </c>
      <c r="BK129" s="157">
        <f>ROUND(I129*H129,2)</f>
        <v>0</v>
      </c>
      <c r="BL129" s="16" t="s">
        <v>130</v>
      </c>
      <c r="BM129" s="156" t="s">
        <v>136</v>
      </c>
    </row>
    <row r="130" spans="1:51" s="13" customFormat="1" ht="12">
      <c r="A130" s="323"/>
      <c r="B130" s="324"/>
      <c r="C130" s="323"/>
      <c r="D130" s="325" t="s">
        <v>132</v>
      </c>
      <c r="E130" s="326" t="s">
        <v>1</v>
      </c>
      <c r="F130" s="327" t="s">
        <v>133</v>
      </c>
      <c r="G130" s="323"/>
      <c r="H130" s="328">
        <v>135.96</v>
      </c>
      <c r="I130" s="163"/>
      <c r="J130" s="323"/>
      <c r="L130" s="158"/>
      <c r="M130" s="164"/>
      <c r="N130" s="165"/>
      <c r="O130" s="165"/>
      <c r="P130" s="165"/>
      <c r="Q130" s="165"/>
      <c r="R130" s="165"/>
      <c r="S130" s="165"/>
      <c r="T130" s="166"/>
      <c r="AT130" s="160" t="s">
        <v>132</v>
      </c>
      <c r="AU130" s="160" t="s">
        <v>85</v>
      </c>
      <c r="AV130" s="13" t="s">
        <v>85</v>
      </c>
      <c r="AW130" s="13" t="s">
        <v>31</v>
      </c>
      <c r="AX130" s="13" t="s">
        <v>83</v>
      </c>
      <c r="AY130" s="160" t="s">
        <v>124</v>
      </c>
    </row>
    <row r="131" spans="1:65" s="2" customFormat="1" ht="24.2" customHeight="1">
      <c r="A131" s="266"/>
      <c r="B131" s="267"/>
      <c r="C131" s="318" t="s">
        <v>137</v>
      </c>
      <c r="D131" s="318" t="s">
        <v>126</v>
      </c>
      <c r="E131" s="319" t="s">
        <v>138</v>
      </c>
      <c r="F131" s="320" t="s">
        <v>139</v>
      </c>
      <c r="G131" s="321" t="s">
        <v>129</v>
      </c>
      <c r="H131" s="322">
        <v>341.79</v>
      </c>
      <c r="I131" s="149"/>
      <c r="J131" s="364">
        <f>ROUND(I131*H131,2)</f>
        <v>0</v>
      </c>
      <c r="K131" s="151"/>
      <c r="L131" s="32"/>
      <c r="M131" s="152" t="s">
        <v>1</v>
      </c>
      <c r="N131" s="153" t="s">
        <v>40</v>
      </c>
      <c r="O131" s="57"/>
      <c r="P131" s="154">
        <f>O131*H131</f>
        <v>0</v>
      </c>
      <c r="Q131" s="154">
        <v>7E-05</v>
      </c>
      <c r="R131" s="154">
        <f>Q131*H131</f>
        <v>0.0239253</v>
      </c>
      <c r="S131" s="154">
        <v>0.128</v>
      </c>
      <c r="T131" s="155">
        <f>S131*H131</f>
        <v>43.749120000000005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56" t="s">
        <v>130</v>
      </c>
      <c r="AT131" s="156" t="s">
        <v>126</v>
      </c>
      <c r="AU131" s="156" t="s">
        <v>85</v>
      </c>
      <c r="AY131" s="16" t="s">
        <v>124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6" t="s">
        <v>83</v>
      </c>
      <c r="BK131" s="157">
        <f>ROUND(I131*H131,2)</f>
        <v>0</v>
      </c>
      <c r="BL131" s="16" t="s">
        <v>130</v>
      </c>
      <c r="BM131" s="156" t="s">
        <v>140</v>
      </c>
    </row>
    <row r="132" spans="1:51" s="13" customFormat="1" ht="22.5">
      <c r="A132" s="323"/>
      <c r="B132" s="324"/>
      <c r="C132" s="323"/>
      <c r="D132" s="325" t="s">
        <v>132</v>
      </c>
      <c r="E132" s="326" t="s">
        <v>1</v>
      </c>
      <c r="F132" s="327" t="s">
        <v>141</v>
      </c>
      <c r="G132" s="323"/>
      <c r="H132" s="328">
        <v>341.79</v>
      </c>
      <c r="I132" s="163"/>
      <c r="J132" s="32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132</v>
      </c>
      <c r="AU132" s="160" t="s">
        <v>85</v>
      </c>
      <c r="AV132" s="13" t="s">
        <v>85</v>
      </c>
      <c r="AW132" s="13" t="s">
        <v>31</v>
      </c>
      <c r="AX132" s="13" t="s">
        <v>83</v>
      </c>
      <c r="AY132" s="160" t="s">
        <v>124</v>
      </c>
    </row>
    <row r="133" spans="1:65" s="2" customFormat="1" ht="24.2" customHeight="1">
      <c r="A133" s="266"/>
      <c r="B133" s="267"/>
      <c r="C133" s="318" t="s">
        <v>130</v>
      </c>
      <c r="D133" s="318" t="s">
        <v>126</v>
      </c>
      <c r="E133" s="319" t="s">
        <v>142</v>
      </c>
      <c r="F133" s="320" t="s">
        <v>143</v>
      </c>
      <c r="G133" s="321" t="s">
        <v>144</v>
      </c>
      <c r="H133" s="322">
        <v>240</v>
      </c>
      <c r="I133" s="149"/>
      <c r="J133" s="364">
        <f>ROUND(I133*H133,2)</f>
        <v>0</v>
      </c>
      <c r="K133" s="151"/>
      <c r="L133" s="32"/>
      <c r="M133" s="152" t="s">
        <v>1</v>
      </c>
      <c r="N133" s="153" t="s">
        <v>40</v>
      </c>
      <c r="O133" s="57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6" t="s">
        <v>130</v>
      </c>
      <c r="AT133" s="156" t="s">
        <v>126</v>
      </c>
      <c r="AU133" s="156" t="s">
        <v>85</v>
      </c>
      <c r="AY133" s="16" t="s">
        <v>124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6" t="s">
        <v>83</v>
      </c>
      <c r="BK133" s="157">
        <f>ROUND(I133*H133,2)</f>
        <v>0</v>
      </c>
      <c r="BL133" s="16" t="s">
        <v>130</v>
      </c>
      <c r="BM133" s="156" t="s">
        <v>145</v>
      </c>
    </row>
    <row r="134" spans="1:51" s="13" customFormat="1" ht="12">
      <c r="A134" s="323"/>
      <c r="B134" s="324"/>
      <c r="C134" s="323"/>
      <c r="D134" s="325" t="s">
        <v>132</v>
      </c>
      <c r="E134" s="326" t="s">
        <v>1</v>
      </c>
      <c r="F134" s="327" t="s">
        <v>146</v>
      </c>
      <c r="G134" s="323"/>
      <c r="H134" s="328">
        <v>240</v>
      </c>
      <c r="I134" s="163"/>
      <c r="J134" s="32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132</v>
      </c>
      <c r="AU134" s="160" t="s">
        <v>85</v>
      </c>
      <c r="AV134" s="13" t="s">
        <v>85</v>
      </c>
      <c r="AW134" s="13" t="s">
        <v>31</v>
      </c>
      <c r="AX134" s="13" t="s">
        <v>83</v>
      </c>
      <c r="AY134" s="160" t="s">
        <v>124</v>
      </c>
    </row>
    <row r="135" spans="1:65" s="2" customFormat="1" ht="24.2" customHeight="1">
      <c r="A135" s="266"/>
      <c r="B135" s="267"/>
      <c r="C135" s="318" t="s">
        <v>147</v>
      </c>
      <c r="D135" s="318" t="s">
        <v>126</v>
      </c>
      <c r="E135" s="319" t="s">
        <v>148</v>
      </c>
      <c r="F135" s="320" t="s">
        <v>149</v>
      </c>
      <c r="G135" s="321" t="s">
        <v>150</v>
      </c>
      <c r="H135" s="322">
        <v>10</v>
      </c>
      <c r="I135" s="149"/>
      <c r="J135" s="364">
        <f>ROUND(I135*H135,2)</f>
        <v>0</v>
      </c>
      <c r="K135" s="151"/>
      <c r="L135" s="32"/>
      <c r="M135" s="152" t="s">
        <v>1</v>
      </c>
      <c r="N135" s="153" t="s">
        <v>40</v>
      </c>
      <c r="O135" s="57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6" t="s">
        <v>130</v>
      </c>
      <c r="AT135" s="156" t="s">
        <v>126</v>
      </c>
      <c r="AU135" s="156" t="s">
        <v>85</v>
      </c>
      <c r="AY135" s="16" t="s">
        <v>124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6" t="s">
        <v>83</v>
      </c>
      <c r="BK135" s="157">
        <f>ROUND(I135*H135,2)</f>
        <v>0</v>
      </c>
      <c r="BL135" s="16" t="s">
        <v>130</v>
      </c>
      <c r="BM135" s="156" t="s">
        <v>151</v>
      </c>
    </row>
    <row r="136" spans="1:65" s="2" customFormat="1" ht="14.45" customHeight="1">
      <c r="A136" s="266"/>
      <c r="B136" s="267"/>
      <c r="C136" s="318" t="s">
        <v>152</v>
      </c>
      <c r="D136" s="318" t="s">
        <v>126</v>
      </c>
      <c r="E136" s="319" t="s">
        <v>153</v>
      </c>
      <c r="F136" s="320" t="s">
        <v>154</v>
      </c>
      <c r="G136" s="321" t="s">
        <v>155</v>
      </c>
      <c r="H136" s="322">
        <v>2653.608</v>
      </c>
      <c r="I136" s="149"/>
      <c r="J136" s="364">
        <f>ROUND(I136*H136,2)</f>
        <v>0</v>
      </c>
      <c r="K136" s="151"/>
      <c r="L136" s="32"/>
      <c r="M136" s="152" t="s">
        <v>1</v>
      </c>
      <c r="N136" s="153" t="s">
        <v>40</v>
      </c>
      <c r="O136" s="57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6" t="s">
        <v>130</v>
      </c>
      <c r="AT136" s="156" t="s">
        <v>126</v>
      </c>
      <c r="AU136" s="156" t="s">
        <v>85</v>
      </c>
      <c r="AY136" s="16" t="s">
        <v>124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6" t="s">
        <v>83</v>
      </c>
      <c r="BK136" s="157">
        <f>ROUND(I136*H136,2)</f>
        <v>0</v>
      </c>
      <c r="BL136" s="16" t="s">
        <v>130</v>
      </c>
      <c r="BM136" s="156" t="s">
        <v>156</v>
      </c>
    </row>
    <row r="137" spans="1:51" s="13" customFormat="1" ht="12">
      <c r="A137" s="323"/>
      <c r="B137" s="324"/>
      <c r="C137" s="323"/>
      <c r="D137" s="325" t="s">
        <v>132</v>
      </c>
      <c r="E137" s="326" t="s">
        <v>1</v>
      </c>
      <c r="F137" s="327" t="s">
        <v>157</v>
      </c>
      <c r="G137" s="323"/>
      <c r="H137" s="328">
        <v>2653.608</v>
      </c>
      <c r="I137" s="163"/>
      <c r="J137" s="32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132</v>
      </c>
      <c r="AU137" s="160" t="s">
        <v>85</v>
      </c>
      <c r="AV137" s="13" t="s">
        <v>85</v>
      </c>
      <c r="AW137" s="13" t="s">
        <v>31</v>
      </c>
      <c r="AX137" s="13" t="s">
        <v>83</v>
      </c>
      <c r="AY137" s="160" t="s">
        <v>124</v>
      </c>
    </row>
    <row r="138" spans="1:65" s="2" customFormat="1" ht="24.2" customHeight="1">
      <c r="A138" s="266"/>
      <c r="B138" s="267"/>
      <c r="C138" s="318" t="s">
        <v>158</v>
      </c>
      <c r="D138" s="318" t="s">
        <v>126</v>
      </c>
      <c r="E138" s="319" t="s">
        <v>159</v>
      </c>
      <c r="F138" s="320" t="s">
        <v>160</v>
      </c>
      <c r="G138" s="321" t="s">
        <v>155</v>
      </c>
      <c r="H138" s="322">
        <v>2296.3</v>
      </c>
      <c r="I138" s="149"/>
      <c r="J138" s="364">
        <f>ROUND(I138*H138,2)</f>
        <v>0</v>
      </c>
      <c r="K138" s="151"/>
      <c r="L138" s="32"/>
      <c r="M138" s="152" t="s">
        <v>1</v>
      </c>
      <c r="N138" s="153" t="s">
        <v>40</v>
      </c>
      <c r="O138" s="57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6" t="s">
        <v>130</v>
      </c>
      <c r="AT138" s="156" t="s">
        <v>126</v>
      </c>
      <c r="AU138" s="156" t="s">
        <v>85</v>
      </c>
      <c r="AY138" s="16" t="s">
        <v>124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6" t="s">
        <v>83</v>
      </c>
      <c r="BK138" s="157">
        <f>ROUND(I138*H138,2)</f>
        <v>0</v>
      </c>
      <c r="BL138" s="16" t="s">
        <v>130</v>
      </c>
      <c r="BM138" s="156" t="s">
        <v>161</v>
      </c>
    </row>
    <row r="139" spans="1:51" s="13" customFormat="1" ht="12">
      <c r="A139" s="323"/>
      <c r="B139" s="324"/>
      <c r="C139" s="323"/>
      <c r="D139" s="325" t="s">
        <v>132</v>
      </c>
      <c r="E139" s="326" t="s">
        <v>1</v>
      </c>
      <c r="F139" s="327" t="s">
        <v>162</v>
      </c>
      <c r="G139" s="323"/>
      <c r="H139" s="328">
        <v>2296.3</v>
      </c>
      <c r="I139" s="163"/>
      <c r="J139" s="32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132</v>
      </c>
      <c r="AU139" s="160" t="s">
        <v>85</v>
      </c>
      <c r="AV139" s="13" t="s">
        <v>85</v>
      </c>
      <c r="AW139" s="13" t="s">
        <v>31</v>
      </c>
      <c r="AX139" s="13" t="s">
        <v>83</v>
      </c>
      <c r="AY139" s="160" t="s">
        <v>124</v>
      </c>
    </row>
    <row r="140" spans="1:65" s="2" customFormat="1" ht="24.2" customHeight="1">
      <c r="A140" s="266"/>
      <c r="B140" s="267"/>
      <c r="C140" s="318" t="s">
        <v>163</v>
      </c>
      <c r="D140" s="318" t="s">
        <v>126</v>
      </c>
      <c r="E140" s="319" t="s">
        <v>164</v>
      </c>
      <c r="F140" s="320" t="s">
        <v>165</v>
      </c>
      <c r="G140" s="321" t="s">
        <v>155</v>
      </c>
      <c r="H140" s="322">
        <v>2296.3</v>
      </c>
      <c r="I140" s="149"/>
      <c r="J140" s="364">
        <f>ROUND(I140*H140,2)</f>
        <v>0</v>
      </c>
      <c r="K140" s="151"/>
      <c r="L140" s="32"/>
      <c r="M140" s="152" t="s">
        <v>1</v>
      </c>
      <c r="N140" s="153" t="s">
        <v>40</v>
      </c>
      <c r="O140" s="57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6" t="s">
        <v>130</v>
      </c>
      <c r="AT140" s="156" t="s">
        <v>126</v>
      </c>
      <c r="AU140" s="156" t="s">
        <v>85</v>
      </c>
      <c r="AY140" s="16" t="s">
        <v>124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6" t="s">
        <v>83</v>
      </c>
      <c r="BK140" s="157">
        <f>ROUND(I140*H140,2)</f>
        <v>0</v>
      </c>
      <c r="BL140" s="16" t="s">
        <v>130</v>
      </c>
      <c r="BM140" s="156" t="s">
        <v>166</v>
      </c>
    </row>
    <row r="141" spans="1:51" s="13" customFormat="1" ht="12">
      <c r="A141" s="323"/>
      <c r="B141" s="324"/>
      <c r="C141" s="323"/>
      <c r="D141" s="325" t="s">
        <v>132</v>
      </c>
      <c r="E141" s="326" t="s">
        <v>1</v>
      </c>
      <c r="F141" s="327" t="s">
        <v>162</v>
      </c>
      <c r="G141" s="323"/>
      <c r="H141" s="328">
        <v>2296.3</v>
      </c>
      <c r="I141" s="163"/>
      <c r="J141" s="32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132</v>
      </c>
      <c r="AU141" s="160" t="s">
        <v>85</v>
      </c>
      <c r="AV141" s="13" t="s">
        <v>85</v>
      </c>
      <c r="AW141" s="13" t="s">
        <v>31</v>
      </c>
      <c r="AX141" s="13" t="s">
        <v>83</v>
      </c>
      <c r="AY141" s="160" t="s">
        <v>124</v>
      </c>
    </row>
    <row r="142" spans="1:65" s="2" customFormat="1" ht="14.45" customHeight="1">
      <c r="A142" s="266"/>
      <c r="B142" s="267"/>
      <c r="C142" s="318" t="s">
        <v>167</v>
      </c>
      <c r="D142" s="318" t="s">
        <v>126</v>
      </c>
      <c r="E142" s="319" t="s">
        <v>168</v>
      </c>
      <c r="F142" s="320" t="s">
        <v>169</v>
      </c>
      <c r="G142" s="321" t="s">
        <v>129</v>
      </c>
      <c r="H142" s="322">
        <v>2498.2</v>
      </c>
      <c r="I142" s="149"/>
      <c r="J142" s="364">
        <f>ROUND(I142*H142,2)</f>
        <v>0</v>
      </c>
      <c r="K142" s="151"/>
      <c r="L142" s="32"/>
      <c r="M142" s="152" t="s">
        <v>1</v>
      </c>
      <c r="N142" s="153" t="s">
        <v>40</v>
      </c>
      <c r="O142" s="57"/>
      <c r="P142" s="154">
        <f>O142*H142</f>
        <v>0</v>
      </c>
      <c r="Q142" s="154">
        <v>0.00084</v>
      </c>
      <c r="R142" s="154">
        <f>Q142*H142</f>
        <v>2.098488</v>
      </c>
      <c r="S142" s="154">
        <v>0</v>
      </c>
      <c r="T142" s="15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6" t="s">
        <v>130</v>
      </c>
      <c r="AT142" s="156" t="s">
        <v>126</v>
      </c>
      <c r="AU142" s="156" t="s">
        <v>85</v>
      </c>
      <c r="AY142" s="16" t="s">
        <v>124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6" t="s">
        <v>83</v>
      </c>
      <c r="BK142" s="157">
        <f>ROUND(I142*H142,2)</f>
        <v>0</v>
      </c>
      <c r="BL142" s="16" t="s">
        <v>130</v>
      </c>
      <c r="BM142" s="156" t="s">
        <v>170</v>
      </c>
    </row>
    <row r="143" spans="1:51" s="13" customFormat="1" ht="12">
      <c r="A143" s="323"/>
      <c r="B143" s="324"/>
      <c r="C143" s="323"/>
      <c r="D143" s="325" t="s">
        <v>132</v>
      </c>
      <c r="E143" s="326" t="s">
        <v>1</v>
      </c>
      <c r="F143" s="327" t="s">
        <v>171</v>
      </c>
      <c r="G143" s="323"/>
      <c r="H143" s="328">
        <v>2498.2</v>
      </c>
      <c r="I143" s="163"/>
      <c r="J143" s="32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132</v>
      </c>
      <c r="AU143" s="160" t="s">
        <v>85</v>
      </c>
      <c r="AV143" s="13" t="s">
        <v>85</v>
      </c>
      <c r="AW143" s="13" t="s">
        <v>31</v>
      </c>
      <c r="AX143" s="13" t="s">
        <v>83</v>
      </c>
      <c r="AY143" s="160" t="s">
        <v>124</v>
      </c>
    </row>
    <row r="144" spans="1:65" s="2" customFormat="1" ht="14.45" customHeight="1">
      <c r="A144" s="266"/>
      <c r="B144" s="267"/>
      <c r="C144" s="318" t="s">
        <v>172</v>
      </c>
      <c r="D144" s="318" t="s">
        <v>126</v>
      </c>
      <c r="E144" s="319" t="s">
        <v>173</v>
      </c>
      <c r="F144" s="320" t="s">
        <v>174</v>
      </c>
      <c r="G144" s="321" t="s">
        <v>129</v>
      </c>
      <c r="H144" s="322">
        <v>1329.1</v>
      </c>
      <c r="I144" s="149"/>
      <c r="J144" s="364">
        <f>ROUND(I144*H144,2)</f>
        <v>0</v>
      </c>
      <c r="K144" s="151"/>
      <c r="L144" s="32"/>
      <c r="M144" s="152" t="s">
        <v>1</v>
      </c>
      <c r="N144" s="153" t="s">
        <v>40</v>
      </c>
      <c r="O144" s="57"/>
      <c r="P144" s="154">
        <f>O144*H144</f>
        <v>0</v>
      </c>
      <c r="Q144" s="154">
        <v>0.00085</v>
      </c>
      <c r="R144" s="154">
        <f>Q144*H144</f>
        <v>1.129735</v>
      </c>
      <c r="S144" s="154">
        <v>0</v>
      </c>
      <c r="T144" s="15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6" t="s">
        <v>130</v>
      </c>
      <c r="AT144" s="156" t="s">
        <v>126</v>
      </c>
      <c r="AU144" s="156" t="s">
        <v>85</v>
      </c>
      <c r="AY144" s="16" t="s">
        <v>124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6" t="s">
        <v>83</v>
      </c>
      <c r="BK144" s="157">
        <f>ROUND(I144*H144,2)</f>
        <v>0</v>
      </c>
      <c r="BL144" s="16" t="s">
        <v>130</v>
      </c>
      <c r="BM144" s="156" t="s">
        <v>175</v>
      </c>
    </row>
    <row r="145" spans="1:51" s="13" customFormat="1" ht="12">
      <c r="A145" s="323"/>
      <c r="B145" s="324"/>
      <c r="C145" s="323"/>
      <c r="D145" s="325" t="s">
        <v>132</v>
      </c>
      <c r="E145" s="326" t="s">
        <v>1</v>
      </c>
      <c r="F145" s="327" t="s">
        <v>176</v>
      </c>
      <c r="G145" s="323"/>
      <c r="H145" s="328">
        <v>1329.1</v>
      </c>
      <c r="I145" s="163"/>
      <c r="J145" s="32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132</v>
      </c>
      <c r="AU145" s="160" t="s">
        <v>85</v>
      </c>
      <c r="AV145" s="13" t="s">
        <v>85</v>
      </c>
      <c r="AW145" s="13" t="s">
        <v>31</v>
      </c>
      <c r="AX145" s="13" t="s">
        <v>83</v>
      </c>
      <c r="AY145" s="160" t="s">
        <v>124</v>
      </c>
    </row>
    <row r="146" spans="1:65" s="2" customFormat="1" ht="24.2" customHeight="1">
      <c r="A146" s="266"/>
      <c r="B146" s="267"/>
      <c r="C146" s="318" t="s">
        <v>177</v>
      </c>
      <c r="D146" s="318" t="s">
        <v>126</v>
      </c>
      <c r="E146" s="319" t="s">
        <v>178</v>
      </c>
      <c r="F146" s="320" t="s">
        <v>179</v>
      </c>
      <c r="G146" s="321" t="s">
        <v>129</v>
      </c>
      <c r="H146" s="322">
        <v>2498.2</v>
      </c>
      <c r="I146" s="149"/>
      <c r="J146" s="364">
        <f>ROUND(I146*H146,2)</f>
        <v>0</v>
      </c>
      <c r="K146" s="151"/>
      <c r="L146" s="32"/>
      <c r="M146" s="152" t="s">
        <v>1</v>
      </c>
      <c r="N146" s="153" t="s">
        <v>40</v>
      </c>
      <c r="O146" s="57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6" t="s">
        <v>130</v>
      </c>
      <c r="AT146" s="156" t="s">
        <v>126</v>
      </c>
      <c r="AU146" s="156" t="s">
        <v>85</v>
      </c>
      <c r="AY146" s="16" t="s">
        <v>124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6" t="s">
        <v>83</v>
      </c>
      <c r="BK146" s="157">
        <f>ROUND(I146*H146,2)</f>
        <v>0</v>
      </c>
      <c r="BL146" s="16" t="s">
        <v>130</v>
      </c>
      <c r="BM146" s="156" t="s">
        <v>180</v>
      </c>
    </row>
    <row r="147" spans="1:51" s="13" customFormat="1" ht="12">
      <c r="A147" s="323"/>
      <c r="B147" s="324"/>
      <c r="C147" s="323"/>
      <c r="D147" s="325" t="s">
        <v>132</v>
      </c>
      <c r="E147" s="326" t="s">
        <v>1</v>
      </c>
      <c r="F147" s="327" t="s">
        <v>171</v>
      </c>
      <c r="G147" s="323"/>
      <c r="H147" s="328">
        <v>2498.2</v>
      </c>
      <c r="I147" s="163"/>
      <c r="J147" s="323"/>
      <c r="L147" s="158"/>
      <c r="M147" s="164"/>
      <c r="N147" s="165"/>
      <c r="O147" s="165"/>
      <c r="P147" s="165"/>
      <c r="Q147" s="165"/>
      <c r="R147" s="165"/>
      <c r="S147" s="165"/>
      <c r="T147" s="166"/>
      <c r="AT147" s="160" t="s">
        <v>132</v>
      </c>
      <c r="AU147" s="160" t="s">
        <v>85</v>
      </c>
      <c r="AV147" s="13" t="s">
        <v>85</v>
      </c>
      <c r="AW147" s="13" t="s">
        <v>31</v>
      </c>
      <c r="AX147" s="13" t="s">
        <v>83</v>
      </c>
      <c r="AY147" s="160" t="s">
        <v>124</v>
      </c>
    </row>
    <row r="148" spans="1:65" s="2" customFormat="1" ht="24.2" customHeight="1">
      <c r="A148" s="266"/>
      <c r="B148" s="267"/>
      <c r="C148" s="318" t="s">
        <v>181</v>
      </c>
      <c r="D148" s="318" t="s">
        <v>126</v>
      </c>
      <c r="E148" s="319" t="s">
        <v>182</v>
      </c>
      <c r="F148" s="320" t="s">
        <v>183</v>
      </c>
      <c r="G148" s="321" t="s">
        <v>129</v>
      </c>
      <c r="H148" s="322">
        <v>1329.1</v>
      </c>
      <c r="I148" s="149"/>
      <c r="J148" s="364">
        <f>ROUND(I148*H148,2)</f>
        <v>0</v>
      </c>
      <c r="K148" s="151"/>
      <c r="L148" s="32"/>
      <c r="M148" s="152" t="s">
        <v>1</v>
      </c>
      <c r="N148" s="153" t="s">
        <v>40</v>
      </c>
      <c r="O148" s="57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6" t="s">
        <v>130</v>
      </c>
      <c r="AT148" s="156" t="s">
        <v>126</v>
      </c>
      <c r="AU148" s="156" t="s">
        <v>85</v>
      </c>
      <c r="AY148" s="16" t="s">
        <v>124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6" t="s">
        <v>83</v>
      </c>
      <c r="BK148" s="157">
        <f>ROUND(I148*H148,2)</f>
        <v>0</v>
      </c>
      <c r="BL148" s="16" t="s">
        <v>130</v>
      </c>
      <c r="BM148" s="156" t="s">
        <v>184</v>
      </c>
    </row>
    <row r="149" spans="1:51" s="13" customFormat="1" ht="12">
      <c r="A149" s="323"/>
      <c r="B149" s="324"/>
      <c r="C149" s="323"/>
      <c r="D149" s="325" t="s">
        <v>132</v>
      </c>
      <c r="E149" s="326" t="s">
        <v>1</v>
      </c>
      <c r="F149" s="327" t="s">
        <v>176</v>
      </c>
      <c r="G149" s="323"/>
      <c r="H149" s="328">
        <v>1329.1</v>
      </c>
      <c r="I149" s="163"/>
      <c r="J149" s="32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132</v>
      </c>
      <c r="AU149" s="160" t="s">
        <v>85</v>
      </c>
      <c r="AV149" s="13" t="s">
        <v>85</v>
      </c>
      <c r="AW149" s="13" t="s">
        <v>31</v>
      </c>
      <c r="AX149" s="13" t="s">
        <v>83</v>
      </c>
      <c r="AY149" s="160" t="s">
        <v>124</v>
      </c>
    </row>
    <row r="150" spans="1:65" s="2" customFormat="1" ht="24.2" customHeight="1">
      <c r="A150" s="266"/>
      <c r="B150" s="267"/>
      <c r="C150" s="318" t="s">
        <v>185</v>
      </c>
      <c r="D150" s="318" t="s">
        <v>126</v>
      </c>
      <c r="E150" s="319" t="s">
        <v>186</v>
      </c>
      <c r="F150" s="320" t="s">
        <v>187</v>
      </c>
      <c r="G150" s="321" t="s">
        <v>155</v>
      </c>
      <c r="H150" s="322">
        <v>2296.3</v>
      </c>
      <c r="I150" s="149"/>
      <c r="J150" s="364">
        <f>ROUND(I150*H150,2)</f>
        <v>0</v>
      </c>
      <c r="K150" s="151"/>
      <c r="L150" s="32"/>
      <c r="M150" s="152" t="s">
        <v>1</v>
      </c>
      <c r="N150" s="153" t="s">
        <v>40</v>
      </c>
      <c r="O150" s="57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6" t="s">
        <v>130</v>
      </c>
      <c r="AT150" s="156" t="s">
        <v>126</v>
      </c>
      <c r="AU150" s="156" t="s">
        <v>85</v>
      </c>
      <c r="AY150" s="16" t="s">
        <v>124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6" t="s">
        <v>83</v>
      </c>
      <c r="BK150" s="157">
        <f>ROUND(I150*H150,2)</f>
        <v>0</v>
      </c>
      <c r="BL150" s="16" t="s">
        <v>130</v>
      </c>
      <c r="BM150" s="156" t="s">
        <v>188</v>
      </c>
    </row>
    <row r="151" spans="1:51" s="13" customFormat="1" ht="12">
      <c r="A151" s="323"/>
      <c r="B151" s="324"/>
      <c r="C151" s="323"/>
      <c r="D151" s="325" t="s">
        <v>132</v>
      </c>
      <c r="E151" s="326" t="s">
        <v>1</v>
      </c>
      <c r="F151" s="327" t="s">
        <v>162</v>
      </c>
      <c r="G151" s="323"/>
      <c r="H151" s="328">
        <v>2296.3</v>
      </c>
      <c r="I151" s="163"/>
      <c r="J151" s="32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132</v>
      </c>
      <c r="AU151" s="160" t="s">
        <v>85</v>
      </c>
      <c r="AV151" s="13" t="s">
        <v>85</v>
      </c>
      <c r="AW151" s="13" t="s">
        <v>31</v>
      </c>
      <c r="AX151" s="13" t="s">
        <v>83</v>
      </c>
      <c r="AY151" s="160" t="s">
        <v>124</v>
      </c>
    </row>
    <row r="152" spans="1:65" s="2" customFormat="1" ht="24.2" customHeight="1">
      <c r="A152" s="266"/>
      <c r="B152" s="267"/>
      <c r="C152" s="318" t="s">
        <v>189</v>
      </c>
      <c r="D152" s="318" t="s">
        <v>126</v>
      </c>
      <c r="E152" s="319" t="s">
        <v>190</v>
      </c>
      <c r="F152" s="320" t="s">
        <v>191</v>
      </c>
      <c r="G152" s="321" t="s">
        <v>155</v>
      </c>
      <c r="H152" s="322">
        <v>745.905</v>
      </c>
      <c r="I152" s="149"/>
      <c r="J152" s="364">
        <f>ROUND(I152*H152,2)</f>
        <v>0</v>
      </c>
      <c r="K152" s="151"/>
      <c r="L152" s="32"/>
      <c r="M152" s="152" t="s">
        <v>1</v>
      </c>
      <c r="N152" s="153" t="s">
        <v>40</v>
      </c>
      <c r="O152" s="57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6" t="s">
        <v>130</v>
      </c>
      <c r="AT152" s="156" t="s">
        <v>126</v>
      </c>
      <c r="AU152" s="156" t="s">
        <v>85</v>
      </c>
      <c r="AY152" s="16" t="s">
        <v>124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6" t="s">
        <v>83</v>
      </c>
      <c r="BK152" s="157">
        <f>ROUND(I152*H152,2)</f>
        <v>0</v>
      </c>
      <c r="BL152" s="16" t="s">
        <v>130</v>
      </c>
      <c r="BM152" s="156" t="s">
        <v>192</v>
      </c>
    </row>
    <row r="153" spans="1:51" s="13" customFormat="1" ht="22.5">
      <c r="A153" s="323"/>
      <c r="B153" s="324"/>
      <c r="C153" s="323"/>
      <c r="D153" s="325" t="s">
        <v>132</v>
      </c>
      <c r="E153" s="326" t="s">
        <v>1</v>
      </c>
      <c r="F153" s="327" t="s">
        <v>193</v>
      </c>
      <c r="G153" s="323"/>
      <c r="H153" s="328">
        <v>90.64</v>
      </c>
      <c r="I153" s="163"/>
      <c r="J153" s="32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132</v>
      </c>
      <c r="AU153" s="160" t="s">
        <v>85</v>
      </c>
      <c r="AV153" s="13" t="s">
        <v>85</v>
      </c>
      <c r="AW153" s="13" t="s">
        <v>31</v>
      </c>
      <c r="AX153" s="13" t="s">
        <v>75</v>
      </c>
      <c r="AY153" s="160" t="s">
        <v>124</v>
      </c>
    </row>
    <row r="154" spans="1:51" s="13" customFormat="1" ht="12">
      <c r="A154" s="323"/>
      <c r="B154" s="324"/>
      <c r="C154" s="323"/>
      <c r="D154" s="325" t="s">
        <v>132</v>
      </c>
      <c r="E154" s="326" t="s">
        <v>1</v>
      </c>
      <c r="F154" s="327" t="s">
        <v>194</v>
      </c>
      <c r="G154" s="323"/>
      <c r="H154" s="328">
        <v>655.265</v>
      </c>
      <c r="I154" s="163"/>
      <c r="J154" s="32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132</v>
      </c>
      <c r="AU154" s="160" t="s">
        <v>85</v>
      </c>
      <c r="AV154" s="13" t="s">
        <v>85</v>
      </c>
      <c r="AW154" s="13" t="s">
        <v>31</v>
      </c>
      <c r="AX154" s="13" t="s">
        <v>75</v>
      </c>
      <c r="AY154" s="160" t="s">
        <v>124</v>
      </c>
    </row>
    <row r="155" spans="1:51" s="14" customFormat="1" ht="12">
      <c r="A155" s="329"/>
      <c r="B155" s="330"/>
      <c r="C155" s="329"/>
      <c r="D155" s="325" t="s">
        <v>132</v>
      </c>
      <c r="E155" s="331" t="s">
        <v>1</v>
      </c>
      <c r="F155" s="332" t="s">
        <v>195</v>
      </c>
      <c r="G155" s="329"/>
      <c r="H155" s="333">
        <v>745.905</v>
      </c>
      <c r="I155" s="171"/>
      <c r="J155" s="329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8" t="s">
        <v>132</v>
      </c>
      <c r="AU155" s="168" t="s">
        <v>85</v>
      </c>
      <c r="AV155" s="14" t="s">
        <v>130</v>
      </c>
      <c r="AW155" s="14" t="s">
        <v>31</v>
      </c>
      <c r="AX155" s="14" t="s">
        <v>83</v>
      </c>
      <c r="AY155" s="168" t="s">
        <v>124</v>
      </c>
    </row>
    <row r="156" spans="1:65" s="2" customFormat="1" ht="24.2" customHeight="1">
      <c r="A156" s="266"/>
      <c r="B156" s="267"/>
      <c r="C156" s="318" t="s">
        <v>8</v>
      </c>
      <c r="D156" s="318" t="s">
        <v>126</v>
      </c>
      <c r="E156" s="319" t="s">
        <v>196</v>
      </c>
      <c r="F156" s="320" t="s">
        <v>197</v>
      </c>
      <c r="G156" s="321" t="s">
        <v>155</v>
      </c>
      <c r="H156" s="322">
        <v>6713.145</v>
      </c>
      <c r="I156" s="149"/>
      <c r="J156" s="364">
        <f>ROUND(I156*H156,2)</f>
        <v>0</v>
      </c>
      <c r="K156" s="151"/>
      <c r="L156" s="32"/>
      <c r="M156" s="152" t="s">
        <v>1</v>
      </c>
      <c r="N156" s="153" t="s">
        <v>40</v>
      </c>
      <c r="O156" s="57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56" t="s">
        <v>130</v>
      </c>
      <c r="AT156" s="156" t="s">
        <v>126</v>
      </c>
      <c r="AU156" s="156" t="s">
        <v>85</v>
      </c>
      <c r="AY156" s="16" t="s">
        <v>124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6" t="s">
        <v>83</v>
      </c>
      <c r="BK156" s="157">
        <f>ROUND(I156*H156,2)</f>
        <v>0</v>
      </c>
      <c r="BL156" s="16" t="s">
        <v>130</v>
      </c>
      <c r="BM156" s="156" t="s">
        <v>198</v>
      </c>
    </row>
    <row r="157" spans="1:51" s="13" customFormat="1" ht="22.5">
      <c r="A157" s="323"/>
      <c r="B157" s="324"/>
      <c r="C157" s="323"/>
      <c r="D157" s="325" t="s">
        <v>132</v>
      </c>
      <c r="E157" s="326" t="s">
        <v>1</v>
      </c>
      <c r="F157" s="327" t="s">
        <v>193</v>
      </c>
      <c r="G157" s="323"/>
      <c r="H157" s="328">
        <v>90.64</v>
      </c>
      <c r="I157" s="163"/>
      <c r="J157" s="32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132</v>
      </c>
      <c r="AU157" s="160" t="s">
        <v>85</v>
      </c>
      <c r="AV157" s="13" t="s">
        <v>85</v>
      </c>
      <c r="AW157" s="13" t="s">
        <v>31</v>
      </c>
      <c r="AX157" s="13" t="s">
        <v>75</v>
      </c>
      <c r="AY157" s="160" t="s">
        <v>124</v>
      </c>
    </row>
    <row r="158" spans="1:51" s="13" customFormat="1" ht="12">
      <c r="A158" s="323"/>
      <c r="B158" s="324"/>
      <c r="C158" s="323"/>
      <c r="D158" s="325" t="s">
        <v>132</v>
      </c>
      <c r="E158" s="326" t="s">
        <v>1</v>
      </c>
      <c r="F158" s="327" t="s">
        <v>194</v>
      </c>
      <c r="G158" s="323"/>
      <c r="H158" s="328">
        <v>655.265</v>
      </c>
      <c r="I158" s="163"/>
      <c r="J158" s="32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132</v>
      </c>
      <c r="AU158" s="160" t="s">
        <v>85</v>
      </c>
      <c r="AV158" s="13" t="s">
        <v>85</v>
      </c>
      <c r="AW158" s="13" t="s">
        <v>31</v>
      </c>
      <c r="AX158" s="13" t="s">
        <v>75</v>
      </c>
      <c r="AY158" s="160" t="s">
        <v>124</v>
      </c>
    </row>
    <row r="159" spans="1:51" s="14" customFormat="1" ht="12">
      <c r="A159" s="329"/>
      <c r="B159" s="330"/>
      <c r="C159" s="329"/>
      <c r="D159" s="325" t="s">
        <v>132</v>
      </c>
      <c r="E159" s="331" t="s">
        <v>1</v>
      </c>
      <c r="F159" s="332" t="s">
        <v>195</v>
      </c>
      <c r="G159" s="329"/>
      <c r="H159" s="333">
        <v>745.905</v>
      </c>
      <c r="I159" s="171"/>
      <c r="J159" s="329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132</v>
      </c>
      <c r="AU159" s="168" t="s">
        <v>85</v>
      </c>
      <c r="AV159" s="14" t="s">
        <v>130</v>
      </c>
      <c r="AW159" s="14" t="s">
        <v>31</v>
      </c>
      <c r="AX159" s="14" t="s">
        <v>75</v>
      </c>
      <c r="AY159" s="168" t="s">
        <v>124</v>
      </c>
    </row>
    <row r="160" spans="1:51" s="13" customFormat="1" ht="12">
      <c r="A160" s="323"/>
      <c r="B160" s="324"/>
      <c r="C160" s="323"/>
      <c r="D160" s="325" t="s">
        <v>132</v>
      </c>
      <c r="E160" s="326" t="s">
        <v>1</v>
      </c>
      <c r="F160" s="327" t="s">
        <v>199</v>
      </c>
      <c r="G160" s="323"/>
      <c r="H160" s="328">
        <v>6713.145</v>
      </c>
      <c r="I160" s="163"/>
      <c r="J160" s="32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132</v>
      </c>
      <c r="AU160" s="160" t="s">
        <v>85</v>
      </c>
      <c r="AV160" s="13" t="s">
        <v>85</v>
      </c>
      <c r="AW160" s="13" t="s">
        <v>31</v>
      </c>
      <c r="AX160" s="13" t="s">
        <v>83</v>
      </c>
      <c r="AY160" s="160" t="s">
        <v>124</v>
      </c>
    </row>
    <row r="161" spans="1:65" s="2" customFormat="1" ht="14.45" customHeight="1">
      <c r="A161" s="266"/>
      <c r="B161" s="267"/>
      <c r="C161" s="318" t="s">
        <v>200</v>
      </c>
      <c r="D161" s="318" t="s">
        <v>126</v>
      </c>
      <c r="E161" s="319" t="s">
        <v>201</v>
      </c>
      <c r="F161" s="320" t="s">
        <v>202</v>
      </c>
      <c r="G161" s="321" t="s">
        <v>155</v>
      </c>
      <c r="H161" s="322">
        <v>745.905</v>
      </c>
      <c r="I161" s="149"/>
      <c r="J161" s="364">
        <f>ROUND(I161*H161,2)</f>
        <v>0</v>
      </c>
      <c r="K161" s="151"/>
      <c r="L161" s="32"/>
      <c r="M161" s="152" t="s">
        <v>1</v>
      </c>
      <c r="N161" s="153" t="s">
        <v>40</v>
      </c>
      <c r="O161" s="57"/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56" t="s">
        <v>130</v>
      </c>
      <c r="AT161" s="156" t="s">
        <v>126</v>
      </c>
      <c r="AU161" s="156" t="s">
        <v>85</v>
      </c>
      <c r="AY161" s="16" t="s">
        <v>124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6" t="s">
        <v>83</v>
      </c>
      <c r="BK161" s="157">
        <f>ROUND(I161*H161,2)</f>
        <v>0</v>
      </c>
      <c r="BL161" s="16" t="s">
        <v>130</v>
      </c>
      <c r="BM161" s="156" t="s">
        <v>203</v>
      </c>
    </row>
    <row r="162" spans="1:51" s="13" customFormat="1" ht="22.5">
      <c r="A162" s="323"/>
      <c r="B162" s="324"/>
      <c r="C162" s="323"/>
      <c r="D162" s="325" t="s">
        <v>132</v>
      </c>
      <c r="E162" s="326" t="s">
        <v>1</v>
      </c>
      <c r="F162" s="327" t="s">
        <v>193</v>
      </c>
      <c r="G162" s="323"/>
      <c r="H162" s="328">
        <v>90.64</v>
      </c>
      <c r="I162" s="163"/>
      <c r="J162" s="32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132</v>
      </c>
      <c r="AU162" s="160" t="s">
        <v>85</v>
      </c>
      <c r="AV162" s="13" t="s">
        <v>85</v>
      </c>
      <c r="AW162" s="13" t="s">
        <v>31</v>
      </c>
      <c r="AX162" s="13" t="s">
        <v>75</v>
      </c>
      <c r="AY162" s="160" t="s">
        <v>124</v>
      </c>
    </row>
    <row r="163" spans="1:51" s="13" customFormat="1" ht="12">
      <c r="A163" s="323"/>
      <c r="B163" s="324"/>
      <c r="C163" s="323"/>
      <c r="D163" s="325" t="s">
        <v>132</v>
      </c>
      <c r="E163" s="326" t="s">
        <v>1</v>
      </c>
      <c r="F163" s="327" t="s">
        <v>194</v>
      </c>
      <c r="G163" s="323"/>
      <c r="H163" s="328">
        <v>655.265</v>
      </c>
      <c r="I163" s="163"/>
      <c r="J163" s="32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132</v>
      </c>
      <c r="AU163" s="160" t="s">
        <v>85</v>
      </c>
      <c r="AV163" s="13" t="s">
        <v>85</v>
      </c>
      <c r="AW163" s="13" t="s">
        <v>31</v>
      </c>
      <c r="AX163" s="13" t="s">
        <v>75</v>
      </c>
      <c r="AY163" s="160" t="s">
        <v>124</v>
      </c>
    </row>
    <row r="164" spans="1:51" s="14" customFormat="1" ht="12">
      <c r="A164" s="329"/>
      <c r="B164" s="330"/>
      <c r="C164" s="329"/>
      <c r="D164" s="325" t="s">
        <v>132</v>
      </c>
      <c r="E164" s="331" t="s">
        <v>1</v>
      </c>
      <c r="F164" s="332" t="s">
        <v>195</v>
      </c>
      <c r="G164" s="329"/>
      <c r="H164" s="333">
        <v>745.905</v>
      </c>
      <c r="I164" s="171"/>
      <c r="J164" s="329"/>
      <c r="L164" s="167"/>
      <c r="M164" s="172"/>
      <c r="N164" s="173"/>
      <c r="O164" s="173"/>
      <c r="P164" s="173"/>
      <c r="Q164" s="173"/>
      <c r="R164" s="173"/>
      <c r="S164" s="173"/>
      <c r="T164" s="174"/>
      <c r="AT164" s="168" t="s">
        <v>132</v>
      </c>
      <c r="AU164" s="168" t="s">
        <v>85</v>
      </c>
      <c r="AV164" s="14" t="s">
        <v>130</v>
      </c>
      <c r="AW164" s="14" t="s">
        <v>31</v>
      </c>
      <c r="AX164" s="14" t="s">
        <v>83</v>
      </c>
      <c r="AY164" s="168" t="s">
        <v>124</v>
      </c>
    </row>
    <row r="165" spans="1:65" s="2" customFormat="1" ht="14.45" customHeight="1">
      <c r="A165" s="266"/>
      <c r="B165" s="267"/>
      <c r="C165" s="318" t="s">
        <v>204</v>
      </c>
      <c r="D165" s="318" t="s">
        <v>126</v>
      </c>
      <c r="E165" s="319" t="s">
        <v>205</v>
      </c>
      <c r="F165" s="320" t="s">
        <v>206</v>
      </c>
      <c r="G165" s="321" t="s">
        <v>155</v>
      </c>
      <c r="H165" s="322">
        <v>745.905</v>
      </c>
      <c r="I165" s="149"/>
      <c r="J165" s="364">
        <f>ROUND(I165*H165,2)</f>
        <v>0</v>
      </c>
      <c r="K165" s="151"/>
      <c r="L165" s="32"/>
      <c r="M165" s="152" t="s">
        <v>1</v>
      </c>
      <c r="N165" s="153" t="s">
        <v>40</v>
      </c>
      <c r="O165" s="57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56" t="s">
        <v>130</v>
      </c>
      <c r="AT165" s="156" t="s">
        <v>126</v>
      </c>
      <c r="AU165" s="156" t="s">
        <v>85</v>
      </c>
      <c r="AY165" s="16" t="s">
        <v>124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6" t="s">
        <v>83</v>
      </c>
      <c r="BK165" s="157">
        <f>ROUND(I165*H165,2)</f>
        <v>0</v>
      </c>
      <c r="BL165" s="16" t="s">
        <v>130</v>
      </c>
      <c r="BM165" s="156" t="s">
        <v>207</v>
      </c>
    </row>
    <row r="166" spans="1:51" s="13" customFormat="1" ht="22.5">
      <c r="A166" s="323"/>
      <c r="B166" s="324"/>
      <c r="C166" s="323"/>
      <c r="D166" s="325" t="s">
        <v>132</v>
      </c>
      <c r="E166" s="326" t="s">
        <v>1</v>
      </c>
      <c r="F166" s="327" t="s">
        <v>193</v>
      </c>
      <c r="G166" s="323"/>
      <c r="H166" s="328">
        <v>90.64</v>
      </c>
      <c r="I166" s="163"/>
      <c r="J166" s="32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132</v>
      </c>
      <c r="AU166" s="160" t="s">
        <v>85</v>
      </c>
      <c r="AV166" s="13" t="s">
        <v>85</v>
      </c>
      <c r="AW166" s="13" t="s">
        <v>31</v>
      </c>
      <c r="AX166" s="13" t="s">
        <v>75</v>
      </c>
      <c r="AY166" s="160" t="s">
        <v>124</v>
      </c>
    </row>
    <row r="167" spans="1:51" s="13" customFormat="1" ht="12">
      <c r="A167" s="323"/>
      <c r="B167" s="324"/>
      <c r="C167" s="323"/>
      <c r="D167" s="325" t="s">
        <v>132</v>
      </c>
      <c r="E167" s="326" t="s">
        <v>1</v>
      </c>
      <c r="F167" s="327" t="s">
        <v>194</v>
      </c>
      <c r="G167" s="323"/>
      <c r="H167" s="328">
        <v>655.265</v>
      </c>
      <c r="I167" s="163"/>
      <c r="J167" s="32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132</v>
      </c>
      <c r="AU167" s="160" t="s">
        <v>85</v>
      </c>
      <c r="AV167" s="13" t="s">
        <v>85</v>
      </c>
      <c r="AW167" s="13" t="s">
        <v>31</v>
      </c>
      <c r="AX167" s="13" t="s">
        <v>75</v>
      </c>
      <c r="AY167" s="160" t="s">
        <v>124</v>
      </c>
    </row>
    <row r="168" spans="1:51" s="14" customFormat="1" ht="12">
      <c r="A168" s="329"/>
      <c r="B168" s="330"/>
      <c r="C168" s="329"/>
      <c r="D168" s="325" t="s">
        <v>132</v>
      </c>
      <c r="E168" s="331" t="s">
        <v>1</v>
      </c>
      <c r="F168" s="332" t="s">
        <v>195</v>
      </c>
      <c r="G168" s="329"/>
      <c r="H168" s="333">
        <v>745.905</v>
      </c>
      <c r="I168" s="171"/>
      <c r="J168" s="329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132</v>
      </c>
      <c r="AU168" s="168" t="s">
        <v>85</v>
      </c>
      <c r="AV168" s="14" t="s">
        <v>130</v>
      </c>
      <c r="AW168" s="14" t="s">
        <v>31</v>
      </c>
      <c r="AX168" s="14" t="s">
        <v>83</v>
      </c>
      <c r="AY168" s="168" t="s">
        <v>124</v>
      </c>
    </row>
    <row r="169" spans="1:65" s="2" customFormat="1" ht="24.2" customHeight="1">
      <c r="A169" s="266"/>
      <c r="B169" s="267"/>
      <c r="C169" s="318" t="s">
        <v>208</v>
      </c>
      <c r="D169" s="318" t="s">
        <v>126</v>
      </c>
      <c r="E169" s="319" t="s">
        <v>209</v>
      </c>
      <c r="F169" s="320" t="s">
        <v>210</v>
      </c>
      <c r="G169" s="321" t="s">
        <v>211</v>
      </c>
      <c r="H169" s="322">
        <v>1640.991</v>
      </c>
      <c r="I169" s="149"/>
      <c r="J169" s="364">
        <f>ROUND(I169*H169,2)</f>
        <v>0</v>
      </c>
      <c r="K169" s="151"/>
      <c r="L169" s="32"/>
      <c r="M169" s="152" t="s">
        <v>1</v>
      </c>
      <c r="N169" s="153" t="s">
        <v>40</v>
      </c>
      <c r="O169" s="57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56" t="s">
        <v>130</v>
      </c>
      <c r="AT169" s="156" t="s">
        <v>126</v>
      </c>
      <c r="AU169" s="156" t="s">
        <v>85</v>
      </c>
      <c r="AY169" s="16" t="s">
        <v>124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6" t="s">
        <v>83</v>
      </c>
      <c r="BK169" s="157">
        <f>ROUND(I169*H169,2)</f>
        <v>0</v>
      </c>
      <c r="BL169" s="16" t="s">
        <v>130</v>
      </c>
      <c r="BM169" s="156" t="s">
        <v>212</v>
      </c>
    </row>
    <row r="170" spans="1:51" s="13" customFormat="1" ht="22.5">
      <c r="A170" s="323"/>
      <c r="B170" s="324"/>
      <c r="C170" s="323"/>
      <c r="D170" s="325" t="s">
        <v>132</v>
      </c>
      <c r="E170" s="326" t="s">
        <v>1</v>
      </c>
      <c r="F170" s="327" t="s">
        <v>193</v>
      </c>
      <c r="G170" s="323"/>
      <c r="H170" s="328">
        <v>90.64</v>
      </c>
      <c r="I170" s="163"/>
      <c r="J170" s="323"/>
      <c r="L170" s="158"/>
      <c r="M170" s="164"/>
      <c r="N170" s="165"/>
      <c r="O170" s="165"/>
      <c r="P170" s="165"/>
      <c r="Q170" s="165"/>
      <c r="R170" s="165"/>
      <c r="S170" s="165"/>
      <c r="T170" s="166"/>
      <c r="AT170" s="160" t="s">
        <v>132</v>
      </c>
      <c r="AU170" s="160" t="s">
        <v>85</v>
      </c>
      <c r="AV170" s="13" t="s">
        <v>85</v>
      </c>
      <c r="AW170" s="13" t="s">
        <v>31</v>
      </c>
      <c r="AX170" s="13" t="s">
        <v>75</v>
      </c>
      <c r="AY170" s="160" t="s">
        <v>124</v>
      </c>
    </row>
    <row r="171" spans="1:51" s="13" customFormat="1" ht="12">
      <c r="A171" s="323"/>
      <c r="B171" s="324"/>
      <c r="C171" s="323"/>
      <c r="D171" s="325" t="s">
        <v>132</v>
      </c>
      <c r="E171" s="326" t="s">
        <v>1</v>
      </c>
      <c r="F171" s="327" t="s">
        <v>194</v>
      </c>
      <c r="G171" s="323"/>
      <c r="H171" s="328">
        <v>655.265</v>
      </c>
      <c r="I171" s="163"/>
      <c r="J171" s="32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132</v>
      </c>
      <c r="AU171" s="160" t="s">
        <v>85</v>
      </c>
      <c r="AV171" s="13" t="s">
        <v>85</v>
      </c>
      <c r="AW171" s="13" t="s">
        <v>31</v>
      </c>
      <c r="AX171" s="13" t="s">
        <v>75</v>
      </c>
      <c r="AY171" s="160" t="s">
        <v>124</v>
      </c>
    </row>
    <row r="172" spans="1:51" s="14" customFormat="1" ht="12">
      <c r="A172" s="329"/>
      <c r="B172" s="330"/>
      <c r="C172" s="329"/>
      <c r="D172" s="325" t="s">
        <v>132</v>
      </c>
      <c r="E172" s="331" t="s">
        <v>1</v>
      </c>
      <c r="F172" s="332" t="s">
        <v>195</v>
      </c>
      <c r="G172" s="329"/>
      <c r="H172" s="333">
        <v>745.905</v>
      </c>
      <c r="I172" s="171"/>
      <c r="J172" s="329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132</v>
      </c>
      <c r="AU172" s="168" t="s">
        <v>85</v>
      </c>
      <c r="AV172" s="14" t="s">
        <v>130</v>
      </c>
      <c r="AW172" s="14" t="s">
        <v>31</v>
      </c>
      <c r="AX172" s="14" t="s">
        <v>75</v>
      </c>
      <c r="AY172" s="168" t="s">
        <v>124</v>
      </c>
    </row>
    <row r="173" spans="1:51" s="13" customFormat="1" ht="12">
      <c r="A173" s="323"/>
      <c r="B173" s="324"/>
      <c r="C173" s="323"/>
      <c r="D173" s="325" t="s">
        <v>132</v>
      </c>
      <c r="E173" s="326" t="s">
        <v>1</v>
      </c>
      <c r="F173" s="327" t="s">
        <v>213</v>
      </c>
      <c r="G173" s="323"/>
      <c r="H173" s="328">
        <v>1640.991</v>
      </c>
      <c r="I173" s="163"/>
      <c r="J173" s="323"/>
      <c r="L173" s="158"/>
      <c r="M173" s="164"/>
      <c r="N173" s="165"/>
      <c r="O173" s="165"/>
      <c r="P173" s="165"/>
      <c r="Q173" s="165"/>
      <c r="R173" s="165"/>
      <c r="S173" s="165"/>
      <c r="T173" s="166"/>
      <c r="AT173" s="160" t="s">
        <v>132</v>
      </c>
      <c r="AU173" s="160" t="s">
        <v>85</v>
      </c>
      <c r="AV173" s="13" t="s">
        <v>85</v>
      </c>
      <c r="AW173" s="13" t="s">
        <v>31</v>
      </c>
      <c r="AX173" s="13" t="s">
        <v>83</v>
      </c>
      <c r="AY173" s="160" t="s">
        <v>124</v>
      </c>
    </row>
    <row r="174" spans="1:65" s="2" customFormat="1" ht="14.45" customHeight="1">
      <c r="A174" s="266"/>
      <c r="B174" s="267"/>
      <c r="C174" s="334" t="s">
        <v>214</v>
      </c>
      <c r="D174" s="334" t="s">
        <v>215</v>
      </c>
      <c r="E174" s="335" t="s">
        <v>216</v>
      </c>
      <c r="F174" s="336" t="s">
        <v>217</v>
      </c>
      <c r="G174" s="337" t="s">
        <v>211</v>
      </c>
      <c r="H174" s="338">
        <v>199.408</v>
      </c>
      <c r="I174" s="180"/>
      <c r="J174" s="365">
        <f>ROUND(I174*H174,2)</f>
        <v>0</v>
      </c>
      <c r="K174" s="182"/>
      <c r="L174" s="183"/>
      <c r="M174" s="184" t="s">
        <v>1</v>
      </c>
      <c r="N174" s="185" t="s">
        <v>40</v>
      </c>
      <c r="O174" s="57"/>
      <c r="P174" s="154">
        <f>O174*H174</f>
        <v>0</v>
      </c>
      <c r="Q174" s="154">
        <v>1</v>
      </c>
      <c r="R174" s="154">
        <f>Q174*H174</f>
        <v>199.408</v>
      </c>
      <c r="S174" s="154">
        <v>0</v>
      </c>
      <c r="T174" s="15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56" t="s">
        <v>163</v>
      </c>
      <c r="AT174" s="156" t="s">
        <v>215</v>
      </c>
      <c r="AU174" s="156" t="s">
        <v>85</v>
      </c>
      <c r="AY174" s="16" t="s">
        <v>124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6" t="s">
        <v>83</v>
      </c>
      <c r="BK174" s="157">
        <f>ROUND(I174*H174,2)</f>
        <v>0</v>
      </c>
      <c r="BL174" s="16" t="s">
        <v>130</v>
      </c>
      <c r="BM174" s="156" t="s">
        <v>218</v>
      </c>
    </row>
    <row r="175" spans="1:51" s="13" customFormat="1" ht="22.5">
      <c r="A175" s="323"/>
      <c r="B175" s="324"/>
      <c r="C175" s="323"/>
      <c r="D175" s="325" t="s">
        <v>132</v>
      </c>
      <c r="E175" s="326" t="s">
        <v>1</v>
      </c>
      <c r="F175" s="327" t="s">
        <v>193</v>
      </c>
      <c r="G175" s="323"/>
      <c r="H175" s="328">
        <v>90.64</v>
      </c>
      <c r="I175" s="163"/>
      <c r="J175" s="32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132</v>
      </c>
      <c r="AU175" s="160" t="s">
        <v>85</v>
      </c>
      <c r="AV175" s="13" t="s">
        <v>85</v>
      </c>
      <c r="AW175" s="13" t="s">
        <v>31</v>
      </c>
      <c r="AX175" s="13" t="s">
        <v>75</v>
      </c>
      <c r="AY175" s="160" t="s">
        <v>124</v>
      </c>
    </row>
    <row r="176" spans="1:51" s="13" customFormat="1" ht="12">
      <c r="A176" s="323"/>
      <c r="B176" s="324"/>
      <c r="C176" s="323"/>
      <c r="D176" s="325" t="s">
        <v>132</v>
      </c>
      <c r="E176" s="326" t="s">
        <v>1</v>
      </c>
      <c r="F176" s="327" t="s">
        <v>219</v>
      </c>
      <c r="G176" s="323"/>
      <c r="H176" s="328">
        <v>199.408</v>
      </c>
      <c r="I176" s="163"/>
      <c r="J176" s="32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132</v>
      </c>
      <c r="AU176" s="160" t="s">
        <v>85</v>
      </c>
      <c r="AV176" s="13" t="s">
        <v>85</v>
      </c>
      <c r="AW176" s="13" t="s">
        <v>31</v>
      </c>
      <c r="AX176" s="13" t="s">
        <v>83</v>
      </c>
      <c r="AY176" s="160" t="s">
        <v>124</v>
      </c>
    </row>
    <row r="177" spans="1:65" s="2" customFormat="1" ht="14.45" customHeight="1">
      <c r="A177" s="266"/>
      <c r="B177" s="267"/>
      <c r="C177" s="318" t="s">
        <v>220</v>
      </c>
      <c r="D177" s="318" t="s">
        <v>126</v>
      </c>
      <c r="E177" s="319" t="s">
        <v>221</v>
      </c>
      <c r="F177" s="320" t="s">
        <v>222</v>
      </c>
      <c r="G177" s="321" t="s">
        <v>155</v>
      </c>
      <c r="H177" s="322">
        <v>90.64</v>
      </c>
      <c r="I177" s="149"/>
      <c r="J177" s="364">
        <f>ROUND(I177*H177,2)</f>
        <v>0</v>
      </c>
      <c r="K177" s="151"/>
      <c r="L177" s="32"/>
      <c r="M177" s="152" t="s">
        <v>1</v>
      </c>
      <c r="N177" s="153" t="s">
        <v>40</v>
      </c>
      <c r="O177" s="57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56" t="s">
        <v>130</v>
      </c>
      <c r="AT177" s="156" t="s">
        <v>126</v>
      </c>
      <c r="AU177" s="156" t="s">
        <v>85</v>
      </c>
      <c r="AY177" s="16" t="s">
        <v>124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6" t="s">
        <v>83</v>
      </c>
      <c r="BK177" s="157">
        <f>ROUND(I177*H177,2)</f>
        <v>0</v>
      </c>
      <c r="BL177" s="16" t="s">
        <v>130</v>
      </c>
      <c r="BM177" s="156" t="s">
        <v>223</v>
      </c>
    </row>
    <row r="178" spans="1:51" s="13" customFormat="1" ht="22.5">
      <c r="A178" s="323"/>
      <c r="B178" s="324"/>
      <c r="C178" s="323"/>
      <c r="D178" s="325" t="s">
        <v>132</v>
      </c>
      <c r="E178" s="326" t="s">
        <v>1</v>
      </c>
      <c r="F178" s="327" t="s">
        <v>224</v>
      </c>
      <c r="G178" s="323"/>
      <c r="H178" s="328">
        <v>90.64</v>
      </c>
      <c r="I178" s="163"/>
      <c r="J178" s="32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132</v>
      </c>
      <c r="AU178" s="160" t="s">
        <v>85</v>
      </c>
      <c r="AV178" s="13" t="s">
        <v>85</v>
      </c>
      <c r="AW178" s="13" t="s">
        <v>31</v>
      </c>
      <c r="AX178" s="13" t="s">
        <v>83</v>
      </c>
      <c r="AY178" s="160" t="s">
        <v>124</v>
      </c>
    </row>
    <row r="179" spans="1:65" s="2" customFormat="1" ht="24.2" customHeight="1">
      <c r="A179" s="266"/>
      <c r="B179" s="267"/>
      <c r="C179" s="334" t="s">
        <v>7</v>
      </c>
      <c r="D179" s="334" t="s">
        <v>215</v>
      </c>
      <c r="E179" s="335" t="s">
        <v>225</v>
      </c>
      <c r="F179" s="336" t="s">
        <v>226</v>
      </c>
      <c r="G179" s="337" t="s">
        <v>227</v>
      </c>
      <c r="H179" s="338">
        <v>2016.2</v>
      </c>
      <c r="I179" s="180"/>
      <c r="J179" s="365">
        <f>ROUND(I179*H179,2)</f>
        <v>0</v>
      </c>
      <c r="K179" s="182"/>
      <c r="L179" s="183"/>
      <c r="M179" s="184" t="s">
        <v>1</v>
      </c>
      <c r="N179" s="185" t="s">
        <v>40</v>
      </c>
      <c r="O179" s="57"/>
      <c r="P179" s="154">
        <f>O179*H179</f>
        <v>0</v>
      </c>
      <c r="Q179" s="154">
        <v>0.00018</v>
      </c>
      <c r="R179" s="154">
        <f>Q179*H179</f>
        <v>0.362916</v>
      </c>
      <c r="S179" s="154">
        <v>0</v>
      </c>
      <c r="T179" s="15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56" t="s">
        <v>163</v>
      </c>
      <c r="AT179" s="156" t="s">
        <v>215</v>
      </c>
      <c r="AU179" s="156" t="s">
        <v>85</v>
      </c>
      <c r="AY179" s="16" t="s">
        <v>124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6" t="s">
        <v>83</v>
      </c>
      <c r="BK179" s="157">
        <f>ROUND(I179*H179,2)</f>
        <v>0</v>
      </c>
      <c r="BL179" s="16" t="s">
        <v>130</v>
      </c>
      <c r="BM179" s="156" t="s">
        <v>228</v>
      </c>
    </row>
    <row r="180" spans="1:51" s="13" customFormat="1" ht="12">
      <c r="A180" s="323"/>
      <c r="B180" s="324"/>
      <c r="C180" s="323"/>
      <c r="D180" s="325" t="s">
        <v>132</v>
      </c>
      <c r="E180" s="326" t="s">
        <v>1</v>
      </c>
      <c r="F180" s="327" t="s">
        <v>229</v>
      </c>
      <c r="G180" s="323"/>
      <c r="H180" s="328">
        <v>2016.2</v>
      </c>
      <c r="I180" s="163"/>
      <c r="J180" s="323"/>
      <c r="L180" s="158"/>
      <c r="M180" s="164"/>
      <c r="N180" s="165"/>
      <c r="O180" s="165"/>
      <c r="P180" s="165"/>
      <c r="Q180" s="165"/>
      <c r="R180" s="165"/>
      <c r="S180" s="165"/>
      <c r="T180" s="166"/>
      <c r="AT180" s="160" t="s">
        <v>132</v>
      </c>
      <c r="AU180" s="160" t="s">
        <v>85</v>
      </c>
      <c r="AV180" s="13" t="s">
        <v>85</v>
      </c>
      <c r="AW180" s="13" t="s">
        <v>31</v>
      </c>
      <c r="AX180" s="13" t="s">
        <v>83</v>
      </c>
      <c r="AY180" s="160" t="s">
        <v>124</v>
      </c>
    </row>
    <row r="181" spans="1:65" s="2" customFormat="1" ht="24.2" customHeight="1">
      <c r="A181" s="266"/>
      <c r="B181" s="267"/>
      <c r="C181" s="318" t="s">
        <v>230</v>
      </c>
      <c r="D181" s="318" t="s">
        <v>126</v>
      </c>
      <c r="E181" s="319" t="s">
        <v>231</v>
      </c>
      <c r="F181" s="320" t="s">
        <v>232</v>
      </c>
      <c r="G181" s="321" t="s">
        <v>129</v>
      </c>
      <c r="H181" s="322">
        <v>2653.608</v>
      </c>
      <c r="I181" s="149"/>
      <c r="J181" s="364">
        <f>ROUND(I181*H181,2)</f>
        <v>0</v>
      </c>
      <c r="K181" s="151"/>
      <c r="L181" s="32"/>
      <c r="M181" s="152" t="s">
        <v>1</v>
      </c>
      <c r="N181" s="153" t="s">
        <v>40</v>
      </c>
      <c r="O181" s="57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56" t="s">
        <v>130</v>
      </c>
      <c r="AT181" s="156" t="s">
        <v>126</v>
      </c>
      <c r="AU181" s="156" t="s">
        <v>85</v>
      </c>
      <c r="AY181" s="16" t="s">
        <v>124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6" t="s">
        <v>83</v>
      </c>
      <c r="BK181" s="157">
        <f>ROUND(I181*H181,2)</f>
        <v>0</v>
      </c>
      <c r="BL181" s="16" t="s">
        <v>130</v>
      </c>
      <c r="BM181" s="156" t="s">
        <v>233</v>
      </c>
    </row>
    <row r="182" spans="1:51" s="13" customFormat="1" ht="12">
      <c r="A182" s="323"/>
      <c r="B182" s="324"/>
      <c r="C182" s="323"/>
      <c r="D182" s="325" t="s">
        <v>132</v>
      </c>
      <c r="E182" s="326" t="s">
        <v>1</v>
      </c>
      <c r="F182" s="327" t="s">
        <v>157</v>
      </c>
      <c r="G182" s="323"/>
      <c r="H182" s="328">
        <v>2653.608</v>
      </c>
      <c r="I182" s="163"/>
      <c r="J182" s="32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132</v>
      </c>
      <c r="AU182" s="160" t="s">
        <v>85</v>
      </c>
      <c r="AV182" s="13" t="s">
        <v>85</v>
      </c>
      <c r="AW182" s="13" t="s">
        <v>31</v>
      </c>
      <c r="AX182" s="13" t="s">
        <v>83</v>
      </c>
      <c r="AY182" s="160" t="s">
        <v>124</v>
      </c>
    </row>
    <row r="183" spans="1:63" s="12" customFormat="1" ht="22.9" customHeight="1">
      <c r="A183" s="313"/>
      <c r="B183" s="314"/>
      <c r="C183" s="313"/>
      <c r="D183" s="315" t="s">
        <v>74</v>
      </c>
      <c r="E183" s="317" t="s">
        <v>85</v>
      </c>
      <c r="F183" s="317" t="s">
        <v>234</v>
      </c>
      <c r="G183" s="313"/>
      <c r="H183" s="313"/>
      <c r="I183" s="133"/>
      <c r="J183" s="363">
        <f>BK183</f>
        <v>0</v>
      </c>
      <c r="L183" s="130"/>
      <c r="M183" s="135"/>
      <c r="N183" s="136"/>
      <c r="O183" s="136"/>
      <c r="P183" s="137">
        <f>SUM(P184:P185)</f>
        <v>0</v>
      </c>
      <c r="Q183" s="136"/>
      <c r="R183" s="137">
        <f>SUM(R184:R185)</f>
        <v>1.9742974999999998</v>
      </c>
      <c r="S183" s="136"/>
      <c r="T183" s="138">
        <f>SUM(T184:T185)</f>
        <v>0</v>
      </c>
      <c r="AR183" s="131" t="s">
        <v>83</v>
      </c>
      <c r="AT183" s="139" t="s">
        <v>74</v>
      </c>
      <c r="AU183" s="139" t="s">
        <v>83</v>
      </c>
      <c r="AY183" s="131" t="s">
        <v>124</v>
      </c>
      <c r="BK183" s="140">
        <f>SUM(BK184:BK185)</f>
        <v>0</v>
      </c>
    </row>
    <row r="184" spans="1:65" s="2" customFormat="1" ht="14.45" customHeight="1">
      <c r="A184" s="266"/>
      <c r="B184" s="267"/>
      <c r="C184" s="318" t="s">
        <v>235</v>
      </c>
      <c r="D184" s="318" t="s">
        <v>126</v>
      </c>
      <c r="E184" s="319" t="s">
        <v>236</v>
      </c>
      <c r="F184" s="320" t="s">
        <v>237</v>
      </c>
      <c r="G184" s="321" t="s">
        <v>155</v>
      </c>
      <c r="H184" s="322">
        <v>0.875</v>
      </c>
      <c r="I184" s="149"/>
      <c r="J184" s="364">
        <f>ROUND(I184*H184,2)</f>
        <v>0</v>
      </c>
      <c r="K184" s="151"/>
      <c r="L184" s="32"/>
      <c r="M184" s="152" t="s">
        <v>1</v>
      </c>
      <c r="N184" s="153" t="s">
        <v>40</v>
      </c>
      <c r="O184" s="57"/>
      <c r="P184" s="154">
        <f>O184*H184</f>
        <v>0</v>
      </c>
      <c r="Q184" s="154">
        <v>2.25634</v>
      </c>
      <c r="R184" s="154">
        <f>Q184*H184</f>
        <v>1.9742974999999998</v>
      </c>
      <c r="S184" s="154">
        <v>0</v>
      </c>
      <c r="T184" s="155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56" t="s">
        <v>130</v>
      </c>
      <c r="AT184" s="156" t="s">
        <v>126</v>
      </c>
      <c r="AU184" s="156" t="s">
        <v>85</v>
      </c>
      <c r="AY184" s="16" t="s">
        <v>124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6" t="s">
        <v>83</v>
      </c>
      <c r="BK184" s="157">
        <f>ROUND(I184*H184,2)</f>
        <v>0</v>
      </c>
      <c r="BL184" s="16" t="s">
        <v>130</v>
      </c>
      <c r="BM184" s="156" t="s">
        <v>238</v>
      </c>
    </row>
    <row r="185" spans="1:51" s="13" customFormat="1" ht="12">
      <c r="A185" s="323"/>
      <c r="B185" s="324"/>
      <c r="C185" s="323"/>
      <c r="D185" s="325" t="s">
        <v>132</v>
      </c>
      <c r="E185" s="326" t="s">
        <v>1</v>
      </c>
      <c r="F185" s="327" t="s">
        <v>239</v>
      </c>
      <c r="G185" s="323"/>
      <c r="H185" s="328">
        <v>0.875</v>
      </c>
      <c r="I185" s="163"/>
      <c r="J185" s="32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132</v>
      </c>
      <c r="AU185" s="160" t="s">
        <v>85</v>
      </c>
      <c r="AV185" s="13" t="s">
        <v>85</v>
      </c>
      <c r="AW185" s="13" t="s">
        <v>31</v>
      </c>
      <c r="AX185" s="13" t="s">
        <v>83</v>
      </c>
      <c r="AY185" s="160" t="s">
        <v>124</v>
      </c>
    </row>
    <row r="186" spans="1:63" s="12" customFormat="1" ht="22.9" customHeight="1">
      <c r="A186" s="313"/>
      <c r="B186" s="314"/>
      <c r="C186" s="313"/>
      <c r="D186" s="315" t="s">
        <v>74</v>
      </c>
      <c r="E186" s="317" t="s">
        <v>130</v>
      </c>
      <c r="F186" s="317" t="s">
        <v>240</v>
      </c>
      <c r="G186" s="313"/>
      <c r="H186" s="313"/>
      <c r="I186" s="133"/>
      <c r="J186" s="363">
        <f>BK186</f>
        <v>0</v>
      </c>
      <c r="L186" s="130"/>
      <c r="M186" s="135"/>
      <c r="N186" s="136"/>
      <c r="O186" s="136"/>
      <c r="P186" s="137">
        <f>SUM(P187:P190)</f>
        <v>0</v>
      </c>
      <c r="Q186" s="136"/>
      <c r="R186" s="137">
        <f>SUM(R187:R190)</f>
        <v>1200.65029462</v>
      </c>
      <c r="S186" s="136"/>
      <c r="T186" s="138">
        <f>SUM(T187:T190)</f>
        <v>0</v>
      </c>
      <c r="AR186" s="131" t="s">
        <v>83</v>
      </c>
      <c r="AT186" s="139" t="s">
        <v>74</v>
      </c>
      <c r="AU186" s="139" t="s">
        <v>83</v>
      </c>
      <c r="AY186" s="131" t="s">
        <v>124</v>
      </c>
      <c r="BK186" s="140">
        <f>SUM(BK187:BK190)</f>
        <v>0</v>
      </c>
    </row>
    <row r="187" spans="1:65" s="2" customFormat="1" ht="24.2" customHeight="1">
      <c r="A187" s="266"/>
      <c r="B187" s="267"/>
      <c r="C187" s="318" t="s">
        <v>241</v>
      </c>
      <c r="D187" s="318" t="s">
        <v>126</v>
      </c>
      <c r="E187" s="319" t="s">
        <v>242</v>
      </c>
      <c r="F187" s="320" t="s">
        <v>243</v>
      </c>
      <c r="G187" s="321" t="s">
        <v>155</v>
      </c>
      <c r="H187" s="322">
        <v>635.006</v>
      </c>
      <c r="I187" s="149"/>
      <c r="J187" s="364">
        <f>ROUND(I187*H187,2)</f>
        <v>0</v>
      </c>
      <c r="K187" s="151"/>
      <c r="L187" s="32"/>
      <c r="M187" s="152" t="s">
        <v>1</v>
      </c>
      <c r="N187" s="153" t="s">
        <v>40</v>
      </c>
      <c r="O187" s="57"/>
      <c r="P187" s="154">
        <f>O187*H187</f>
        <v>0</v>
      </c>
      <c r="Q187" s="154">
        <v>1.89077</v>
      </c>
      <c r="R187" s="154">
        <f>Q187*H187</f>
        <v>1200.65029462</v>
      </c>
      <c r="S187" s="154">
        <v>0</v>
      </c>
      <c r="T187" s="15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56" t="s">
        <v>130</v>
      </c>
      <c r="AT187" s="156" t="s">
        <v>126</v>
      </c>
      <c r="AU187" s="156" t="s">
        <v>85</v>
      </c>
      <c r="AY187" s="16" t="s">
        <v>124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6" t="s">
        <v>83</v>
      </c>
      <c r="BK187" s="157">
        <f>ROUND(I187*H187,2)</f>
        <v>0</v>
      </c>
      <c r="BL187" s="16" t="s">
        <v>130</v>
      </c>
      <c r="BM187" s="156" t="s">
        <v>244</v>
      </c>
    </row>
    <row r="188" spans="1:51" s="13" customFormat="1" ht="12">
      <c r="A188" s="323"/>
      <c r="B188" s="324"/>
      <c r="C188" s="323"/>
      <c r="D188" s="325" t="s">
        <v>132</v>
      </c>
      <c r="E188" s="326" t="s">
        <v>1</v>
      </c>
      <c r="F188" s="327" t="s">
        <v>194</v>
      </c>
      <c r="G188" s="323"/>
      <c r="H188" s="328">
        <v>655.265</v>
      </c>
      <c r="I188" s="163"/>
      <c r="J188" s="32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132</v>
      </c>
      <c r="AU188" s="160" t="s">
        <v>85</v>
      </c>
      <c r="AV188" s="13" t="s">
        <v>85</v>
      </c>
      <c r="AW188" s="13" t="s">
        <v>31</v>
      </c>
      <c r="AX188" s="13" t="s">
        <v>75</v>
      </c>
      <c r="AY188" s="160" t="s">
        <v>124</v>
      </c>
    </row>
    <row r="189" spans="1:51" s="13" customFormat="1" ht="12">
      <c r="A189" s="323"/>
      <c r="B189" s="324"/>
      <c r="C189" s="323"/>
      <c r="D189" s="325" t="s">
        <v>132</v>
      </c>
      <c r="E189" s="326" t="s">
        <v>1</v>
      </c>
      <c r="F189" s="327" t="s">
        <v>245</v>
      </c>
      <c r="G189" s="323"/>
      <c r="H189" s="328">
        <v>-20.259</v>
      </c>
      <c r="I189" s="163"/>
      <c r="J189" s="32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132</v>
      </c>
      <c r="AU189" s="160" t="s">
        <v>85</v>
      </c>
      <c r="AV189" s="13" t="s">
        <v>85</v>
      </c>
      <c r="AW189" s="13" t="s">
        <v>31</v>
      </c>
      <c r="AX189" s="13" t="s">
        <v>75</v>
      </c>
      <c r="AY189" s="160" t="s">
        <v>124</v>
      </c>
    </row>
    <row r="190" spans="1:51" s="14" customFormat="1" ht="12">
      <c r="A190" s="329"/>
      <c r="B190" s="330"/>
      <c r="C190" s="329"/>
      <c r="D190" s="325" t="s">
        <v>132</v>
      </c>
      <c r="E190" s="331" t="s">
        <v>1</v>
      </c>
      <c r="F190" s="332" t="s">
        <v>195</v>
      </c>
      <c r="G190" s="329"/>
      <c r="H190" s="333">
        <v>635.006</v>
      </c>
      <c r="I190" s="171"/>
      <c r="J190" s="329"/>
      <c r="L190" s="167"/>
      <c r="M190" s="172"/>
      <c r="N190" s="173"/>
      <c r="O190" s="173"/>
      <c r="P190" s="173"/>
      <c r="Q190" s="173"/>
      <c r="R190" s="173"/>
      <c r="S190" s="173"/>
      <c r="T190" s="174"/>
      <c r="AT190" s="168" t="s">
        <v>132</v>
      </c>
      <c r="AU190" s="168" t="s">
        <v>85</v>
      </c>
      <c r="AV190" s="14" t="s">
        <v>130</v>
      </c>
      <c r="AW190" s="14" t="s">
        <v>31</v>
      </c>
      <c r="AX190" s="14" t="s">
        <v>83</v>
      </c>
      <c r="AY190" s="168" t="s">
        <v>124</v>
      </c>
    </row>
    <row r="191" spans="1:63" s="12" customFormat="1" ht="22.9" customHeight="1">
      <c r="A191" s="313"/>
      <c r="B191" s="314"/>
      <c r="C191" s="313"/>
      <c r="D191" s="315" t="s">
        <v>74</v>
      </c>
      <c r="E191" s="317" t="s">
        <v>147</v>
      </c>
      <c r="F191" s="317" t="s">
        <v>246</v>
      </c>
      <c r="G191" s="313"/>
      <c r="H191" s="313"/>
      <c r="I191" s="133"/>
      <c r="J191" s="363">
        <f>BK191</f>
        <v>0</v>
      </c>
      <c r="L191" s="130"/>
      <c r="M191" s="135"/>
      <c r="N191" s="136"/>
      <c r="O191" s="136"/>
      <c r="P191" s="137">
        <f>SUM(P192:P201)</f>
        <v>0</v>
      </c>
      <c r="Q191" s="136"/>
      <c r="R191" s="137">
        <f>SUM(R192:R201)</f>
        <v>0</v>
      </c>
      <c r="S191" s="136"/>
      <c r="T191" s="138">
        <f>SUM(T192:T201)</f>
        <v>0</v>
      </c>
      <c r="AR191" s="131" t="s">
        <v>83</v>
      </c>
      <c r="AT191" s="139" t="s">
        <v>74</v>
      </c>
      <c r="AU191" s="139" t="s">
        <v>83</v>
      </c>
      <c r="AY191" s="131" t="s">
        <v>124</v>
      </c>
      <c r="BK191" s="140">
        <f>SUM(BK192:BK201)</f>
        <v>0</v>
      </c>
    </row>
    <row r="192" spans="1:65" s="2" customFormat="1" ht="14.45" customHeight="1">
      <c r="A192" s="266"/>
      <c r="B192" s="267"/>
      <c r="C192" s="318" t="s">
        <v>247</v>
      </c>
      <c r="D192" s="318" t="s">
        <v>126</v>
      </c>
      <c r="E192" s="319" t="s">
        <v>248</v>
      </c>
      <c r="F192" s="320" t="s">
        <v>249</v>
      </c>
      <c r="G192" s="321" t="s">
        <v>129</v>
      </c>
      <c r="H192" s="322">
        <v>135.96</v>
      </c>
      <c r="I192" s="149"/>
      <c r="J192" s="364">
        <f>ROUND(I192*H192,2)</f>
        <v>0</v>
      </c>
      <c r="K192" s="151"/>
      <c r="L192" s="32"/>
      <c r="M192" s="152" t="s">
        <v>1</v>
      </c>
      <c r="N192" s="153" t="s">
        <v>40</v>
      </c>
      <c r="O192" s="57"/>
      <c r="P192" s="154">
        <f>O192*H192</f>
        <v>0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56" t="s">
        <v>130</v>
      </c>
      <c r="AT192" s="156" t="s">
        <v>126</v>
      </c>
      <c r="AU192" s="156" t="s">
        <v>85</v>
      </c>
      <c r="AY192" s="16" t="s">
        <v>124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6" t="s">
        <v>83</v>
      </c>
      <c r="BK192" s="157">
        <f>ROUND(I192*H192,2)</f>
        <v>0</v>
      </c>
      <c r="BL192" s="16" t="s">
        <v>130</v>
      </c>
      <c r="BM192" s="156" t="s">
        <v>250</v>
      </c>
    </row>
    <row r="193" spans="1:51" s="13" customFormat="1" ht="12">
      <c r="A193" s="323"/>
      <c r="B193" s="324"/>
      <c r="C193" s="323"/>
      <c r="D193" s="325" t="s">
        <v>132</v>
      </c>
      <c r="E193" s="326" t="s">
        <v>1</v>
      </c>
      <c r="F193" s="327" t="s">
        <v>133</v>
      </c>
      <c r="G193" s="323"/>
      <c r="H193" s="328">
        <v>135.96</v>
      </c>
      <c r="I193" s="163"/>
      <c r="J193" s="32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132</v>
      </c>
      <c r="AU193" s="160" t="s">
        <v>85</v>
      </c>
      <c r="AV193" s="13" t="s">
        <v>85</v>
      </c>
      <c r="AW193" s="13" t="s">
        <v>31</v>
      </c>
      <c r="AX193" s="13" t="s">
        <v>83</v>
      </c>
      <c r="AY193" s="160" t="s">
        <v>124</v>
      </c>
    </row>
    <row r="194" spans="1:65" s="2" customFormat="1" ht="24.2" customHeight="1">
      <c r="A194" s="266"/>
      <c r="B194" s="267"/>
      <c r="C194" s="318" t="s">
        <v>251</v>
      </c>
      <c r="D194" s="318" t="s">
        <v>126</v>
      </c>
      <c r="E194" s="319" t="s">
        <v>252</v>
      </c>
      <c r="F194" s="320" t="s">
        <v>253</v>
      </c>
      <c r="G194" s="321" t="s">
        <v>129</v>
      </c>
      <c r="H194" s="322">
        <v>135.96</v>
      </c>
      <c r="I194" s="149"/>
      <c r="J194" s="364">
        <f>ROUND(I194*H194,2)</f>
        <v>0</v>
      </c>
      <c r="K194" s="151"/>
      <c r="L194" s="32"/>
      <c r="M194" s="152" t="s">
        <v>1</v>
      </c>
      <c r="N194" s="153" t="s">
        <v>40</v>
      </c>
      <c r="O194" s="57"/>
      <c r="P194" s="154">
        <f>O194*H194</f>
        <v>0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56" t="s">
        <v>130</v>
      </c>
      <c r="AT194" s="156" t="s">
        <v>126</v>
      </c>
      <c r="AU194" s="156" t="s">
        <v>85</v>
      </c>
      <c r="AY194" s="16" t="s">
        <v>124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6" t="s">
        <v>83</v>
      </c>
      <c r="BK194" s="157">
        <f>ROUND(I194*H194,2)</f>
        <v>0</v>
      </c>
      <c r="BL194" s="16" t="s">
        <v>130</v>
      </c>
      <c r="BM194" s="156" t="s">
        <v>254</v>
      </c>
    </row>
    <row r="195" spans="1:51" s="13" customFormat="1" ht="12">
      <c r="A195" s="323"/>
      <c r="B195" s="324"/>
      <c r="C195" s="323"/>
      <c r="D195" s="325" t="s">
        <v>132</v>
      </c>
      <c r="E195" s="326" t="s">
        <v>1</v>
      </c>
      <c r="F195" s="327" t="s">
        <v>133</v>
      </c>
      <c r="G195" s="323"/>
      <c r="H195" s="328">
        <v>135.96</v>
      </c>
      <c r="I195" s="163"/>
      <c r="J195" s="32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132</v>
      </c>
      <c r="AU195" s="160" t="s">
        <v>85</v>
      </c>
      <c r="AV195" s="13" t="s">
        <v>85</v>
      </c>
      <c r="AW195" s="13" t="s">
        <v>31</v>
      </c>
      <c r="AX195" s="13" t="s">
        <v>83</v>
      </c>
      <c r="AY195" s="160" t="s">
        <v>124</v>
      </c>
    </row>
    <row r="196" spans="1:65" s="2" customFormat="1" ht="24.2" customHeight="1">
      <c r="A196" s="266"/>
      <c r="B196" s="267"/>
      <c r="C196" s="318" t="s">
        <v>255</v>
      </c>
      <c r="D196" s="318" t="s">
        <v>126</v>
      </c>
      <c r="E196" s="319" t="s">
        <v>256</v>
      </c>
      <c r="F196" s="320" t="s">
        <v>257</v>
      </c>
      <c r="G196" s="321" t="s">
        <v>129</v>
      </c>
      <c r="H196" s="322">
        <v>341.79</v>
      </c>
      <c r="I196" s="149"/>
      <c r="J196" s="364">
        <f>ROUND(I196*H196,2)</f>
        <v>0</v>
      </c>
      <c r="K196" s="151"/>
      <c r="L196" s="32"/>
      <c r="M196" s="152" t="s">
        <v>1</v>
      </c>
      <c r="N196" s="153" t="s">
        <v>40</v>
      </c>
      <c r="O196" s="57"/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56" t="s">
        <v>130</v>
      </c>
      <c r="AT196" s="156" t="s">
        <v>126</v>
      </c>
      <c r="AU196" s="156" t="s">
        <v>85</v>
      </c>
      <c r="AY196" s="16" t="s">
        <v>124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6" t="s">
        <v>83</v>
      </c>
      <c r="BK196" s="157">
        <f>ROUND(I196*H196,2)</f>
        <v>0</v>
      </c>
      <c r="BL196" s="16" t="s">
        <v>130</v>
      </c>
      <c r="BM196" s="156" t="s">
        <v>258</v>
      </c>
    </row>
    <row r="197" spans="1:51" s="13" customFormat="1" ht="22.5">
      <c r="A197" s="323"/>
      <c r="B197" s="324"/>
      <c r="C197" s="323"/>
      <c r="D197" s="325" t="s">
        <v>132</v>
      </c>
      <c r="E197" s="326" t="s">
        <v>1</v>
      </c>
      <c r="F197" s="327" t="s">
        <v>141</v>
      </c>
      <c r="G197" s="323"/>
      <c r="H197" s="328">
        <v>341.79</v>
      </c>
      <c r="I197" s="163"/>
      <c r="J197" s="32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132</v>
      </c>
      <c r="AU197" s="160" t="s">
        <v>85</v>
      </c>
      <c r="AV197" s="13" t="s">
        <v>85</v>
      </c>
      <c r="AW197" s="13" t="s">
        <v>31</v>
      </c>
      <c r="AX197" s="13" t="s">
        <v>83</v>
      </c>
      <c r="AY197" s="160" t="s">
        <v>124</v>
      </c>
    </row>
    <row r="198" spans="1:65" s="2" customFormat="1" ht="24.2" customHeight="1">
      <c r="A198" s="266"/>
      <c r="B198" s="267"/>
      <c r="C198" s="318" t="s">
        <v>259</v>
      </c>
      <c r="D198" s="318" t="s">
        <v>126</v>
      </c>
      <c r="E198" s="319" t="s">
        <v>260</v>
      </c>
      <c r="F198" s="320" t="s">
        <v>261</v>
      </c>
      <c r="G198" s="321" t="s">
        <v>129</v>
      </c>
      <c r="H198" s="322">
        <v>341.79</v>
      </c>
      <c r="I198" s="149"/>
      <c r="J198" s="364">
        <f>ROUND(I198*H198,2)</f>
        <v>0</v>
      </c>
      <c r="K198" s="151"/>
      <c r="L198" s="32"/>
      <c r="M198" s="152" t="s">
        <v>1</v>
      </c>
      <c r="N198" s="153" t="s">
        <v>40</v>
      </c>
      <c r="O198" s="57"/>
      <c r="P198" s="154">
        <f>O198*H198</f>
        <v>0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56" t="s">
        <v>130</v>
      </c>
      <c r="AT198" s="156" t="s">
        <v>126</v>
      </c>
      <c r="AU198" s="156" t="s">
        <v>85</v>
      </c>
      <c r="AY198" s="16" t="s">
        <v>124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6" t="s">
        <v>83</v>
      </c>
      <c r="BK198" s="157">
        <f>ROUND(I198*H198,2)</f>
        <v>0</v>
      </c>
      <c r="BL198" s="16" t="s">
        <v>130</v>
      </c>
      <c r="BM198" s="156" t="s">
        <v>262</v>
      </c>
    </row>
    <row r="199" spans="1:51" s="13" customFormat="1" ht="22.5">
      <c r="A199" s="323"/>
      <c r="B199" s="324"/>
      <c r="C199" s="323"/>
      <c r="D199" s="325" t="s">
        <v>132</v>
      </c>
      <c r="E199" s="326" t="s">
        <v>1</v>
      </c>
      <c r="F199" s="327" t="s">
        <v>141</v>
      </c>
      <c r="G199" s="323"/>
      <c r="H199" s="328">
        <v>341.79</v>
      </c>
      <c r="I199" s="163"/>
      <c r="J199" s="32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132</v>
      </c>
      <c r="AU199" s="160" t="s">
        <v>85</v>
      </c>
      <c r="AV199" s="13" t="s">
        <v>85</v>
      </c>
      <c r="AW199" s="13" t="s">
        <v>31</v>
      </c>
      <c r="AX199" s="13" t="s">
        <v>83</v>
      </c>
      <c r="AY199" s="160" t="s">
        <v>124</v>
      </c>
    </row>
    <row r="200" spans="1:65" s="2" customFormat="1" ht="24.2" customHeight="1">
      <c r="A200" s="266"/>
      <c r="B200" s="267"/>
      <c r="C200" s="318" t="s">
        <v>263</v>
      </c>
      <c r="D200" s="318" t="s">
        <v>126</v>
      </c>
      <c r="E200" s="319" t="s">
        <v>264</v>
      </c>
      <c r="F200" s="320" t="s">
        <v>265</v>
      </c>
      <c r="G200" s="321" t="s">
        <v>129</v>
      </c>
      <c r="H200" s="322">
        <v>135.96</v>
      </c>
      <c r="I200" s="149"/>
      <c r="J200" s="364">
        <f>ROUND(I200*H200,2)</f>
        <v>0</v>
      </c>
      <c r="K200" s="151"/>
      <c r="L200" s="32"/>
      <c r="M200" s="152" t="s">
        <v>1</v>
      </c>
      <c r="N200" s="153" t="s">
        <v>40</v>
      </c>
      <c r="O200" s="57"/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56" t="s">
        <v>130</v>
      </c>
      <c r="AT200" s="156" t="s">
        <v>126</v>
      </c>
      <c r="AU200" s="156" t="s">
        <v>85</v>
      </c>
      <c r="AY200" s="16" t="s">
        <v>124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6" t="s">
        <v>83</v>
      </c>
      <c r="BK200" s="157">
        <f>ROUND(I200*H200,2)</f>
        <v>0</v>
      </c>
      <c r="BL200" s="16" t="s">
        <v>130</v>
      </c>
      <c r="BM200" s="156" t="s">
        <v>266</v>
      </c>
    </row>
    <row r="201" spans="1:51" s="13" customFormat="1" ht="12">
      <c r="A201" s="323"/>
      <c r="B201" s="324"/>
      <c r="C201" s="323"/>
      <c r="D201" s="325" t="s">
        <v>132</v>
      </c>
      <c r="E201" s="326" t="s">
        <v>1</v>
      </c>
      <c r="F201" s="327" t="s">
        <v>133</v>
      </c>
      <c r="G201" s="323"/>
      <c r="H201" s="328">
        <v>135.96</v>
      </c>
      <c r="I201" s="163"/>
      <c r="J201" s="32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132</v>
      </c>
      <c r="AU201" s="160" t="s">
        <v>85</v>
      </c>
      <c r="AV201" s="13" t="s">
        <v>85</v>
      </c>
      <c r="AW201" s="13" t="s">
        <v>31</v>
      </c>
      <c r="AX201" s="13" t="s">
        <v>83</v>
      </c>
      <c r="AY201" s="160" t="s">
        <v>124</v>
      </c>
    </row>
    <row r="202" spans="1:63" s="12" customFormat="1" ht="22.9" customHeight="1">
      <c r="A202" s="313"/>
      <c r="B202" s="314"/>
      <c r="C202" s="313"/>
      <c r="D202" s="315" t="s">
        <v>74</v>
      </c>
      <c r="E202" s="317" t="s">
        <v>163</v>
      </c>
      <c r="F202" s="317" t="s">
        <v>267</v>
      </c>
      <c r="G202" s="313"/>
      <c r="H202" s="313"/>
      <c r="I202" s="133"/>
      <c r="J202" s="363">
        <f>BK202</f>
        <v>0</v>
      </c>
      <c r="L202" s="130"/>
      <c r="M202" s="135"/>
      <c r="N202" s="136"/>
      <c r="O202" s="136"/>
      <c r="P202" s="137">
        <f>SUM(P203:P241)</f>
        <v>0</v>
      </c>
      <c r="Q202" s="136"/>
      <c r="R202" s="137">
        <f>SUM(R203:R241)</f>
        <v>31.1671856</v>
      </c>
      <c r="S202" s="136"/>
      <c r="T202" s="138">
        <f>SUM(T203:T241)</f>
        <v>0</v>
      </c>
      <c r="AR202" s="131" t="s">
        <v>83</v>
      </c>
      <c r="AT202" s="139" t="s">
        <v>74</v>
      </c>
      <c r="AU202" s="139" t="s">
        <v>83</v>
      </c>
      <c r="AY202" s="131" t="s">
        <v>124</v>
      </c>
      <c r="BK202" s="140">
        <f>SUM(BK203:BK241)</f>
        <v>0</v>
      </c>
    </row>
    <row r="203" spans="1:65" s="2" customFormat="1" ht="24.2" customHeight="1">
      <c r="A203" s="266"/>
      <c r="B203" s="267"/>
      <c r="C203" s="318" t="s">
        <v>268</v>
      </c>
      <c r="D203" s="318" t="s">
        <v>126</v>
      </c>
      <c r="E203" s="319" t="s">
        <v>269</v>
      </c>
      <c r="F203" s="320" t="s">
        <v>270</v>
      </c>
      <c r="G203" s="321" t="s">
        <v>227</v>
      </c>
      <c r="H203" s="322">
        <v>1008.1</v>
      </c>
      <c r="I203" s="149"/>
      <c r="J203" s="364">
        <f>ROUND(I203*H203,2)</f>
        <v>0</v>
      </c>
      <c r="K203" s="151"/>
      <c r="L203" s="32"/>
      <c r="M203" s="152" t="s">
        <v>1</v>
      </c>
      <c r="N203" s="153" t="s">
        <v>40</v>
      </c>
      <c r="O203" s="57"/>
      <c r="P203" s="154">
        <f>O203*H203</f>
        <v>0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56" t="s">
        <v>130</v>
      </c>
      <c r="AT203" s="156" t="s">
        <v>126</v>
      </c>
      <c r="AU203" s="156" t="s">
        <v>85</v>
      </c>
      <c r="AY203" s="16" t="s">
        <v>124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6" t="s">
        <v>83</v>
      </c>
      <c r="BK203" s="157">
        <f>ROUND(I203*H203,2)</f>
        <v>0</v>
      </c>
      <c r="BL203" s="16" t="s">
        <v>130</v>
      </c>
      <c r="BM203" s="156" t="s">
        <v>271</v>
      </c>
    </row>
    <row r="204" spans="1:65" s="2" customFormat="1" ht="24.2" customHeight="1">
      <c r="A204" s="266"/>
      <c r="B204" s="267"/>
      <c r="C204" s="318" t="s">
        <v>272</v>
      </c>
      <c r="D204" s="318" t="s">
        <v>126</v>
      </c>
      <c r="E204" s="319" t="s">
        <v>273</v>
      </c>
      <c r="F204" s="320" t="s">
        <v>274</v>
      </c>
      <c r="G204" s="321" t="s">
        <v>227</v>
      </c>
      <c r="H204" s="322">
        <v>1008.1</v>
      </c>
      <c r="I204" s="149"/>
      <c r="J204" s="364">
        <f>ROUND(I204*H204,2)</f>
        <v>0</v>
      </c>
      <c r="K204" s="151"/>
      <c r="L204" s="32"/>
      <c r="M204" s="152" t="s">
        <v>1</v>
      </c>
      <c r="N204" s="153" t="s">
        <v>40</v>
      </c>
      <c r="O204" s="57"/>
      <c r="P204" s="154">
        <f>O204*H204</f>
        <v>0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56" t="s">
        <v>130</v>
      </c>
      <c r="AT204" s="156" t="s">
        <v>126</v>
      </c>
      <c r="AU204" s="156" t="s">
        <v>85</v>
      </c>
      <c r="AY204" s="16" t="s">
        <v>124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6" t="s">
        <v>83</v>
      </c>
      <c r="BK204" s="157">
        <f>ROUND(I204*H204,2)</f>
        <v>0</v>
      </c>
      <c r="BL204" s="16" t="s">
        <v>130</v>
      </c>
      <c r="BM204" s="156" t="s">
        <v>275</v>
      </c>
    </row>
    <row r="205" spans="1:65" s="2" customFormat="1" ht="14.45" customHeight="1">
      <c r="A205" s="266"/>
      <c r="B205" s="267"/>
      <c r="C205" s="334" t="s">
        <v>276</v>
      </c>
      <c r="D205" s="334" t="s">
        <v>215</v>
      </c>
      <c r="E205" s="335" t="s">
        <v>277</v>
      </c>
      <c r="F205" s="336" t="s">
        <v>278</v>
      </c>
      <c r="G205" s="337" t="s">
        <v>227</v>
      </c>
      <c r="H205" s="338">
        <v>1008.1</v>
      </c>
      <c r="I205" s="180"/>
      <c r="J205" s="365">
        <f>ROUND(I205*H205,2)</f>
        <v>0</v>
      </c>
      <c r="K205" s="182"/>
      <c r="L205" s="183"/>
      <c r="M205" s="184" t="s">
        <v>1</v>
      </c>
      <c r="N205" s="185" t="s">
        <v>40</v>
      </c>
      <c r="O205" s="57"/>
      <c r="P205" s="154">
        <f>O205*H205</f>
        <v>0</v>
      </c>
      <c r="Q205" s="154">
        <v>0.028</v>
      </c>
      <c r="R205" s="154">
        <f>Q205*H205</f>
        <v>28.2268</v>
      </c>
      <c r="S205" s="154">
        <v>0</v>
      </c>
      <c r="T205" s="15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56" t="s">
        <v>163</v>
      </c>
      <c r="AT205" s="156" t="s">
        <v>215</v>
      </c>
      <c r="AU205" s="156" t="s">
        <v>85</v>
      </c>
      <c r="AY205" s="16" t="s">
        <v>124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6" t="s">
        <v>83</v>
      </c>
      <c r="BK205" s="157">
        <f>ROUND(I205*H205,2)</f>
        <v>0</v>
      </c>
      <c r="BL205" s="16" t="s">
        <v>130</v>
      </c>
      <c r="BM205" s="156" t="s">
        <v>279</v>
      </c>
    </row>
    <row r="206" spans="1:65" s="2" customFormat="1" ht="14.45" customHeight="1">
      <c r="A206" s="266"/>
      <c r="B206" s="267"/>
      <c r="C206" s="334" t="s">
        <v>280</v>
      </c>
      <c r="D206" s="334" t="s">
        <v>215</v>
      </c>
      <c r="E206" s="335" t="s">
        <v>281</v>
      </c>
      <c r="F206" s="336" t="s">
        <v>282</v>
      </c>
      <c r="G206" s="337" t="s">
        <v>227</v>
      </c>
      <c r="H206" s="338">
        <v>3.9</v>
      </c>
      <c r="I206" s="180"/>
      <c r="J206" s="365">
        <f>ROUND(I206*H206,2)</f>
        <v>0</v>
      </c>
      <c r="K206" s="182"/>
      <c r="L206" s="183"/>
      <c r="M206" s="184" t="s">
        <v>1</v>
      </c>
      <c r="N206" s="185" t="s">
        <v>40</v>
      </c>
      <c r="O206" s="57"/>
      <c r="P206" s="154">
        <f>O206*H206</f>
        <v>0</v>
      </c>
      <c r="Q206" s="154">
        <v>0.0145</v>
      </c>
      <c r="R206" s="154">
        <f>Q206*H206</f>
        <v>0.05655</v>
      </c>
      <c r="S206" s="154">
        <v>0</v>
      </c>
      <c r="T206" s="15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56" t="s">
        <v>163</v>
      </c>
      <c r="AT206" s="156" t="s">
        <v>215</v>
      </c>
      <c r="AU206" s="156" t="s">
        <v>85</v>
      </c>
      <c r="AY206" s="16" t="s">
        <v>124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6" t="s">
        <v>83</v>
      </c>
      <c r="BK206" s="157">
        <f>ROUND(I206*H206,2)</f>
        <v>0</v>
      </c>
      <c r="BL206" s="16" t="s">
        <v>130</v>
      </c>
      <c r="BM206" s="156" t="s">
        <v>283</v>
      </c>
    </row>
    <row r="207" spans="1:51" s="13" customFormat="1" ht="12">
      <c r="A207" s="323"/>
      <c r="B207" s="324"/>
      <c r="C207" s="323"/>
      <c r="D207" s="325" t="s">
        <v>132</v>
      </c>
      <c r="E207" s="326" t="s">
        <v>1</v>
      </c>
      <c r="F207" s="327" t="s">
        <v>284</v>
      </c>
      <c r="G207" s="323"/>
      <c r="H207" s="328">
        <v>3.9</v>
      </c>
      <c r="I207" s="163"/>
      <c r="J207" s="323"/>
      <c r="L207" s="158"/>
      <c r="M207" s="164"/>
      <c r="N207" s="165"/>
      <c r="O207" s="165"/>
      <c r="P207" s="165"/>
      <c r="Q207" s="165"/>
      <c r="R207" s="165"/>
      <c r="S207" s="165"/>
      <c r="T207" s="166"/>
      <c r="AT207" s="160" t="s">
        <v>132</v>
      </c>
      <c r="AU207" s="160" t="s">
        <v>85</v>
      </c>
      <c r="AV207" s="13" t="s">
        <v>85</v>
      </c>
      <c r="AW207" s="13" t="s">
        <v>31</v>
      </c>
      <c r="AX207" s="13" t="s">
        <v>83</v>
      </c>
      <c r="AY207" s="160" t="s">
        <v>124</v>
      </c>
    </row>
    <row r="208" spans="1:65" s="2" customFormat="1" ht="24.2" customHeight="1">
      <c r="A208" s="266"/>
      <c r="B208" s="267"/>
      <c r="C208" s="318" t="s">
        <v>285</v>
      </c>
      <c r="D208" s="318" t="s">
        <v>126</v>
      </c>
      <c r="E208" s="319" t="s">
        <v>286</v>
      </c>
      <c r="F208" s="320" t="s">
        <v>287</v>
      </c>
      <c r="G208" s="321" t="s">
        <v>227</v>
      </c>
      <c r="H208" s="322">
        <v>3.9</v>
      </c>
      <c r="I208" s="149"/>
      <c r="J208" s="364">
        <f>ROUND(I208*H208,2)</f>
        <v>0</v>
      </c>
      <c r="K208" s="151"/>
      <c r="L208" s="32"/>
      <c r="M208" s="152" t="s">
        <v>1</v>
      </c>
      <c r="N208" s="153" t="s">
        <v>40</v>
      </c>
      <c r="O208" s="57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56" t="s">
        <v>130</v>
      </c>
      <c r="AT208" s="156" t="s">
        <v>126</v>
      </c>
      <c r="AU208" s="156" t="s">
        <v>85</v>
      </c>
      <c r="AY208" s="16" t="s">
        <v>124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6" t="s">
        <v>83</v>
      </c>
      <c r="BK208" s="157">
        <f>ROUND(I208*H208,2)</f>
        <v>0</v>
      </c>
      <c r="BL208" s="16" t="s">
        <v>130</v>
      </c>
      <c r="BM208" s="156" t="s">
        <v>288</v>
      </c>
    </row>
    <row r="209" spans="1:51" s="13" customFormat="1" ht="12">
      <c r="A209" s="323"/>
      <c r="B209" s="324"/>
      <c r="C209" s="323"/>
      <c r="D209" s="325" t="s">
        <v>132</v>
      </c>
      <c r="E209" s="326" t="s">
        <v>1</v>
      </c>
      <c r="F209" s="327" t="s">
        <v>284</v>
      </c>
      <c r="G209" s="323"/>
      <c r="H209" s="328">
        <v>3.9</v>
      </c>
      <c r="I209" s="163"/>
      <c r="J209" s="32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132</v>
      </c>
      <c r="AU209" s="160" t="s">
        <v>85</v>
      </c>
      <c r="AV209" s="13" t="s">
        <v>85</v>
      </c>
      <c r="AW209" s="13" t="s">
        <v>31</v>
      </c>
      <c r="AX209" s="13" t="s">
        <v>83</v>
      </c>
      <c r="AY209" s="160" t="s">
        <v>124</v>
      </c>
    </row>
    <row r="210" spans="1:65" s="2" customFormat="1" ht="24.2" customHeight="1">
      <c r="A210" s="266"/>
      <c r="B210" s="267"/>
      <c r="C210" s="318" t="s">
        <v>289</v>
      </c>
      <c r="D210" s="318" t="s">
        <v>126</v>
      </c>
      <c r="E210" s="319" t="s">
        <v>290</v>
      </c>
      <c r="F210" s="320" t="s">
        <v>291</v>
      </c>
      <c r="G210" s="321" t="s">
        <v>227</v>
      </c>
      <c r="H210" s="322">
        <v>1008.1</v>
      </c>
      <c r="I210" s="149"/>
      <c r="J210" s="364">
        <f aca="true" t="shared" si="0" ref="J210:J241">ROUND(I210*H210,2)</f>
        <v>0</v>
      </c>
      <c r="K210" s="151"/>
      <c r="L210" s="32"/>
      <c r="M210" s="152" t="s">
        <v>1</v>
      </c>
      <c r="N210" s="153" t="s">
        <v>40</v>
      </c>
      <c r="O210" s="57"/>
      <c r="P210" s="154">
        <f aca="true" t="shared" si="1" ref="P210:P241">O210*H210</f>
        <v>0</v>
      </c>
      <c r="Q210" s="154">
        <v>0</v>
      </c>
      <c r="R210" s="154">
        <f aca="true" t="shared" si="2" ref="R210:R241">Q210*H210</f>
        <v>0</v>
      </c>
      <c r="S210" s="154">
        <v>0</v>
      </c>
      <c r="T210" s="155">
        <f aca="true" t="shared" si="3" ref="T210:T241"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56" t="s">
        <v>130</v>
      </c>
      <c r="AT210" s="156" t="s">
        <v>126</v>
      </c>
      <c r="AU210" s="156" t="s">
        <v>85</v>
      </c>
      <c r="AY210" s="16" t="s">
        <v>124</v>
      </c>
      <c r="BE210" s="157">
        <f aca="true" t="shared" si="4" ref="BE210:BE241">IF(N210="základní",J210,0)</f>
        <v>0</v>
      </c>
      <c r="BF210" s="157">
        <f aca="true" t="shared" si="5" ref="BF210:BF241">IF(N210="snížená",J210,0)</f>
        <v>0</v>
      </c>
      <c r="BG210" s="157">
        <f aca="true" t="shared" si="6" ref="BG210:BG241">IF(N210="zákl. přenesená",J210,0)</f>
        <v>0</v>
      </c>
      <c r="BH210" s="157">
        <f aca="true" t="shared" si="7" ref="BH210:BH241">IF(N210="sníž. přenesená",J210,0)</f>
        <v>0</v>
      </c>
      <c r="BI210" s="157">
        <f aca="true" t="shared" si="8" ref="BI210:BI241">IF(N210="nulová",J210,0)</f>
        <v>0</v>
      </c>
      <c r="BJ210" s="16" t="s">
        <v>83</v>
      </c>
      <c r="BK210" s="157">
        <f aca="true" t="shared" si="9" ref="BK210:BK241">ROUND(I210*H210,2)</f>
        <v>0</v>
      </c>
      <c r="BL210" s="16" t="s">
        <v>130</v>
      </c>
      <c r="BM210" s="156" t="s">
        <v>292</v>
      </c>
    </row>
    <row r="211" spans="1:65" s="2" customFormat="1" ht="24.2" customHeight="1">
      <c r="A211" s="266"/>
      <c r="B211" s="267"/>
      <c r="C211" s="318" t="s">
        <v>293</v>
      </c>
      <c r="D211" s="318" t="s">
        <v>126</v>
      </c>
      <c r="E211" s="319" t="s">
        <v>294</v>
      </c>
      <c r="F211" s="320" t="s">
        <v>295</v>
      </c>
      <c r="G211" s="321" t="s">
        <v>296</v>
      </c>
      <c r="H211" s="322">
        <v>4</v>
      </c>
      <c r="I211" s="149"/>
      <c r="J211" s="364">
        <f t="shared" si="0"/>
        <v>0</v>
      </c>
      <c r="K211" s="151"/>
      <c r="L211" s="32"/>
      <c r="M211" s="152" t="s">
        <v>1</v>
      </c>
      <c r="N211" s="153" t="s">
        <v>40</v>
      </c>
      <c r="O211" s="57"/>
      <c r="P211" s="154">
        <f t="shared" si="1"/>
        <v>0</v>
      </c>
      <c r="Q211" s="154">
        <v>0</v>
      </c>
      <c r="R211" s="154">
        <f t="shared" si="2"/>
        <v>0</v>
      </c>
      <c r="S211" s="154">
        <v>0</v>
      </c>
      <c r="T211" s="155">
        <f t="shared" si="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56" t="s">
        <v>130</v>
      </c>
      <c r="AT211" s="156" t="s">
        <v>126</v>
      </c>
      <c r="AU211" s="156" t="s">
        <v>85</v>
      </c>
      <c r="AY211" s="16" t="s">
        <v>124</v>
      </c>
      <c r="BE211" s="157">
        <f t="shared" si="4"/>
        <v>0</v>
      </c>
      <c r="BF211" s="157">
        <f t="shared" si="5"/>
        <v>0</v>
      </c>
      <c r="BG211" s="157">
        <f t="shared" si="6"/>
        <v>0</v>
      </c>
      <c r="BH211" s="157">
        <f t="shared" si="7"/>
        <v>0</v>
      </c>
      <c r="BI211" s="157">
        <f t="shared" si="8"/>
        <v>0</v>
      </c>
      <c r="BJ211" s="16" t="s">
        <v>83</v>
      </c>
      <c r="BK211" s="157">
        <f t="shared" si="9"/>
        <v>0</v>
      </c>
      <c r="BL211" s="16" t="s">
        <v>130</v>
      </c>
      <c r="BM211" s="156" t="s">
        <v>297</v>
      </c>
    </row>
    <row r="212" spans="1:65" s="2" customFormat="1" ht="24.2" customHeight="1">
      <c r="A212" s="266"/>
      <c r="B212" s="267"/>
      <c r="C212" s="334" t="s">
        <v>298</v>
      </c>
      <c r="D212" s="334" t="s">
        <v>215</v>
      </c>
      <c r="E212" s="335" t="s">
        <v>299</v>
      </c>
      <c r="F212" s="336" t="s">
        <v>300</v>
      </c>
      <c r="G212" s="337" t="s">
        <v>296</v>
      </c>
      <c r="H212" s="338">
        <v>3</v>
      </c>
      <c r="I212" s="180"/>
      <c r="J212" s="365">
        <f t="shared" si="0"/>
        <v>0</v>
      </c>
      <c r="K212" s="182"/>
      <c r="L212" s="183"/>
      <c r="M212" s="184" t="s">
        <v>1</v>
      </c>
      <c r="N212" s="185" t="s">
        <v>40</v>
      </c>
      <c r="O212" s="57"/>
      <c r="P212" s="154">
        <f t="shared" si="1"/>
        <v>0</v>
      </c>
      <c r="Q212" s="154">
        <v>0.0144</v>
      </c>
      <c r="R212" s="154">
        <f t="shared" si="2"/>
        <v>0.0432</v>
      </c>
      <c r="S212" s="154">
        <v>0</v>
      </c>
      <c r="T212" s="155">
        <f t="shared" si="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56" t="s">
        <v>163</v>
      </c>
      <c r="AT212" s="156" t="s">
        <v>215</v>
      </c>
      <c r="AU212" s="156" t="s">
        <v>85</v>
      </c>
      <c r="AY212" s="16" t="s">
        <v>124</v>
      </c>
      <c r="BE212" s="157">
        <f t="shared" si="4"/>
        <v>0</v>
      </c>
      <c r="BF212" s="157">
        <f t="shared" si="5"/>
        <v>0</v>
      </c>
      <c r="BG212" s="157">
        <f t="shared" si="6"/>
        <v>0</v>
      </c>
      <c r="BH212" s="157">
        <f t="shared" si="7"/>
        <v>0</v>
      </c>
      <c r="BI212" s="157">
        <f t="shared" si="8"/>
        <v>0</v>
      </c>
      <c r="BJ212" s="16" t="s">
        <v>83</v>
      </c>
      <c r="BK212" s="157">
        <f t="shared" si="9"/>
        <v>0</v>
      </c>
      <c r="BL212" s="16" t="s">
        <v>130</v>
      </c>
      <c r="BM212" s="156" t="s">
        <v>301</v>
      </c>
    </row>
    <row r="213" spans="1:65" s="2" customFormat="1" ht="24.2" customHeight="1">
      <c r="A213" s="266"/>
      <c r="B213" s="267"/>
      <c r="C213" s="334" t="s">
        <v>302</v>
      </c>
      <c r="D213" s="334" t="s">
        <v>215</v>
      </c>
      <c r="E213" s="335" t="s">
        <v>303</v>
      </c>
      <c r="F213" s="336" t="s">
        <v>304</v>
      </c>
      <c r="G213" s="337" t="s">
        <v>296</v>
      </c>
      <c r="H213" s="338">
        <v>4</v>
      </c>
      <c r="I213" s="180"/>
      <c r="J213" s="365">
        <f t="shared" si="0"/>
        <v>0</v>
      </c>
      <c r="K213" s="182"/>
      <c r="L213" s="183"/>
      <c r="M213" s="184" t="s">
        <v>1</v>
      </c>
      <c r="N213" s="185" t="s">
        <v>40</v>
      </c>
      <c r="O213" s="57"/>
      <c r="P213" s="154">
        <f t="shared" si="1"/>
        <v>0</v>
      </c>
      <c r="Q213" s="154">
        <v>0.0165</v>
      </c>
      <c r="R213" s="154">
        <f t="shared" si="2"/>
        <v>0.066</v>
      </c>
      <c r="S213" s="154">
        <v>0</v>
      </c>
      <c r="T213" s="155">
        <f t="shared" si="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56" t="s">
        <v>163</v>
      </c>
      <c r="AT213" s="156" t="s">
        <v>215</v>
      </c>
      <c r="AU213" s="156" t="s">
        <v>85</v>
      </c>
      <c r="AY213" s="16" t="s">
        <v>124</v>
      </c>
      <c r="BE213" s="157">
        <f t="shared" si="4"/>
        <v>0</v>
      </c>
      <c r="BF213" s="157">
        <f t="shared" si="5"/>
        <v>0</v>
      </c>
      <c r="BG213" s="157">
        <f t="shared" si="6"/>
        <v>0</v>
      </c>
      <c r="BH213" s="157">
        <f t="shared" si="7"/>
        <v>0</v>
      </c>
      <c r="BI213" s="157">
        <f t="shared" si="8"/>
        <v>0</v>
      </c>
      <c r="BJ213" s="16" t="s">
        <v>83</v>
      </c>
      <c r="BK213" s="157">
        <f t="shared" si="9"/>
        <v>0</v>
      </c>
      <c r="BL213" s="16" t="s">
        <v>130</v>
      </c>
      <c r="BM213" s="156" t="s">
        <v>305</v>
      </c>
    </row>
    <row r="214" spans="1:65" s="2" customFormat="1" ht="24.2" customHeight="1">
      <c r="A214" s="266"/>
      <c r="B214" s="267"/>
      <c r="C214" s="334" t="s">
        <v>306</v>
      </c>
      <c r="D214" s="334" t="s">
        <v>215</v>
      </c>
      <c r="E214" s="335" t="s">
        <v>307</v>
      </c>
      <c r="F214" s="336" t="s">
        <v>308</v>
      </c>
      <c r="G214" s="337" t="s">
        <v>296</v>
      </c>
      <c r="H214" s="338">
        <v>2</v>
      </c>
      <c r="I214" s="180"/>
      <c r="J214" s="365">
        <f t="shared" si="0"/>
        <v>0</v>
      </c>
      <c r="K214" s="182"/>
      <c r="L214" s="183"/>
      <c r="M214" s="184" t="s">
        <v>1</v>
      </c>
      <c r="N214" s="185" t="s">
        <v>40</v>
      </c>
      <c r="O214" s="57"/>
      <c r="P214" s="154">
        <f t="shared" si="1"/>
        <v>0</v>
      </c>
      <c r="Q214" s="154">
        <v>0.0212</v>
      </c>
      <c r="R214" s="154">
        <f t="shared" si="2"/>
        <v>0.0424</v>
      </c>
      <c r="S214" s="154">
        <v>0</v>
      </c>
      <c r="T214" s="155">
        <f t="shared" si="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56" t="s">
        <v>163</v>
      </c>
      <c r="AT214" s="156" t="s">
        <v>215</v>
      </c>
      <c r="AU214" s="156" t="s">
        <v>85</v>
      </c>
      <c r="AY214" s="16" t="s">
        <v>124</v>
      </c>
      <c r="BE214" s="157">
        <f t="shared" si="4"/>
        <v>0</v>
      </c>
      <c r="BF214" s="157">
        <f t="shared" si="5"/>
        <v>0</v>
      </c>
      <c r="BG214" s="157">
        <f t="shared" si="6"/>
        <v>0</v>
      </c>
      <c r="BH214" s="157">
        <f t="shared" si="7"/>
        <v>0</v>
      </c>
      <c r="BI214" s="157">
        <f t="shared" si="8"/>
        <v>0</v>
      </c>
      <c r="BJ214" s="16" t="s">
        <v>83</v>
      </c>
      <c r="BK214" s="157">
        <f t="shared" si="9"/>
        <v>0</v>
      </c>
      <c r="BL214" s="16" t="s">
        <v>130</v>
      </c>
      <c r="BM214" s="156" t="s">
        <v>309</v>
      </c>
    </row>
    <row r="215" spans="1:65" s="2" customFormat="1" ht="24.2" customHeight="1">
      <c r="A215" s="266"/>
      <c r="B215" s="267"/>
      <c r="C215" s="318" t="s">
        <v>310</v>
      </c>
      <c r="D215" s="318" t="s">
        <v>126</v>
      </c>
      <c r="E215" s="319" t="s">
        <v>311</v>
      </c>
      <c r="F215" s="320" t="s">
        <v>312</v>
      </c>
      <c r="G215" s="321" t="s">
        <v>296</v>
      </c>
      <c r="H215" s="322">
        <v>6</v>
      </c>
      <c r="I215" s="149"/>
      <c r="J215" s="364">
        <f t="shared" si="0"/>
        <v>0</v>
      </c>
      <c r="K215" s="151"/>
      <c r="L215" s="32"/>
      <c r="M215" s="152" t="s">
        <v>1</v>
      </c>
      <c r="N215" s="153" t="s">
        <v>40</v>
      </c>
      <c r="O215" s="57"/>
      <c r="P215" s="154">
        <f t="shared" si="1"/>
        <v>0</v>
      </c>
      <c r="Q215" s="154">
        <v>0.0008</v>
      </c>
      <c r="R215" s="154">
        <f t="shared" si="2"/>
        <v>0.0048000000000000004</v>
      </c>
      <c r="S215" s="154">
        <v>0</v>
      </c>
      <c r="T215" s="155">
        <f t="shared" si="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56" t="s">
        <v>130</v>
      </c>
      <c r="AT215" s="156" t="s">
        <v>126</v>
      </c>
      <c r="AU215" s="156" t="s">
        <v>85</v>
      </c>
      <c r="AY215" s="16" t="s">
        <v>124</v>
      </c>
      <c r="BE215" s="157">
        <f t="shared" si="4"/>
        <v>0</v>
      </c>
      <c r="BF215" s="157">
        <f t="shared" si="5"/>
        <v>0</v>
      </c>
      <c r="BG215" s="157">
        <f t="shared" si="6"/>
        <v>0</v>
      </c>
      <c r="BH215" s="157">
        <f t="shared" si="7"/>
        <v>0</v>
      </c>
      <c r="BI215" s="157">
        <f t="shared" si="8"/>
        <v>0</v>
      </c>
      <c r="BJ215" s="16" t="s">
        <v>83</v>
      </c>
      <c r="BK215" s="157">
        <f t="shared" si="9"/>
        <v>0</v>
      </c>
      <c r="BL215" s="16" t="s">
        <v>130</v>
      </c>
      <c r="BM215" s="156" t="s">
        <v>313</v>
      </c>
    </row>
    <row r="216" spans="1:65" s="207" customFormat="1" ht="24.2" customHeight="1">
      <c r="A216" s="339"/>
      <c r="B216" s="340"/>
      <c r="C216" s="341" t="s">
        <v>314</v>
      </c>
      <c r="D216" s="341" t="s">
        <v>215</v>
      </c>
      <c r="E216" s="342" t="s">
        <v>315</v>
      </c>
      <c r="F216" s="343" t="s">
        <v>316</v>
      </c>
      <c r="G216" s="344" t="s">
        <v>296</v>
      </c>
      <c r="H216" s="345">
        <v>1</v>
      </c>
      <c r="I216" s="199"/>
      <c r="J216" s="366">
        <f t="shared" si="0"/>
        <v>0</v>
      </c>
      <c r="K216" s="200"/>
      <c r="L216" s="201" t="s">
        <v>634</v>
      </c>
      <c r="M216" s="202" t="s">
        <v>1</v>
      </c>
      <c r="N216" s="203" t="s">
        <v>40</v>
      </c>
      <c r="O216" s="204"/>
      <c r="P216" s="205">
        <f t="shared" si="1"/>
        <v>0</v>
      </c>
      <c r="Q216" s="205">
        <v>0.0325</v>
      </c>
      <c r="R216" s="205">
        <f t="shared" si="2"/>
        <v>0.0325</v>
      </c>
      <c r="S216" s="205">
        <v>0</v>
      </c>
      <c r="T216" s="206">
        <f t="shared" si="3"/>
        <v>0</v>
      </c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R216" s="208" t="s">
        <v>163</v>
      </c>
      <c r="AT216" s="208" t="s">
        <v>215</v>
      </c>
      <c r="AU216" s="208" t="s">
        <v>85</v>
      </c>
      <c r="AY216" s="209" t="s">
        <v>124</v>
      </c>
      <c r="BE216" s="210">
        <f t="shared" si="4"/>
        <v>0</v>
      </c>
      <c r="BF216" s="210">
        <f t="shared" si="5"/>
        <v>0</v>
      </c>
      <c r="BG216" s="210">
        <f t="shared" si="6"/>
        <v>0</v>
      </c>
      <c r="BH216" s="210">
        <f t="shared" si="7"/>
        <v>0</v>
      </c>
      <c r="BI216" s="210">
        <f t="shared" si="8"/>
        <v>0</v>
      </c>
      <c r="BJ216" s="209" t="s">
        <v>83</v>
      </c>
      <c r="BK216" s="210">
        <f t="shared" si="9"/>
        <v>0</v>
      </c>
      <c r="BL216" s="209" t="s">
        <v>130</v>
      </c>
      <c r="BM216" s="208" t="s">
        <v>317</v>
      </c>
    </row>
    <row r="217" spans="1:65" s="207" customFormat="1" ht="22.5" customHeight="1">
      <c r="A217" s="339"/>
      <c r="B217" s="340"/>
      <c r="C217" s="341" t="s">
        <v>318</v>
      </c>
      <c r="D217" s="341" t="s">
        <v>215</v>
      </c>
      <c r="E217" s="342" t="s">
        <v>319</v>
      </c>
      <c r="F217" s="343" t="s">
        <v>320</v>
      </c>
      <c r="G217" s="344" t="s">
        <v>296</v>
      </c>
      <c r="H217" s="345">
        <v>2</v>
      </c>
      <c r="I217" s="199"/>
      <c r="J217" s="366">
        <f t="shared" si="0"/>
        <v>0</v>
      </c>
      <c r="K217" s="200"/>
      <c r="L217" s="201" t="s">
        <v>634</v>
      </c>
      <c r="M217" s="202" t="s">
        <v>1</v>
      </c>
      <c r="N217" s="203" t="s">
        <v>40</v>
      </c>
      <c r="O217" s="204"/>
      <c r="P217" s="205">
        <f t="shared" si="1"/>
        <v>0</v>
      </c>
      <c r="Q217" s="205">
        <v>0.0035</v>
      </c>
      <c r="R217" s="205">
        <f t="shared" si="2"/>
        <v>0.007</v>
      </c>
      <c r="S217" s="205">
        <v>0</v>
      </c>
      <c r="T217" s="206">
        <f t="shared" si="3"/>
        <v>0</v>
      </c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R217" s="208" t="s">
        <v>163</v>
      </c>
      <c r="AT217" s="208" t="s">
        <v>215</v>
      </c>
      <c r="AU217" s="208" t="s">
        <v>85</v>
      </c>
      <c r="AY217" s="209" t="s">
        <v>124</v>
      </c>
      <c r="BE217" s="210">
        <f t="shared" si="4"/>
        <v>0</v>
      </c>
      <c r="BF217" s="210">
        <f t="shared" si="5"/>
        <v>0</v>
      </c>
      <c r="BG217" s="210">
        <f t="shared" si="6"/>
        <v>0</v>
      </c>
      <c r="BH217" s="210">
        <f t="shared" si="7"/>
        <v>0</v>
      </c>
      <c r="BI217" s="210">
        <f t="shared" si="8"/>
        <v>0</v>
      </c>
      <c r="BJ217" s="209" t="s">
        <v>83</v>
      </c>
      <c r="BK217" s="210">
        <f t="shared" si="9"/>
        <v>0</v>
      </c>
      <c r="BL217" s="209" t="s">
        <v>130</v>
      </c>
      <c r="BM217" s="208" t="s">
        <v>321</v>
      </c>
    </row>
    <row r="218" spans="1:65" s="2" customFormat="1" ht="37.9" customHeight="1">
      <c r="A218" s="266"/>
      <c r="B218" s="267"/>
      <c r="C218" s="334" t="s">
        <v>322</v>
      </c>
      <c r="D218" s="334" t="s">
        <v>215</v>
      </c>
      <c r="E218" s="335" t="s">
        <v>323</v>
      </c>
      <c r="F218" s="336" t="s">
        <v>324</v>
      </c>
      <c r="G218" s="337" t="s">
        <v>296</v>
      </c>
      <c r="H218" s="338">
        <v>2</v>
      </c>
      <c r="I218" s="180"/>
      <c r="J218" s="365">
        <f t="shared" si="0"/>
        <v>0</v>
      </c>
      <c r="K218" s="182"/>
      <c r="L218" s="183"/>
      <c r="M218" s="184" t="s">
        <v>1</v>
      </c>
      <c r="N218" s="185" t="s">
        <v>40</v>
      </c>
      <c r="O218" s="57"/>
      <c r="P218" s="154">
        <f t="shared" si="1"/>
        <v>0</v>
      </c>
      <c r="Q218" s="154">
        <v>0.0122</v>
      </c>
      <c r="R218" s="154">
        <f t="shared" si="2"/>
        <v>0.0244</v>
      </c>
      <c r="S218" s="154">
        <v>0</v>
      </c>
      <c r="T218" s="155">
        <f t="shared" si="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56" t="s">
        <v>163</v>
      </c>
      <c r="AT218" s="156" t="s">
        <v>215</v>
      </c>
      <c r="AU218" s="156" t="s">
        <v>85</v>
      </c>
      <c r="AY218" s="16" t="s">
        <v>124</v>
      </c>
      <c r="BE218" s="157">
        <f t="shared" si="4"/>
        <v>0</v>
      </c>
      <c r="BF218" s="157">
        <f t="shared" si="5"/>
        <v>0</v>
      </c>
      <c r="BG218" s="157">
        <f t="shared" si="6"/>
        <v>0</v>
      </c>
      <c r="BH218" s="157">
        <f t="shared" si="7"/>
        <v>0</v>
      </c>
      <c r="BI218" s="157">
        <f t="shared" si="8"/>
        <v>0</v>
      </c>
      <c r="BJ218" s="16" t="s">
        <v>83</v>
      </c>
      <c r="BK218" s="157">
        <f t="shared" si="9"/>
        <v>0</v>
      </c>
      <c r="BL218" s="16" t="s">
        <v>130</v>
      </c>
      <c r="BM218" s="156" t="s">
        <v>325</v>
      </c>
    </row>
    <row r="219" spans="1:65" s="2" customFormat="1" ht="24.2" customHeight="1">
      <c r="A219" s="266"/>
      <c r="B219" s="267"/>
      <c r="C219" s="334" t="s">
        <v>326</v>
      </c>
      <c r="D219" s="334" t="s">
        <v>215</v>
      </c>
      <c r="E219" s="335" t="s">
        <v>327</v>
      </c>
      <c r="F219" s="336" t="s">
        <v>328</v>
      </c>
      <c r="G219" s="337" t="s">
        <v>296</v>
      </c>
      <c r="H219" s="338">
        <v>1</v>
      </c>
      <c r="I219" s="180"/>
      <c r="J219" s="365">
        <f t="shared" si="0"/>
        <v>0</v>
      </c>
      <c r="K219" s="182"/>
      <c r="L219" s="183"/>
      <c r="M219" s="184" t="s">
        <v>1</v>
      </c>
      <c r="N219" s="185" t="s">
        <v>40</v>
      </c>
      <c r="O219" s="57"/>
      <c r="P219" s="154">
        <f t="shared" si="1"/>
        <v>0</v>
      </c>
      <c r="Q219" s="154">
        <v>0.0111</v>
      </c>
      <c r="R219" s="154">
        <f t="shared" si="2"/>
        <v>0.0111</v>
      </c>
      <c r="S219" s="154">
        <v>0</v>
      </c>
      <c r="T219" s="155">
        <f t="shared" si="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56" t="s">
        <v>163</v>
      </c>
      <c r="AT219" s="156" t="s">
        <v>215</v>
      </c>
      <c r="AU219" s="156" t="s">
        <v>85</v>
      </c>
      <c r="AY219" s="16" t="s">
        <v>124</v>
      </c>
      <c r="BE219" s="157">
        <f t="shared" si="4"/>
        <v>0</v>
      </c>
      <c r="BF219" s="157">
        <f t="shared" si="5"/>
        <v>0</v>
      </c>
      <c r="BG219" s="157">
        <f t="shared" si="6"/>
        <v>0</v>
      </c>
      <c r="BH219" s="157">
        <f t="shared" si="7"/>
        <v>0</v>
      </c>
      <c r="BI219" s="157">
        <f t="shared" si="8"/>
        <v>0</v>
      </c>
      <c r="BJ219" s="16" t="s">
        <v>83</v>
      </c>
      <c r="BK219" s="157">
        <f t="shared" si="9"/>
        <v>0</v>
      </c>
      <c r="BL219" s="16" t="s">
        <v>130</v>
      </c>
      <c r="BM219" s="156" t="s">
        <v>329</v>
      </c>
    </row>
    <row r="220" spans="1:65" s="2" customFormat="1" ht="14.45" customHeight="1">
      <c r="A220" s="266"/>
      <c r="B220" s="267"/>
      <c r="C220" s="334" t="s">
        <v>330</v>
      </c>
      <c r="D220" s="334" t="s">
        <v>215</v>
      </c>
      <c r="E220" s="335" t="s">
        <v>331</v>
      </c>
      <c r="F220" s="336" t="s">
        <v>332</v>
      </c>
      <c r="G220" s="337" t="s">
        <v>296</v>
      </c>
      <c r="H220" s="338">
        <v>1</v>
      </c>
      <c r="I220" s="180"/>
      <c r="J220" s="365">
        <f t="shared" si="0"/>
        <v>0</v>
      </c>
      <c r="K220" s="182"/>
      <c r="L220" s="183"/>
      <c r="M220" s="184" t="s">
        <v>1</v>
      </c>
      <c r="N220" s="185" t="s">
        <v>40</v>
      </c>
      <c r="O220" s="57"/>
      <c r="P220" s="154">
        <f t="shared" si="1"/>
        <v>0</v>
      </c>
      <c r="Q220" s="154">
        <v>0.0112</v>
      </c>
      <c r="R220" s="154">
        <f t="shared" si="2"/>
        <v>0.0112</v>
      </c>
      <c r="S220" s="154">
        <v>0</v>
      </c>
      <c r="T220" s="155">
        <f t="shared" si="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56" t="s">
        <v>163</v>
      </c>
      <c r="AT220" s="156" t="s">
        <v>215</v>
      </c>
      <c r="AU220" s="156" t="s">
        <v>85</v>
      </c>
      <c r="AY220" s="16" t="s">
        <v>124</v>
      </c>
      <c r="BE220" s="157">
        <f t="shared" si="4"/>
        <v>0</v>
      </c>
      <c r="BF220" s="157">
        <f t="shared" si="5"/>
        <v>0</v>
      </c>
      <c r="BG220" s="157">
        <f t="shared" si="6"/>
        <v>0</v>
      </c>
      <c r="BH220" s="157">
        <f t="shared" si="7"/>
        <v>0</v>
      </c>
      <c r="BI220" s="157">
        <f t="shared" si="8"/>
        <v>0</v>
      </c>
      <c r="BJ220" s="16" t="s">
        <v>83</v>
      </c>
      <c r="BK220" s="157">
        <f t="shared" si="9"/>
        <v>0</v>
      </c>
      <c r="BL220" s="16" t="s">
        <v>130</v>
      </c>
      <c r="BM220" s="156" t="s">
        <v>333</v>
      </c>
    </row>
    <row r="221" spans="1:65" s="2" customFormat="1" ht="24.2" customHeight="1">
      <c r="A221" s="266"/>
      <c r="B221" s="267"/>
      <c r="C221" s="334" t="s">
        <v>334</v>
      </c>
      <c r="D221" s="334" t="s">
        <v>215</v>
      </c>
      <c r="E221" s="335" t="s">
        <v>335</v>
      </c>
      <c r="F221" s="336" t="s">
        <v>336</v>
      </c>
      <c r="G221" s="337" t="s">
        <v>296</v>
      </c>
      <c r="H221" s="338">
        <v>2</v>
      </c>
      <c r="I221" s="180"/>
      <c r="J221" s="365">
        <f t="shared" si="0"/>
        <v>0</v>
      </c>
      <c r="K221" s="182"/>
      <c r="L221" s="183"/>
      <c r="M221" s="184" t="s">
        <v>1</v>
      </c>
      <c r="N221" s="185" t="s">
        <v>40</v>
      </c>
      <c r="O221" s="57"/>
      <c r="P221" s="154">
        <f t="shared" si="1"/>
        <v>0</v>
      </c>
      <c r="Q221" s="154">
        <v>0.03366</v>
      </c>
      <c r="R221" s="154">
        <f t="shared" si="2"/>
        <v>0.06732</v>
      </c>
      <c r="S221" s="154">
        <v>0</v>
      </c>
      <c r="T221" s="155">
        <f t="shared" si="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56" t="s">
        <v>163</v>
      </c>
      <c r="AT221" s="156" t="s">
        <v>215</v>
      </c>
      <c r="AU221" s="156" t="s">
        <v>85</v>
      </c>
      <c r="AY221" s="16" t="s">
        <v>124</v>
      </c>
      <c r="BE221" s="157">
        <f t="shared" si="4"/>
        <v>0</v>
      </c>
      <c r="BF221" s="157">
        <f t="shared" si="5"/>
        <v>0</v>
      </c>
      <c r="BG221" s="157">
        <f t="shared" si="6"/>
        <v>0</v>
      </c>
      <c r="BH221" s="157">
        <f t="shared" si="7"/>
        <v>0</v>
      </c>
      <c r="BI221" s="157">
        <f t="shared" si="8"/>
        <v>0</v>
      </c>
      <c r="BJ221" s="16" t="s">
        <v>83</v>
      </c>
      <c r="BK221" s="157">
        <f t="shared" si="9"/>
        <v>0</v>
      </c>
      <c r="BL221" s="16" t="s">
        <v>130</v>
      </c>
      <c r="BM221" s="156" t="s">
        <v>337</v>
      </c>
    </row>
    <row r="222" spans="1:65" s="2" customFormat="1" ht="24.2" customHeight="1">
      <c r="A222" s="266"/>
      <c r="B222" s="267"/>
      <c r="C222" s="334" t="s">
        <v>338</v>
      </c>
      <c r="D222" s="334" t="s">
        <v>215</v>
      </c>
      <c r="E222" s="335" t="s">
        <v>339</v>
      </c>
      <c r="F222" s="336" t="s">
        <v>340</v>
      </c>
      <c r="G222" s="337" t="s">
        <v>296</v>
      </c>
      <c r="H222" s="338">
        <v>4</v>
      </c>
      <c r="I222" s="180"/>
      <c r="J222" s="365">
        <f t="shared" si="0"/>
        <v>0</v>
      </c>
      <c r="K222" s="182"/>
      <c r="L222" s="183"/>
      <c r="M222" s="184" t="s">
        <v>1</v>
      </c>
      <c r="N222" s="185" t="s">
        <v>40</v>
      </c>
      <c r="O222" s="57"/>
      <c r="P222" s="154">
        <f t="shared" si="1"/>
        <v>0</v>
      </c>
      <c r="Q222" s="154">
        <v>0.008</v>
      </c>
      <c r="R222" s="154">
        <f t="shared" si="2"/>
        <v>0.032</v>
      </c>
      <c r="S222" s="154">
        <v>0</v>
      </c>
      <c r="T222" s="155">
        <f t="shared" si="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56" t="s">
        <v>163</v>
      </c>
      <c r="AT222" s="156" t="s">
        <v>215</v>
      </c>
      <c r="AU222" s="156" t="s">
        <v>85</v>
      </c>
      <c r="AY222" s="16" t="s">
        <v>124</v>
      </c>
      <c r="BE222" s="157">
        <f t="shared" si="4"/>
        <v>0</v>
      </c>
      <c r="BF222" s="157">
        <f t="shared" si="5"/>
        <v>0</v>
      </c>
      <c r="BG222" s="157">
        <f t="shared" si="6"/>
        <v>0</v>
      </c>
      <c r="BH222" s="157">
        <f t="shared" si="7"/>
        <v>0</v>
      </c>
      <c r="BI222" s="157">
        <f t="shared" si="8"/>
        <v>0</v>
      </c>
      <c r="BJ222" s="16" t="s">
        <v>83</v>
      </c>
      <c r="BK222" s="157">
        <f t="shared" si="9"/>
        <v>0</v>
      </c>
      <c r="BL222" s="16" t="s">
        <v>130</v>
      </c>
      <c r="BM222" s="156" t="s">
        <v>341</v>
      </c>
    </row>
    <row r="223" spans="1:65" s="207" customFormat="1" ht="14.45" customHeight="1">
      <c r="A223" s="339"/>
      <c r="B223" s="340"/>
      <c r="C223" s="341" t="s">
        <v>342</v>
      </c>
      <c r="D223" s="341" t="s">
        <v>215</v>
      </c>
      <c r="E223" s="342" t="s">
        <v>343</v>
      </c>
      <c r="F223" s="343" t="s">
        <v>344</v>
      </c>
      <c r="G223" s="344" t="s">
        <v>296</v>
      </c>
      <c r="H223" s="345">
        <v>2</v>
      </c>
      <c r="I223" s="199"/>
      <c r="J223" s="366">
        <f t="shared" si="0"/>
        <v>0</v>
      </c>
      <c r="K223" s="200"/>
      <c r="L223" s="201" t="s">
        <v>634</v>
      </c>
      <c r="M223" s="202" t="s">
        <v>1</v>
      </c>
      <c r="N223" s="203" t="s">
        <v>40</v>
      </c>
      <c r="O223" s="204"/>
      <c r="P223" s="205">
        <f t="shared" si="1"/>
        <v>0</v>
      </c>
      <c r="Q223" s="205">
        <v>0.01555</v>
      </c>
      <c r="R223" s="205">
        <f t="shared" si="2"/>
        <v>0.0311</v>
      </c>
      <c r="S223" s="205">
        <v>0</v>
      </c>
      <c r="T223" s="206">
        <f t="shared" si="3"/>
        <v>0</v>
      </c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R223" s="208" t="s">
        <v>163</v>
      </c>
      <c r="AT223" s="208" t="s">
        <v>215</v>
      </c>
      <c r="AU223" s="208" t="s">
        <v>85</v>
      </c>
      <c r="AY223" s="209" t="s">
        <v>124</v>
      </c>
      <c r="BE223" s="210">
        <f t="shared" si="4"/>
        <v>0</v>
      </c>
      <c r="BF223" s="210">
        <f t="shared" si="5"/>
        <v>0</v>
      </c>
      <c r="BG223" s="210">
        <f t="shared" si="6"/>
        <v>0</v>
      </c>
      <c r="BH223" s="210">
        <f t="shared" si="7"/>
        <v>0</v>
      </c>
      <c r="BI223" s="210">
        <f t="shared" si="8"/>
        <v>0</v>
      </c>
      <c r="BJ223" s="209" t="s">
        <v>83</v>
      </c>
      <c r="BK223" s="210">
        <f t="shared" si="9"/>
        <v>0</v>
      </c>
      <c r="BL223" s="209" t="s">
        <v>130</v>
      </c>
      <c r="BM223" s="208" t="s">
        <v>345</v>
      </c>
    </row>
    <row r="224" spans="1:65" s="2" customFormat="1" ht="24.2" customHeight="1">
      <c r="A224" s="266"/>
      <c r="B224" s="267"/>
      <c r="C224" s="334" t="s">
        <v>346</v>
      </c>
      <c r="D224" s="334" t="s">
        <v>215</v>
      </c>
      <c r="E224" s="335" t="s">
        <v>347</v>
      </c>
      <c r="F224" s="336" t="s">
        <v>348</v>
      </c>
      <c r="G224" s="337" t="s">
        <v>296</v>
      </c>
      <c r="H224" s="338">
        <v>1</v>
      </c>
      <c r="I224" s="180"/>
      <c r="J224" s="365">
        <f t="shared" si="0"/>
        <v>0</v>
      </c>
      <c r="K224" s="182"/>
      <c r="L224" s="183"/>
      <c r="M224" s="184" t="s">
        <v>1</v>
      </c>
      <c r="N224" s="185" t="s">
        <v>40</v>
      </c>
      <c r="O224" s="57"/>
      <c r="P224" s="154">
        <f t="shared" si="1"/>
        <v>0</v>
      </c>
      <c r="Q224" s="154">
        <v>0.0075</v>
      </c>
      <c r="R224" s="154">
        <f t="shared" si="2"/>
        <v>0.0075</v>
      </c>
      <c r="S224" s="154">
        <v>0</v>
      </c>
      <c r="T224" s="155">
        <f t="shared" si="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56" t="s">
        <v>163</v>
      </c>
      <c r="AT224" s="156" t="s">
        <v>215</v>
      </c>
      <c r="AU224" s="156" t="s">
        <v>85</v>
      </c>
      <c r="AY224" s="16" t="s">
        <v>124</v>
      </c>
      <c r="BE224" s="157">
        <f t="shared" si="4"/>
        <v>0</v>
      </c>
      <c r="BF224" s="157">
        <f t="shared" si="5"/>
        <v>0</v>
      </c>
      <c r="BG224" s="157">
        <f t="shared" si="6"/>
        <v>0</v>
      </c>
      <c r="BH224" s="157">
        <f t="shared" si="7"/>
        <v>0</v>
      </c>
      <c r="BI224" s="157">
        <f t="shared" si="8"/>
        <v>0</v>
      </c>
      <c r="BJ224" s="16" t="s">
        <v>83</v>
      </c>
      <c r="BK224" s="157">
        <f t="shared" si="9"/>
        <v>0</v>
      </c>
      <c r="BL224" s="16" t="s">
        <v>130</v>
      </c>
      <c r="BM224" s="156" t="s">
        <v>349</v>
      </c>
    </row>
    <row r="225" spans="1:65" s="2" customFormat="1" ht="24.2" customHeight="1">
      <c r="A225" s="266"/>
      <c r="B225" s="267"/>
      <c r="C225" s="318" t="s">
        <v>350</v>
      </c>
      <c r="D225" s="318" t="s">
        <v>126</v>
      </c>
      <c r="E225" s="319" t="s">
        <v>351</v>
      </c>
      <c r="F225" s="320" t="s">
        <v>352</v>
      </c>
      <c r="G225" s="321" t="s">
        <v>296</v>
      </c>
      <c r="H225" s="322">
        <v>8</v>
      </c>
      <c r="I225" s="149"/>
      <c r="J225" s="364">
        <f t="shared" si="0"/>
        <v>0</v>
      </c>
      <c r="K225" s="151"/>
      <c r="L225" s="32"/>
      <c r="M225" s="152" t="s">
        <v>1</v>
      </c>
      <c r="N225" s="153" t="s">
        <v>40</v>
      </c>
      <c r="O225" s="57"/>
      <c r="P225" s="154">
        <f t="shared" si="1"/>
        <v>0</v>
      </c>
      <c r="Q225" s="154">
        <v>0</v>
      </c>
      <c r="R225" s="154">
        <f t="shared" si="2"/>
        <v>0</v>
      </c>
      <c r="S225" s="154">
        <v>0</v>
      </c>
      <c r="T225" s="155">
        <f t="shared" si="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56" t="s">
        <v>130</v>
      </c>
      <c r="AT225" s="156" t="s">
        <v>126</v>
      </c>
      <c r="AU225" s="156" t="s">
        <v>85</v>
      </c>
      <c r="AY225" s="16" t="s">
        <v>124</v>
      </c>
      <c r="BE225" s="157">
        <f t="shared" si="4"/>
        <v>0</v>
      </c>
      <c r="BF225" s="157">
        <f t="shared" si="5"/>
        <v>0</v>
      </c>
      <c r="BG225" s="157">
        <f t="shared" si="6"/>
        <v>0</v>
      </c>
      <c r="BH225" s="157">
        <f t="shared" si="7"/>
        <v>0</v>
      </c>
      <c r="BI225" s="157">
        <f t="shared" si="8"/>
        <v>0</v>
      </c>
      <c r="BJ225" s="16" t="s">
        <v>83</v>
      </c>
      <c r="BK225" s="157">
        <f t="shared" si="9"/>
        <v>0</v>
      </c>
      <c r="BL225" s="16" t="s">
        <v>130</v>
      </c>
      <c r="BM225" s="156" t="s">
        <v>353</v>
      </c>
    </row>
    <row r="226" spans="1:65" s="2" customFormat="1" ht="24.2" customHeight="1">
      <c r="A226" s="266"/>
      <c r="B226" s="267"/>
      <c r="C226" s="318" t="s">
        <v>354</v>
      </c>
      <c r="D226" s="318" t="s">
        <v>126</v>
      </c>
      <c r="E226" s="319" t="s">
        <v>355</v>
      </c>
      <c r="F226" s="320" t="s">
        <v>356</v>
      </c>
      <c r="G226" s="321" t="s">
        <v>296</v>
      </c>
      <c r="H226" s="322">
        <v>2</v>
      </c>
      <c r="I226" s="149"/>
      <c r="J226" s="364">
        <f t="shared" si="0"/>
        <v>0</v>
      </c>
      <c r="K226" s="151"/>
      <c r="L226" s="32"/>
      <c r="M226" s="152" t="s">
        <v>1</v>
      </c>
      <c r="N226" s="153" t="s">
        <v>40</v>
      </c>
      <c r="O226" s="57"/>
      <c r="P226" s="154">
        <f t="shared" si="1"/>
        <v>0</v>
      </c>
      <c r="Q226" s="154">
        <v>0</v>
      </c>
      <c r="R226" s="154">
        <f t="shared" si="2"/>
        <v>0</v>
      </c>
      <c r="S226" s="154">
        <v>0</v>
      </c>
      <c r="T226" s="155">
        <f t="shared" si="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56" t="s">
        <v>130</v>
      </c>
      <c r="AT226" s="156" t="s">
        <v>126</v>
      </c>
      <c r="AU226" s="156" t="s">
        <v>85</v>
      </c>
      <c r="AY226" s="16" t="s">
        <v>124</v>
      </c>
      <c r="BE226" s="157">
        <f t="shared" si="4"/>
        <v>0</v>
      </c>
      <c r="BF226" s="157">
        <f t="shared" si="5"/>
        <v>0</v>
      </c>
      <c r="BG226" s="157">
        <f t="shared" si="6"/>
        <v>0</v>
      </c>
      <c r="BH226" s="157">
        <f t="shared" si="7"/>
        <v>0</v>
      </c>
      <c r="BI226" s="157">
        <f t="shared" si="8"/>
        <v>0</v>
      </c>
      <c r="BJ226" s="16" t="s">
        <v>83</v>
      </c>
      <c r="BK226" s="157">
        <f t="shared" si="9"/>
        <v>0</v>
      </c>
      <c r="BL226" s="16" t="s">
        <v>130</v>
      </c>
      <c r="BM226" s="156" t="s">
        <v>357</v>
      </c>
    </row>
    <row r="227" spans="1:65" s="2" customFormat="1" ht="14.45" customHeight="1">
      <c r="A227" s="266"/>
      <c r="B227" s="267"/>
      <c r="C227" s="318" t="s">
        <v>358</v>
      </c>
      <c r="D227" s="318" t="s">
        <v>126</v>
      </c>
      <c r="E227" s="319" t="s">
        <v>359</v>
      </c>
      <c r="F227" s="320" t="s">
        <v>360</v>
      </c>
      <c r="G227" s="321" t="s">
        <v>296</v>
      </c>
      <c r="H227" s="322">
        <v>2</v>
      </c>
      <c r="I227" s="149"/>
      <c r="J227" s="364">
        <f t="shared" si="0"/>
        <v>0</v>
      </c>
      <c r="K227" s="151"/>
      <c r="L227" s="32"/>
      <c r="M227" s="152" t="s">
        <v>1</v>
      </c>
      <c r="N227" s="153" t="s">
        <v>40</v>
      </c>
      <c r="O227" s="57"/>
      <c r="P227" s="154">
        <f t="shared" si="1"/>
        <v>0</v>
      </c>
      <c r="Q227" s="154">
        <v>0.00162</v>
      </c>
      <c r="R227" s="154">
        <f t="shared" si="2"/>
        <v>0.00324</v>
      </c>
      <c r="S227" s="154">
        <v>0</v>
      </c>
      <c r="T227" s="155">
        <f t="shared" si="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56" t="s">
        <v>130</v>
      </c>
      <c r="AT227" s="156" t="s">
        <v>126</v>
      </c>
      <c r="AU227" s="156" t="s">
        <v>85</v>
      </c>
      <c r="AY227" s="16" t="s">
        <v>124</v>
      </c>
      <c r="BE227" s="157">
        <f t="shared" si="4"/>
        <v>0</v>
      </c>
      <c r="BF227" s="157">
        <f t="shared" si="5"/>
        <v>0</v>
      </c>
      <c r="BG227" s="157">
        <f t="shared" si="6"/>
        <v>0</v>
      </c>
      <c r="BH227" s="157">
        <f t="shared" si="7"/>
        <v>0</v>
      </c>
      <c r="BI227" s="157">
        <f t="shared" si="8"/>
        <v>0</v>
      </c>
      <c r="BJ227" s="16" t="s">
        <v>83</v>
      </c>
      <c r="BK227" s="157">
        <f t="shared" si="9"/>
        <v>0</v>
      </c>
      <c r="BL227" s="16" t="s">
        <v>130</v>
      </c>
      <c r="BM227" s="156" t="s">
        <v>361</v>
      </c>
    </row>
    <row r="228" spans="1:65" s="207" customFormat="1" ht="24.2" customHeight="1">
      <c r="A228" s="339"/>
      <c r="B228" s="340"/>
      <c r="C228" s="346" t="s">
        <v>362</v>
      </c>
      <c r="D228" s="346" t="s">
        <v>126</v>
      </c>
      <c r="E228" s="347" t="s">
        <v>363</v>
      </c>
      <c r="F228" s="348" t="s">
        <v>364</v>
      </c>
      <c r="G228" s="349" t="s">
        <v>296</v>
      </c>
      <c r="H228" s="350"/>
      <c r="I228" s="211"/>
      <c r="J228" s="367">
        <f t="shared" si="0"/>
        <v>0</v>
      </c>
      <c r="K228" s="212"/>
      <c r="L228" s="201" t="s">
        <v>634</v>
      </c>
      <c r="M228" s="213" t="s">
        <v>1</v>
      </c>
      <c r="N228" s="214" t="s">
        <v>40</v>
      </c>
      <c r="O228" s="204"/>
      <c r="P228" s="205">
        <f t="shared" si="1"/>
        <v>0</v>
      </c>
      <c r="Q228" s="205">
        <v>0.00156</v>
      </c>
      <c r="R228" s="205">
        <f t="shared" si="2"/>
        <v>0</v>
      </c>
      <c r="S228" s="205">
        <v>0</v>
      </c>
      <c r="T228" s="206">
        <f t="shared" si="3"/>
        <v>0</v>
      </c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R228" s="208" t="s">
        <v>130</v>
      </c>
      <c r="AT228" s="208" t="s">
        <v>126</v>
      </c>
      <c r="AU228" s="208" t="s">
        <v>85</v>
      </c>
      <c r="AY228" s="209" t="s">
        <v>124</v>
      </c>
      <c r="BE228" s="210">
        <f t="shared" si="4"/>
        <v>0</v>
      </c>
      <c r="BF228" s="210">
        <f t="shared" si="5"/>
        <v>0</v>
      </c>
      <c r="BG228" s="210">
        <f t="shared" si="6"/>
        <v>0</v>
      </c>
      <c r="BH228" s="210">
        <f t="shared" si="7"/>
        <v>0</v>
      </c>
      <c r="BI228" s="210">
        <f t="shared" si="8"/>
        <v>0</v>
      </c>
      <c r="BJ228" s="209" t="s">
        <v>83</v>
      </c>
      <c r="BK228" s="210">
        <f t="shared" si="9"/>
        <v>0</v>
      </c>
      <c r="BL228" s="209" t="s">
        <v>130</v>
      </c>
      <c r="BM228" s="208" t="s">
        <v>365</v>
      </c>
    </row>
    <row r="229" spans="1:65" s="2" customFormat="1" ht="14.45" customHeight="1">
      <c r="A229" s="266"/>
      <c r="B229" s="267"/>
      <c r="C229" s="318" t="s">
        <v>366</v>
      </c>
      <c r="D229" s="318" t="s">
        <v>126</v>
      </c>
      <c r="E229" s="319" t="s">
        <v>367</v>
      </c>
      <c r="F229" s="320" t="s">
        <v>368</v>
      </c>
      <c r="G229" s="321" t="s">
        <v>296</v>
      </c>
      <c r="H229" s="322">
        <v>1</v>
      </c>
      <c r="I229" s="149"/>
      <c r="J229" s="364">
        <f t="shared" si="0"/>
        <v>0</v>
      </c>
      <c r="K229" s="151"/>
      <c r="L229" s="32"/>
      <c r="M229" s="152" t="s">
        <v>1</v>
      </c>
      <c r="N229" s="153" t="s">
        <v>40</v>
      </c>
      <c r="O229" s="57"/>
      <c r="P229" s="154">
        <f t="shared" si="1"/>
        <v>0</v>
      </c>
      <c r="Q229" s="154">
        <v>0.00034</v>
      </c>
      <c r="R229" s="154">
        <f t="shared" si="2"/>
        <v>0.00034</v>
      </c>
      <c r="S229" s="154">
        <v>0</v>
      </c>
      <c r="T229" s="155">
        <f t="shared" si="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56" t="s">
        <v>130</v>
      </c>
      <c r="AT229" s="156" t="s">
        <v>126</v>
      </c>
      <c r="AU229" s="156" t="s">
        <v>85</v>
      </c>
      <c r="AY229" s="16" t="s">
        <v>124</v>
      </c>
      <c r="BE229" s="157">
        <f t="shared" si="4"/>
        <v>0</v>
      </c>
      <c r="BF229" s="157">
        <f t="shared" si="5"/>
        <v>0</v>
      </c>
      <c r="BG229" s="157">
        <f t="shared" si="6"/>
        <v>0</v>
      </c>
      <c r="BH229" s="157">
        <f t="shared" si="7"/>
        <v>0</v>
      </c>
      <c r="BI229" s="157">
        <f t="shared" si="8"/>
        <v>0</v>
      </c>
      <c r="BJ229" s="16" t="s">
        <v>83</v>
      </c>
      <c r="BK229" s="157">
        <f t="shared" si="9"/>
        <v>0</v>
      </c>
      <c r="BL229" s="16" t="s">
        <v>130</v>
      </c>
      <c r="BM229" s="156" t="s">
        <v>369</v>
      </c>
    </row>
    <row r="230" spans="1:65" s="2" customFormat="1" ht="14.45" customHeight="1">
      <c r="A230" s="266"/>
      <c r="B230" s="267"/>
      <c r="C230" s="318" t="s">
        <v>370</v>
      </c>
      <c r="D230" s="318" t="s">
        <v>126</v>
      </c>
      <c r="E230" s="319" t="s">
        <v>371</v>
      </c>
      <c r="F230" s="320" t="s">
        <v>372</v>
      </c>
      <c r="G230" s="321" t="s">
        <v>227</v>
      </c>
      <c r="H230" s="322">
        <v>1008.1</v>
      </c>
      <c r="I230" s="149"/>
      <c r="J230" s="364">
        <f t="shared" si="0"/>
        <v>0</v>
      </c>
      <c r="K230" s="151"/>
      <c r="L230" s="32"/>
      <c r="M230" s="152" t="s">
        <v>1</v>
      </c>
      <c r="N230" s="153" t="s">
        <v>40</v>
      </c>
      <c r="O230" s="57"/>
      <c r="P230" s="154">
        <f t="shared" si="1"/>
        <v>0</v>
      </c>
      <c r="Q230" s="154">
        <v>0</v>
      </c>
      <c r="R230" s="154">
        <f t="shared" si="2"/>
        <v>0</v>
      </c>
      <c r="S230" s="154">
        <v>0</v>
      </c>
      <c r="T230" s="155">
        <f t="shared" si="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56" t="s">
        <v>130</v>
      </c>
      <c r="AT230" s="156" t="s">
        <v>126</v>
      </c>
      <c r="AU230" s="156" t="s">
        <v>85</v>
      </c>
      <c r="AY230" s="16" t="s">
        <v>124</v>
      </c>
      <c r="BE230" s="157">
        <f t="shared" si="4"/>
        <v>0</v>
      </c>
      <c r="BF230" s="157">
        <f t="shared" si="5"/>
        <v>0</v>
      </c>
      <c r="BG230" s="157">
        <f t="shared" si="6"/>
        <v>0</v>
      </c>
      <c r="BH230" s="157">
        <f t="shared" si="7"/>
        <v>0</v>
      </c>
      <c r="BI230" s="157">
        <f t="shared" si="8"/>
        <v>0</v>
      </c>
      <c r="BJ230" s="16" t="s">
        <v>83</v>
      </c>
      <c r="BK230" s="157">
        <f t="shared" si="9"/>
        <v>0</v>
      </c>
      <c r="BL230" s="16" t="s">
        <v>130</v>
      </c>
      <c r="BM230" s="156" t="s">
        <v>373</v>
      </c>
    </row>
    <row r="231" spans="1:65" s="2" customFormat="1" ht="24.2" customHeight="1">
      <c r="A231" s="266"/>
      <c r="B231" s="267"/>
      <c r="C231" s="318" t="s">
        <v>374</v>
      </c>
      <c r="D231" s="318" t="s">
        <v>126</v>
      </c>
      <c r="E231" s="319" t="s">
        <v>375</v>
      </c>
      <c r="F231" s="320" t="s">
        <v>376</v>
      </c>
      <c r="G231" s="321" t="s">
        <v>227</v>
      </c>
      <c r="H231" s="322">
        <v>1008.1</v>
      </c>
      <c r="I231" s="149"/>
      <c r="J231" s="364">
        <f t="shared" si="0"/>
        <v>0</v>
      </c>
      <c r="K231" s="151"/>
      <c r="L231" s="32"/>
      <c r="M231" s="152" t="s">
        <v>1</v>
      </c>
      <c r="N231" s="153" t="s">
        <v>40</v>
      </c>
      <c r="O231" s="57"/>
      <c r="P231" s="154">
        <f t="shared" si="1"/>
        <v>0</v>
      </c>
      <c r="Q231" s="154">
        <v>0</v>
      </c>
      <c r="R231" s="154">
        <f t="shared" si="2"/>
        <v>0</v>
      </c>
      <c r="S231" s="154">
        <v>0</v>
      </c>
      <c r="T231" s="155">
        <f t="shared" si="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56" t="s">
        <v>130</v>
      </c>
      <c r="AT231" s="156" t="s">
        <v>126</v>
      </c>
      <c r="AU231" s="156" t="s">
        <v>85</v>
      </c>
      <c r="AY231" s="16" t="s">
        <v>124</v>
      </c>
      <c r="BE231" s="157">
        <f t="shared" si="4"/>
        <v>0</v>
      </c>
      <c r="BF231" s="157">
        <f t="shared" si="5"/>
        <v>0</v>
      </c>
      <c r="BG231" s="157">
        <f t="shared" si="6"/>
        <v>0</v>
      </c>
      <c r="BH231" s="157">
        <f t="shared" si="7"/>
        <v>0</v>
      </c>
      <c r="BI231" s="157">
        <f t="shared" si="8"/>
        <v>0</v>
      </c>
      <c r="BJ231" s="16" t="s">
        <v>83</v>
      </c>
      <c r="BK231" s="157">
        <f t="shared" si="9"/>
        <v>0</v>
      </c>
      <c r="BL231" s="16" t="s">
        <v>130</v>
      </c>
      <c r="BM231" s="156" t="s">
        <v>377</v>
      </c>
    </row>
    <row r="232" spans="1:65" s="2" customFormat="1" ht="24.2" customHeight="1">
      <c r="A232" s="266"/>
      <c r="B232" s="267"/>
      <c r="C232" s="318" t="s">
        <v>378</v>
      </c>
      <c r="D232" s="318" t="s">
        <v>126</v>
      </c>
      <c r="E232" s="319" t="s">
        <v>379</v>
      </c>
      <c r="F232" s="320" t="s">
        <v>380</v>
      </c>
      <c r="G232" s="321" t="s">
        <v>296</v>
      </c>
      <c r="H232" s="322">
        <v>2</v>
      </c>
      <c r="I232" s="149"/>
      <c r="J232" s="364">
        <f t="shared" si="0"/>
        <v>0</v>
      </c>
      <c r="K232" s="151"/>
      <c r="L232" s="32"/>
      <c r="M232" s="152" t="s">
        <v>1</v>
      </c>
      <c r="N232" s="153" t="s">
        <v>40</v>
      </c>
      <c r="O232" s="57"/>
      <c r="P232" s="154">
        <f t="shared" si="1"/>
        <v>0</v>
      </c>
      <c r="Q232" s="154">
        <v>0.46009</v>
      </c>
      <c r="R232" s="154">
        <f t="shared" si="2"/>
        <v>0.92018</v>
      </c>
      <c r="S232" s="154">
        <v>0</v>
      </c>
      <c r="T232" s="155">
        <f t="shared" si="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56" t="s">
        <v>130</v>
      </c>
      <c r="AT232" s="156" t="s">
        <v>126</v>
      </c>
      <c r="AU232" s="156" t="s">
        <v>85</v>
      </c>
      <c r="AY232" s="16" t="s">
        <v>124</v>
      </c>
      <c r="BE232" s="157">
        <f t="shared" si="4"/>
        <v>0</v>
      </c>
      <c r="BF232" s="157">
        <f t="shared" si="5"/>
        <v>0</v>
      </c>
      <c r="BG232" s="157">
        <f t="shared" si="6"/>
        <v>0</v>
      </c>
      <c r="BH232" s="157">
        <f t="shared" si="7"/>
        <v>0</v>
      </c>
      <c r="BI232" s="157">
        <f t="shared" si="8"/>
        <v>0</v>
      </c>
      <c r="BJ232" s="16" t="s">
        <v>83</v>
      </c>
      <c r="BK232" s="157">
        <f t="shared" si="9"/>
        <v>0</v>
      </c>
      <c r="BL232" s="16" t="s">
        <v>130</v>
      </c>
      <c r="BM232" s="156" t="s">
        <v>381</v>
      </c>
    </row>
    <row r="233" spans="1:65" s="2" customFormat="1" ht="24.2" customHeight="1">
      <c r="A233" s="266"/>
      <c r="B233" s="267"/>
      <c r="C233" s="318" t="s">
        <v>382</v>
      </c>
      <c r="D233" s="318" t="s">
        <v>126</v>
      </c>
      <c r="E233" s="319" t="s">
        <v>383</v>
      </c>
      <c r="F233" s="320" t="s">
        <v>384</v>
      </c>
      <c r="G233" s="321" t="s">
        <v>296</v>
      </c>
      <c r="H233" s="322">
        <v>1</v>
      </c>
      <c r="I233" s="149"/>
      <c r="J233" s="364">
        <f t="shared" si="0"/>
        <v>0</v>
      </c>
      <c r="K233" s="151"/>
      <c r="L233" s="32"/>
      <c r="M233" s="152" t="s">
        <v>1</v>
      </c>
      <c r="N233" s="153" t="s">
        <v>40</v>
      </c>
      <c r="O233" s="57"/>
      <c r="P233" s="154">
        <f t="shared" si="1"/>
        <v>0</v>
      </c>
      <c r="Q233" s="154">
        <v>0.00918</v>
      </c>
      <c r="R233" s="154">
        <f t="shared" si="2"/>
        <v>0.00918</v>
      </c>
      <c r="S233" s="154">
        <v>0</v>
      </c>
      <c r="T233" s="155">
        <f t="shared" si="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56" t="s">
        <v>130</v>
      </c>
      <c r="AT233" s="156" t="s">
        <v>126</v>
      </c>
      <c r="AU233" s="156" t="s">
        <v>85</v>
      </c>
      <c r="AY233" s="16" t="s">
        <v>124</v>
      </c>
      <c r="BE233" s="157">
        <f t="shared" si="4"/>
        <v>0</v>
      </c>
      <c r="BF233" s="157">
        <f t="shared" si="5"/>
        <v>0</v>
      </c>
      <c r="BG233" s="157">
        <f t="shared" si="6"/>
        <v>0</v>
      </c>
      <c r="BH233" s="157">
        <f t="shared" si="7"/>
        <v>0</v>
      </c>
      <c r="BI233" s="157">
        <f t="shared" si="8"/>
        <v>0</v>
      </c>
      <c r="BJ233" s="16" t="s">
        <v>83</v>
      </c>
      <c r="BK233" s="157">
        <f t="shared" si="9"/>
        <v>0</v>
      </c>
      <c r="BL233" s="16" t="s">
        <v>130</v>
      </c>
      <c r="BM233" s="156" t="s">
        <v>385</v>
      </c>
    </row>
    <row r="234" spans="1:65" s="2" customFormat="1" ht="24.2" customHeight="1">
      <c r="A234" s="266"/>
      <c r="B234" s="267"/>
      <c r="C234" s="334" t="s">
        <v>386</v>
      </c>
      <c r="D234" s="334" t="s">
        <v>215</v>
      </c>
      <c r="E234" s="335" t="s">
        <v>387</v>
      </c>
      <c r="F234" s="336" t="s">
        <v>388</v>
      </c>
      <c r="G234" s="337" t="s">
        <v>296</v>
      </c>
      <c r="H234" s="338">
        <v>1</v>
      </c>
      <c r="I234" s="180"/>
      <c r="J234" s="365">
        <f t="shared" si="0"/>
        <v>0</v>
      </c>
      <c r="K234" s="182"/>
      <c r="L234" s="183"/>
      <c r="M234" s="184" t="s">
        <v>1</v>
      </c>
      <c r="N234" s="185" t="s">
        <v>40</v>
      </c>
      <c r="O234" s="57"/>
      <c r="P234" s="154">
        <f t="shared" si="1"/>
        <v>0</v>
      </c>
      <c r="Q234" s="154">
        <v>0.088</v>
      </c>
      <c r="R234" s="154">
        <f t="shared" si="2"/>
        <v>0.088</v>
      </c>
      <c r="S234" s="154">
        <v>0</v>
      </c>
      <c r="T234" s="155">
        <f t="shared" si="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56" t="s">
        <v>163</v>
      </c>
      <c r="AT234" s="156" t="s">
        <v>215</v>
      </c>
      <c r="AU234" s="156" t="s">
        <v>85</v>
      </c>
      <c r="AY234" s="16" t="s">
        <v>124</v>
      </c>
      <c r="BE234" s="157">
        <f t="shared" si="4"/>
        <v>0</v>
      </c>
      <c r="BF234" s="157">
        <f t="shared" si="5"/>
        <v>0</v>
      </c>
      <c r="BG234" s="157">
        <f t="shared" si="6"/>
        <v>0</v>
      </c>
      <c r="BH234" s="157">
        <f t="shared" si="7"/>
        <v>0</v>
      </c>
      <c r="BI234" s="157">
        <f t="shared" si="8"/>
        <v>0</v>
      </c>
      <c r="BJ234" s="16" t="s">
        <v>83</v>
      </c>
      <c r="BK234" s="157">
        <f t="shared" si="9"/>
        <v>0</v>
      </c>
      <c r="BL234" s="16" t="s">
        <v>130</v>
      </c>
      <c r="BM234" s="156" t="s">
        <v>389</v>
      </c>
    </row>
    <row r="235" spans="1:65" s="2" customFormat="1" ht="14.45" customHeight="1">
      <c r="A235" s="266"/>
      <c r="B235" s="267"/>
      <c r="C235" s="334" t="s">
        <v>390</v>
      </c>
      <c r="D235" s="334" t="s">
        <v>215</v>
      </c>
      <c r="E235" s="335" t="s">
        <v>391</v>
      </c>
      <c r="F235" s="336" t="s">
        <v>392</v>
      </c>
      <c r="G235" s="337" t="s">
        <v>296</v>
      </c>
      <c r="H235" s="338">
        <v>1</v>
      </c>
      <c r="I235" s="180"/>
      <c r="J235" s="365">
        <f t="shared" si="0"/>
        <v>0</v>
      </c>
      <c r="K235" s="182"/>
      <c r="L235" s="183"/>
      <c r="M235" s="184" t="s">
        <v>1</v>
      </c>
      <c r="N235" s="185" t="s">
        <v>40</v>
      </c>
      <c r="O235" s="57"/>
      <c r="P235" s="154">
        <f t="shared" si="1"/>
        <v>0</v>
      </c>
      <c r="Q235" s="154">
        <v>0.506</v>
      </c>
      <c r="R235" s="154">
        <f t="shared" si="2"/>
        <v>0.506</v>
      </c>
      <c r="S235" s="154">
        <v>0</v>
      </c>
      <c r="T235" s="155">
        <f t="shared" si="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56" t="s">
        <v>163</v>
      </c>
      <c r="AT235" s="156" t="s">
        <v>215</v>
      </c>
      <c r="AU235" s="156" t="s">
        <v>85</v>
      </c>
      <c r="AY235" s="16" t="s">
        <v>124</v>
      </c>
      <c r="BE235" s="157">
        <f t="shared" si="4"/>
        <v>0</v>
      </c>
      <c r="BF235" s="157">
        <f t="shared" si="5"/>
        <v>0</v>
      </c>
      <c r="BG235" s="157">
        <f t="shared" si="6"/>
        <v>0</v>
      </c>
      <c r="BH235" s="157">
        <f t="shared" si="7"/>
        <v>0</v>
      </c>
      <c r="BI235" s="157">
        <f t="shared" si="8"/>
        <v>0</v>
      </c>
      <c r="BJ235" s="16" t="s">
        <v>83</v>
      </c>
      <c r="BK235" s="157">
        <f t="shared" si="9"/>
        <v>0</v>
      </c>
      <c r="BL235" s="16" t="s">
        <v>130</v>
      </c>
      <c r="BM235" s="156" t="s">
        <v>393</v>
      </c>
    </row>
    <row r="236" spans="1:65" s="2" customFormat="1" ht="14.45" customHeight="1">
      <c r="A236" s="266"/>
      <c r="B236" s="267"/>
      <c r="C236" s="318" t="s">
        <v>394</v>
      </c>
      <c r="D236" s="318" t="s">
        <v>126</v>
      </c>
      <c r="E236" s="319" t="s">
        <v>395</v>
      </c>
      <c r="F236" s="320" t="s">
        <v>396</v>
      </c>
      <c r="G236" s="321" t="s">
        <v>296</v>
      </c>
      <c r="H236" s="322">
        <v>2</v>
      </c>
      <c r="I236" s="149"/>
      <c r="J236" s="364">
        <f t="shared" si="0"/>
        <v>0</v>
      </c>
      <c r="K236" s="151"/>
      <c r="L236" s="32"/>
      <c r="M236" s="152" t="s">
        <v>1</v>
      </c>
      <c r="N236" s="153" t="s">
        <v>40</v>
      </c>
      <c r="O236" s="57"/>
      <c r="P236" s="154">
        <f t="shared" si="1"/>
        <v>0</v>
      </c>
      <c r="Q236" s="154">
        <v>0.1014978</v>
      </c>
      <c r="R236" s="154">
        <f t="shared" si="2"/>
        <v>0.2029956</v>
      </c>
      <c r="S236" s="154">
        <v>0</v>
      </c>
      <c r="T236" s="155">
        <f t="shared" si="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56" t="s">
        <v>130</v>
      </c>
      <c r="AT236" s="156" t="s">
        <v>126</v>
      </c>
      <c r="AU236" s="156" t="s">
        <v>85</v>
      </c>
      <c r="AY236" s="16" t="s">
        <v>124</v>
      </c>
      <c r="BE236" s="157">
        <f t="shared" si="4"/>
        <v>0</v>
      </c>
      <c r="BF236" s="157">
        <f t="shared" si="5"/>
        <v>0</v>
      </c>
      <c r="BG236" s="157">
        <f t="shared" si="6"/>
        <v>0</v>
      </c>
      <c r="BH236" s="157">
        <f t="shared" si="7"/>
        <v>0</v>
      </c>
      <c r="BI236" s="157">
        <f t="shared" si="8"/>
        <v>0</v>
      </c>
      <c r="BJ236" s="16" t="s">
        <v>83</v>
      </c>
      <c r="BK236" s="157">
        <f t="shared" si="9"/>
        <v>0</v>
      </c>
      <c r="BL236" s="16" t="s">
        <v>130</v>
      </c>
      <c r="BM236" s="156" t="s">
        <v>397</v>
      </c>
    </row>
    <row r="237" spans="1:65" s="207" customFormat="1" ht="14.45" customHeight="1">
      <c r="A237" s="339"/>
      <c r="B237" s="340"/>
      <c r="C237" s="341" t="s">
        <v>398</v>
      </c>
      <c r="D237" s="341" t="s">
        <v>215</v>
      </c>
      <c r="E237" s="342" t="s">
        <v>399</v>
      </c>
      <c r="F237" s="343" t="s">
        <v>400</v>
      </c>
      <c r="G237" s="344" t="s">
        <v>296</v>
      </c>
      <c r="H237" s="345">
        <v>2</v>
      </c>
      <c r="I237" s="199"/>
      <c r="J237" s="366">
        <f t="shared" si="0"/>
        <v>0</v>
      </c>
      <c r="K237" s="200"/>
      <c r="L237" s="201" t="s">
        <v>634</v>
      </c>
      <c r="M237" s="202" t="s">
        <v>1</v>
      </c>
      <c r="N237" s="203" t="s">
        <v>40</v>
      </c>
      <c r="O237" s="204"/>
      <c r="P237" s="205">
        <f t="shared" si="1"/>
        <v>0</v>
      </c>
      <c r="Q237" s="205">
        <v>0.0133</v>
      </c>
      <c r="R237" s="205">
        <f t="shared" si="2"/>
        <v>0.0266</v>
      </c>
      <c r="S237" s="205">
        <v>0</v>
      </c>
      <c r="T237" s="206">
        <f t="shared" si="3"/>
        <v>0</v>
      </c>
      <c r="U237" s="192"/>
      <c r="V237" s="192"/>
      <c r="W237" s="192"/>
      <c r="X237" s="192"/>
      <c r="Y237" s="192"/>
      <c r="Z237" s="192"/>
      <c r="AA237" s="192"/>
      <c r="AB237" s="192"/>
      <c r="AC237" s="192"/>
      <c r="AD237" s="192"/>
      <c r="AE237" s="192"/>
      <c r="AR237" s="208" t="s">
        <v>163</v>
      </c>
      <c r="AT237" s="208" t="s">
        <v>215</v>
      </c>
      <c r="AU237" s="208" t="s">
        <v>85</v>
      </c>
      <c r="AY237" s="209" t="s">
        <v>124</v>
      </c>
      <c r="BE237" s="210">
        <f t="shared" si="4"/>
        <v>0</v>
      </c>
      <c r="BF237" s="210">
        <f t="shared" si="5"/>
        <v>0</v>
      </c>
      <c r="BG237" s="210">
        <f t="shared" si="6"/>
        <v>0</v>
      </c>
      <c r="BH237" s="210">
        <f t="shared" si="7"/>
        <v>0</v>
      </c>
      <c r="BI237" s="210">
        <f t="shared" si="8"/>
        <v>0</v>
      </c>
      <c r="BJ237" s="209" t="s">
        <v>83</v>
      </c>
      <c r="BK237" s="210">
        <f t="shared" si="9"/>
        <v>0</v>
      </c>
      <c r="BL237" s="209" t="s">
        <v>130</v>
      </c>
      <c r="BM237" s="208" t="s">
        <v>401</v>
      </c>
    </row>
    <row r="238" spans="1:65" s="2" customFormat="1" ht="14.45" customHeight="1">
      <c r="A238" s="266"/>
      <c r="B238" s="267"/>
      <c r="C238" s="318" t="s">
        <v>402</v>
      </c>
      <c r="D238" s="318" t="s">
        <v>126</v>
      </c>
      <c r="E238" s="319" t="s">
        <v>403</v>
      </c>
      <c r="F238" s="320" t="s">
        <v>404</v>
      </c>
      <c r="G238" s="321" t="s">
        <v>296</v>
      </c>
      <c r="H238" s="322">
        <v>2</v>
      </c>
      <c r="I238" s="149"/>
      <c r="J238" s="364">
        <f t="shared" si="0"/>
        <v>0</v>
      </c>
      <c r="K238" s="151"/>
      <c r="L238" s="32"/>
      <c r="M238" s="152" t="s">
        <v>1</v>
      </c>
      <c r="N238" s="153" t="s">
        <v>40</v>
      </c>
      <c r="O238" s="57"/>
      <c r="P238" s="154">
        <f t="shared" si="1"/>
        <v>0</v>
      </c>
      <c r="Q238" s="154">
        <v>0.32906</v>
      </c>
      <c r="R238" s="154">
        <f t="shared" si="2"/>
        <v>0.65812</v>
      </c>
      <c r="S238" s="154">
        <v>0</v>
      </c>
      <c r="T238" s="155">
        <f t="shared" si="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56" t="s">
        <v>130</v>
      </c>
      <c r="AT238" s="156" t="s">
        <v>126</v>
      </c>
      <c r="AU238" s="156" t="s">
        <v>85</v>
      </c>
      <c r="AY238" s="16" t="s">
        <v>124</v>
      </c>
      <c r="BE238" s="157">
        <f t="shared" si="4"/>
        <v>0</v>
      </c>
      <c r="BF238" s="157">
        <f t="shared" si="5"/>
        <v>0</v>
      </c>
      <c r="BG238" s="157">
        <f t="shared" si="6"/>
        <v>0</v>
      </c>
      <c r="BH238" s="157">
        <f t="shared" si="7"/>
        <v>0</v>
      </c>
      <c r="BI238" s="157">
        <f t="shared" si="8"/>
        <v>0</v>
      </c>
      <c r="BJ238" s="16" t="s">
        <v>83</v>
      </c>
      <c r="BK238" s="157">
        <f t="shared" si="9"/>
        <v>0</v>
      </c>
      <c r="BL238" s="16" t="s">
        <v>130</v>
      </c>
      <c r="BM238" s="156" t="s">
        <v>405</v>
      </c>
    </row>
    <row r="239" spans="1:65" s="207" customFormat="1" ht="14.45" customHeight="1">
      <c r="A239" s="339"/>
      <c r="B239" s="340"/>
      <c r="C239" s="341" t="s">
        <v>406</v>
      </c>
      <c r="D239" s="341" t="s">
        <v>215</v>
      </c>
      <c r="E239" s="342" t="s">
        <v>407</v>
      </c>
      <c r="F239" s="343" t="s">
        <v>408</v>
      </c>
      <c r="G239" s="344" t="s">
        <v>296</v>
      </c>
      <c r="H239" s="345">
        <v>2</v>
      </c>
      <c r="I239" s="199"/>
      <c r="J239" s="366">
        <f t="shared" si="0"/>
        <v>0</v>
      </c>
      <c r="K239" s="200"/>
      <c r="L239" s="201" t="s">
        <v>634</v>
      </c>
      <c r="M239" s="202" t="s">
        <v>1</v>
      </c>
      <c r="N239" s="203" t="s">
        <v>40</v>
      </c>
      <c r="O239" s="204"/>
      <c r="P239" s="205">
        <f t="shared" si="1"/>
        <v>0</v>
      </c>
      <c r="Q239" s="205">
        <v>0.0295</v>
      </c>
      <c r="R239" s="205">
        <f t="shared" si="2"/>
        <v>0.059</v>
      </c>
      <c r="S239" s="205">
        <v>0</v>
      </c>
      <c r="T239" s="206">
        <f t="shared" si="3"/>
        <v>0</v>
      </c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  <c r="AR239" s="208" t="s">
        <v>163</v>
      </c>
      <c r="AT239" s="208" t="s">
        <v>215</v>
      </c>
      <c r="AU239" s="208" t="s">
        <v>85</v>
      </c>
      <c r="AY239" s="209" t="s">
        <v>124</v>
      </c>
      <c r="BE239" s="210">
        <f t="shared" si="4"/>
        <v>0</v>
      </c>
      <c r="BF239" s="210">
        <f t="shared" si="5"/>
        <v>0</v>
      </c>
      <c r="BG239" s="210">
        <f t="shared" si="6"/>
        <v>0</v>
      </c>
      <c r="BH239" s="210">
        <f t="shared" si="7"/>
        <v>0</v>
      </c>
      <c r="BI239" s="210">
        <f t="shared" si="8"/>
        <v>0</v>
      </c>
      <c r="BJ239" s="209" t="s">
        <v>83</v>
      </c>
      <c r="BK239" s="210">
        <f t="shared" si="9"/>
        <v>0</v>
      </c>
      <c r="BL239" s="209" t="s">
        <v>130</v>
      </c>
      <c r="BM239" s="208" t="s">
        <v>409</v>
      </c>
    </row>
    <row r="240" spans="1:65" s="207" customFormat="1" ht="24.2" customHeight="1">
      <c r="A240" s="339"/>
      <c r="B240" s="340"/>
      <c r="C240" s="341" t="s">
        <v>410</v>
      </c>
      <c r="D240" s="341" t="s">
        <v>215</v>
      </c>
      <c r="E240" s="342" t="s">
        <v>411</v>
      </c>
      <c r="F240" s="343" t="s">
        <v>412</v>
      </c>
      <c r="G240" s="344" t="s">
        <v>296</v>
      </c>
      <c r="H240" s="345">
        <v>1</v>
      </c>
      <c r="I240" s="199"/>
      <c r="J240" s="366">
        <f t="shared" si="0"/>
        <v>0</v>
      </c>
      <c r="K240" s="200"/>
      <c r="L240" s="201" t="s">
        <v>634</v>
      </c>
      <c r="M240" s="202" t="s">
        <v>1</v>
      </c>
      <c r="N240" s="203" t="s">
        <v>40</v>
      </c>
      <c r="O240" s="204"/>
      <c r="P240" s="205">
        <f t="shared" si="1"/>
        <v>0</v>
      </c>
      <c r="Q240" s="205">
        <v>0.0295</v>
      </c>
      <c r="R240" s="205">
        <f t="shared" si="2"/>
        <v>0.0295</v>
      </c>
      <c r="S240" s="205">
        <v>0</v>
      </c>
      <c r="T240" s="206">
        <f t="shared" si="3"/>
        <v>0</v>
      </c>
      <c r="U240" s="192"/>
      <c r="V240" s="192"/>
      <c r="W240" s="192"/>
      <c r="X240" s="192"/>
      <c r="Y240" s="192"/>
      <c r="Z240" s="192"/>
      <c r="AA240" s="192"/>
      <c r="AB240" s="192"/>
      <c r="AC240" s="192"/>
      <c r="AD240" s="192"/>
      <c r="AE240" s="192"/>
      <c r="AR240" s="208" t="s">
        <v>163</v>
      </c>
      <c r="AT240" s="208" t="s">
        <v>215</v>
      </c>
      <c r="AU240" s="208" t="s">
        <v>85</v>
      </c>
      <c r="AY240" s="209" t="s">
        <v>124</v>
      </c>
      <c r="BE240" s="210">
        <f t="shared" si="4"/>
        <v>0</v>
      </c>
      <c r="BF240" s="210">
        <f t="shared" si="5"/>
        <v>0</v>
      </c>
      <c r="BG240" s="210">
        <f t="shared" si="6"/>
        <v>0</v>
      </c>
      <c r="BH240" s="210">
        <f t="shared" si="7"/>
        <v>0</v>
      </c>
      <c r="BI240" s="210">
        <f t="shared" si="8"/>
        <v>0</v>
      </c>
      <c r="BJ240" s="209" t="s">
        <v>83</v>
      </c>
      <c r="BK240" s="210">
        <f t="shared" si="9"/>
        <v>0</v>
      </c>
      <c r="BL240" s="209" t="s">
        <v>130</v>
      </c>
      <c r="BM240" s="208" t="s">
        <v>413</v>
      </c>
    </row>
    <row r="241" spans="1:65" s="2" customFormat="1" ht="24.2" customHeight="1">
      <c r="A241" s="266"/>
      <c r="B241" s="267"/>
      <c r="C241" s="318" t="s">
        <v>414</v>
      </c>
      <c r="D241" s="318" t="s">
        <v>126</v>
      </c>
      <c r="E241" s="319" t="s">
        <v>415</v>
      </c>
      <c r="F241" s="320" t="s">
        <v>416</v>
      </c>
      <c r="G241" s="321" t="s">
        <v>296</v>
      </c>
      <c r="H241" s="322">
        <v>1</v>
      </c>
      <c r="I241" s="149"/>
      <c r="J241" s="364">
        <f t="shared" si="0"/>
        <v>0</v>
      </c>
      <c r="K241" s="151"/>
      <c r="L241" s="32"/>
      <c r="M241" s="152" t="s">
        <v>1</v>
      </c>
      <c r="N241" s="153" t="s">
        <v>40</v>
      </c>
      <c r="O241" s="57"/>
      <c r="P241" s="154">
        <f t="shared" si="1"/>
        <v>0</v>
      </c>
      <c r="Q241" s="154">
        <v>0.00016</v>
      </c>
      <c r="R241" s="154">
        <f t="shared" si="2"/>
        <v>0.00016</v>
      </c>
      <c r="S241" s="154">
        <v>0</v>
      </c>
      <c r="T241" s="155">
        <f t="shared" si="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56" t="s">
        <v>130</v>
      </c>
      <c r="AT241" s="156" t="s">
        <v>126</v>
      </c>
      <c r="AU241" s="156" t="s">
        <v>85</v>
      </c>
      <c r="AY241" s="16" t="s">
        <v>124</v>
      </c>
      <c r="BE241" s="157">
        <f t="shared" si="4"/>
        <v>0</v>
      </c>
      <c r="BF241" s="157">
        <f t="shared" si="5"/>
        <v>0</v>
      </c>
      <c r="BG241" s="157">
        <f t="shared" si="6"/>
        <v>0</v>
      </c>
      <c r="BH241" s="157">
        <f t="shared" si="7"/>
        <v>0</v>
      </c>
      <c r="BI241" s="157">
        <f t="shared" si="8"/>
        <v>0</v>
      </c>
      <c r="BJ241" s="16" t="s">
        <v>83</v>
      </c>
      <c r="BK241" s="157">
        <f t="shared" si="9"/>
        <v>0</v>
      </c>
      <c r="BL241" s="16" t="s">
        <v>130</v>
      </c>
      <c r="BM241" s="156" t="s">
        <v>417</v>
      </c>
    </row>
    <row r="242" spans="1:63" s="12" customFormat="1" ht="22.9" customHeight="1">
      <c r="A242" s="313"/>
      <c r="B242" s="314"/>
      <c r="C242" s="313"/>
      <c r="D242" s="315" t="s">
        <v>74</v>
      </c>
      <c r="E242" s="317" t="s">
        <v>167</v>
      </c>
      <c r="F242" s="317" t="s">
        <v>418</v>
      </c>
      <c r="G242" s="313"/>
      <c r="H242" s="313"/>
      <c r="I242" s="133"/>
      <c r="J242" s="363">
        <f>BK242</f>
        <v>0</v>
      </c>
      <c r="L242" s="130"/>
      <c r="M242" s="135"/>
      <c r="N242" s="136"/>
      <c r="O242" s="136"/>
      <c r="P242" s="137">
        <v>0</v>
      </c>
      <c r="Q242" s="136"/>
      <c r="R242" s="137">
        <v>0</v>
      </c>
      <c r="S242" s="136"/>
      <c r="T242" s="138">
        <v>0</v>
      </c>
      <c r="AR242" s="131" t="s">
        <v>83</v>
      </c>
      <c r="AT242" s="139" t="s">
        <v>74</v>
      </c>
      <c r="AU242" s="139" t="s">
        <v>83</v>
      </c>
      <c r="AY242" s="131" t="s">
        <v>124</v>
      </c>
      <c r="BK242" s="140">
        <v>0</v>
      </c>
    </row>
    <row r="243" spans="1:63" s="12" customFormat="1" ht="22.9" customHeight="1">
      <c r="A243" s="313"/>
      <c r="B243" s="314"/>
      <c r="C243" s="313"/>
      <c r="D243" s="315" t="s">
        <v>74</v>
      </c>
      <c r="E243" s="317" t="s">
        <v>419</v>
      </c>
      <c r="F243" s="317" t="s">
        <v>420</v>
      </c>
      <c r="G243" s="313"/>
      <c r="H243" s="313"/>
      <c r="I243" s="133"/>
      <c r="J243" s="363">
        <f>BK243</f>
        <v>0</v>
      </c>
      <c r="L243" s="130"/>
      <c r="M243" s="135"/>
      <c r="N243" s="136"/>
      <c r="O243" s="136"/>
      <c r="P243" s="137">
        <f>P244</f>
        <v>0</v>
      </c>
      <c r="Q243" s="136"/>
      <c r="R243" s="137">
        <f>R244</f>
        <v>0</v>
      </c>
      <c r="S243" s="136"/>
      <c r="T243" s="138">
        <f>T244</f>
        <v>0</v>
      </c>
      <c r="AR243" s="131" t="s">
        <v>83</v>
      </c>
      <c r="AT243" s="139" t="s">
        <v>74</v>
      </c>
      <c r="AU243" s="139" t="s">
        <v>83</v>
      </c>
      <c r="AY243" s="131" t="s">
        <v>124</v>
      </c>
      <c r="BK243" s="140">
        <f>BK244</f>
        <v>0</v>
      </c>
    </row>
    <row r="244" spans="1:65" s="2" customFormat="1" ht="24.2" customHeight="1">
      <c r="A244" s="266"/>
      <c r="B244" s="267"/>
      <c r="C244" s="318" t="s">
        <v>421</v>
      </c>
      <c r="D244" s="318" t="s">
        <v>126</v>
      </c>
      <c r="E244" s="319" t="s">
        <v>422</v>
      </c>
      <c r="F244" s="320" t="s">
        <v>423</v>
      </c>
      <c r="G244" s="321" t="s">
        <v>211</v>
      </c>
      <c r="H244" s="322">
        <v>31.169</v>
      </c>
      <c r="I244" s="149"/>
      <c r="J244" s="364">
        <f>ROUND(I244*H244,2)</f>
        <v>0</v>
      </c>
      <c r="K244" s="151"/>
      <c r="L244" s="32"/>
      <c r="M244" s="186" t="s">
        <v>1</v>
      </c>
      <c r="N244" s="187" t="s">
        <v>40</v>
      </c>
      <c r="O244" s="188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56" t="s">
        <v>130</v>
      </c>
      <c r="AT244" s="156" t="s">
        <v>126</v>
      </c>
      <c r="AU244" s="156" t="s">
        <v>85</v>
      </c>
      <c r="AY244" s="16" t="s">
        <v>124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6" t="s">
        <v>83</v>
      </c>
      <c r="BK244" s="157">
        <f>ROUND(I244*H244,2)</f>
        <v>0</v>
      </c>
      <c r="BL244" s="16" t="s">
        <v>130</v>
      </c>
      <c r="BM244" s="156" t="s">
        <v>424</v>
      </c>
    </row>
    <row r="245" spans="1:31" s="2" customFormat="1" ht="6.95" customHeight="1">
      <c r="A245" s="266"/>
      <c r="B245" s="294"/>
      <c r="C245" s="295"/>
      <c r="D245" s="295"/>
      <c r="E245" s="295"/>
      <c r="F245" s="295"/>
      <c r="G245" s="295"/>
      <c r="H245" s="295"/>
      <c r="I245" s="380"/>
      <c r="J245" s="295"/>
      <c r="K245" s="47"/>
      <c r="L245" s="32"/>
      <c r="M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</sheetData>
  <sheetProtection algorithmName="SHA-512" hashValue="8baY1nkRULfUFEjbcL756jpu2nRRNRqpgG1w++3uTUm+mfIG080QmHzHMxva+4t0PSZ+vRswFOb5W5IRm3+/ww==" saltValue="wwJPWGriHpZAag1z+Rpnjw==" spinCount="100000" sheet="1" objects="1" scenarios="1"/>
  <protectedRanges>
    <protectedRange sqref="C124:H245" name="Oblast1"/>
  </protectedRanges>
  <autoFilter ref="C123:K24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35"/>
  <sheetViews>
    <sheetView showGridLines="0" workbookViewId="0" topLeftCell="A221">
      <selection activeCell="V225" sqref="V22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88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s="1" customFormat="1" ht="24.95" customHeight="1">
      <c r="B4" s="19"/>
      <c r="D4" s="20" t="s">
        <v>92</v>
      </c>
      <c r="L4" s="19"/>
      <c r="M4" s="92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55" t="str">
        <f>'Rekapitulace stavby'!K6</f>
        <v>PĚČICE-VODOVOD-PŘIVADĚČ</v>
      </c>
      <c r="F7" s="256"/>
      <c r="G7" s="256"/>
      <c r="H7" s="256"/>
      <c r="L7" s="19"/>
    </row>
    <row r="8" spans="1:31" s="2" customFormat="1" ht="12" customHeight="1">
      <c r="A8" s="31"/>
      <c r="B8" s="32"/>
      <c r="C8" s="31"/>
      <c r="D8" s="26" t="s">
        <v>93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20" t="s">
        <v>425</v>
      </c>
      <c r="F9" s="254"/>
      <c r="G9" s="254"/>
      <c r="H9" s="254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>
        <f>'Rekapitulace stavby'!AN8</f>
        <v>44151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95</v>
      </c>
      <c r="F15" s="31"/>
      <c r="G15" s="31"/>
      <c r="H15" s="31"/>
      <c r="I15" s="26" t="s">
        <v>26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26" t="s">
        <v>24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7" t="str">
        <f>'Rekapitulace stavby'!E14</f>
        <v>Vyplň údaj</v>
      </c>
      <c r="F18" s="246"/>
      <c r="G18" s="246"/>
      <c r="H18" s="246"/>
      <c r="I18" s="2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26" t="s">
        <v>24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30</v>
      </c>
      <c r="F21" s="31"/>
      <c r="G21" s="31"/>
      <c r="H21" s="31"/>
      <c r="I21" s="26" t="s">
        <v>26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32</v>
      </c>
      <c r="E23" s="31"/>
      <c r="F23" s="31"/>
      <c r="G23" s="31"/>
      <c r="H23" s="31"/>
      <c r="I23" s="26" t="s">
        <v>24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33</v>
      </c>
      <c r="F24" s="31"/>
      <c r="G24" s="31"/>
      <c r="H24" s="31"/>
      <c r="I24" s="26" t="s">
        <v>26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34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50" t="s">
        <v>1</v>
      </c>
      <c r="F27" s="250"/>
      <c r="G27" s="250"/>
      <c r="H27" s="25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35</v>
      </c>
      <c r="E30" s="31"/>
      <c r="F30" s="31"/>
      <c r="G30" s="31"/>
      <c r="H30" s="31"/>
      <c r="I30" s="31"/>
      <c r="J30" s="70">
        <f>ROUND(J123,2)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37</v>
      </c>
      <c r="G32" s="31"/>
      <c r="H32" s="31"/>
      <c r="I32" s="35" t="s">
        <v>36</v>
      </c>
      <c r="J32" s="35" t="s">
        <v>38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39</v>
      </c>
      <c r="E33" s="26" t="s">
        <v>40</v>
      </c>
      <c r="F33" s="98">
        <f>ROUND((SUM(BE123:BE234)),2)</f>
        <v>0</v>
      </c>
      <c r="G33" s="31"/>
      <c r="H33" s="31"/>
      <c r="I33" s="99">
        <v>0.21</v>
      </c>
      <c r="J33" s="98">
        <f>ROUND(((SUM(BE123:BE234))*I33),2)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41</v>
      </c>
      <c r="F34" s="98">
        <f>ROUND((SUM(BF123:BF234)),2)</f>
        <v>0</v>
      </c>
      <c r="G34" s="31"/>
      <c r="H34" s="31"/>
      <c r="I34" s="99">
        <v>0.15</v>
      </c>
      <c r="J34" s="98">
        <f>ROUND(((SUM(BF123:BF234))*I34),2)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42</v>
      </c>
      <c r="F35" s="98">
        <f>ROUND((SUM(BG123:BG234)),2)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43</v>
      </c>
      <c r="F36" s="98">
        <f>ROUND((SUM(BH123:BH234)),2)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44</v>
      </c>
      <c r="F37" s="98">
        <f>ROUND((SUM(BI123:BI234)),2)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45</v>
      </c>
      <c r="E39" s="59"/>
      <c r="F39" s="59"/>
      <c r="G39" s="102" t="s">
        <v>46</v>
      </c>
      <c r="H39" s="103" t="s">
        <v>47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50</v>
      </c>
      <c r="E61" s="34"/>
      <c r="F61" s="106" t="s">
        <v>51</v>
      </c>
      <c r="G61" s="44" t="s">
        <v>50</v>
      </c>
      <c r="H61" s="34"/>
      <c r="I61" s="34"/>
      <c r="J61" s="107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50</v>
      </c>
      <c r="E76" s="34"/>
      <c r="F76" s="106" t="s">
        <v>51</v>
      </c>
      <c r="G76" s="44" t="s">
        <v>50</v>
      </c>
      <c r="H76" s="34"/>
      <c r="I76" s="34"/>
      <c r="J76" s="107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96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55" t="str">
        <f>E7</f>
        <v>PĚČICE-VODOVOD-PŘIVADĚČ</v>
      </c>
      <c r="F85" s="256"/>
      <c r="G85" s="256"/>
      <c r="H85" s="256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93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20" t="str">
        <f>E9</f>
        <v>2017108-02 - SO-02 KANALIZAČNÍ VÝTLAK</v>
      </c>
      <c r="F87" s="254"/>
      <c r="G87" s="254"/>
      <c r="H87" s="254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>
        <f>IF(J12="","",J12)</f>
        <v>44151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>
      <c r="A91" s="31"/>
      <c r="B91" s="32"/>
      <c r="C91" s="26" t="s">
        <v>23</v>
      </c>
      <c r="D91" s="31"/>
      <c r="E91" s="31"/>
      <c r="F91" s="24" t="str">
        <f>E15</f>
        <v>OBEC PĚČICE</v>
      </c>
      <c r="G91" s="31"/>
      <c r="H91" s="31"/>
      <c r="I91" s="26" t="s">
        <v>29</v>
      </c>
      <c r="J91" s="29" t="str">
        <f>E21</f>
        <v>ING.EVŽEN KOZÁK S.R.O.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26" t="s">
        <v>32</v>
      </c>
      <c r="J92" s="29" t="str">
        <f>E24</f>
        <v>ING.EVŽEN KOZÁK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8" t="s">
        <v>97</v>
      </c>
      <c r="D94" s="100"/>
      <c r="E94" s="100"/>
      <c r="F94" s="100"/>
      <c r="G94" s="100"/>
      <c r="H94" s="100"/>
      <c r="I94" s="100"/>
      <c r="J94" s="109" t="s">
        <v>98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99</v>
      </c>
      <c r="D96" s="31"/>
      <c r="E96" s="31"/>
      <c r="F96" s="31"/>
      <c r="G96" s="31"/>
      <c r="H96" s="31"/>
      <c r="I96" s="31"/>
      <c r="J96" s="70">
        <f>J123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100</v>
      </c>
    </row>
    <row r="97" spans="2:12" s="9" customFormat="1" ht="24.95" customHeight="1">
      <c r="B97" s="111"/>
      <c r="D97" s="112" t="s">
        <v>101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2:12" s="10" customFormat="1" ht="19.9" customHeight="1">
      <c r="B98" s="115"/>
      <c r="D98" s="116" t="s">
        <v>102</v>
      </c>
      <c r="E98" s="117"/>
      <c r="F98" s="117"/>
      <c r="G98" s="117"/>
      <c r="H98" s="117"/>
      <c r="I98" s="117"/>
      <c r="J98" s="118">
        <f>J125</f>
        <v>0</v>
      </c>
      <c r="L98" s="115"/>
    </row>
    <row r="99" spans="2:12" s="10" customFormat="1" ht="19.9" customHeight="1">
      <c r="B99" s="115"/>
      <c r="D99" s="116" t="s">
        <v>103</v>
      </c>
      <c r="E99" s="117"/>
      <c r="F99" s="117"/>
      <c r="G99" s="117"/>
      <c r="H99" s="117"/>
      <c r="I99" s="117"/>
      <c r="J99" s="118">
        <f>J180</f>
        <v>0</v>
      </c>
      <c r="L99" s="115"/>
    </row>
    <row r="100" spans="2:12" s="10" customFormat="1" ht="19.9" customHeight="1">
      <c r="B100" s="115"/>
      <c r="D100" s="116" t="s">
        <v>104</v>
      </c>
      <c r="E100" s="117"/>
      <c r="F100" s="117"/>
      <c r="G100" s="117"/>
      <c r="H100" s="117"/>
      <c r="I100" s="117"/>
      <c r="J100" s="118">
        <f>J183</f>
        <v>0</v>
      </c>
      <c r="L100" s="115"/>
    </row>
    <row r="101" spans="2:12" s="10" customFormat="1" ht="19.9" customHeight="1">
      <c r="B101" s="115"/>
      <c r="D101" s="116" t="s">
        <v>105</v>
      </c>
      <c r="E101" s="117"/>
      <c r="F101" s="117"/>
      <c r="G101" s="117"/>
      <c r="H101" s="117"/>
      <c r="I101" s="117"/>
      <c r="J101" s="118">
        <f>J188</f>
        <v>0</v>
      </c>
      <c r="L101" s="115"/>
    </row>
    <row r="102" spans="2:12" s="10" customFormat="1" ht="19.9" customHeight="1">
      <c r="B102" s="115"/>
      <c r="D102" s="116" t="s">
        <v>106</v>
      </c>
      <c r="E102" s="117"/>
      <c r="F102" s="117"/>
      <c r="G102" s="117"/>
      <c r="H102" s="117"/>
      <c r="I102" s="117"/>
      <c r="J102" s="118">
        <f>J199</f>
        <v>0</v>
      </c>
      <c r="L102" s="115"/>
    </row>
    <row r="103" spans="2:12" s="10" customFormat="1" ht="19.9" customHeight="1">
      <c r="B103" s="115"/>
      <c r="D103" s="116" t="s">
        <v>108</v>
      </c>
      <c r="E103" s="117"/>
      <c r="F103" s="117"/>
      <c r="G103" s="117"/>
      <c r="H103" s="117"/>
      <c r="I103" s="117"/>
      <c r="J103" s="118">
        <f>J233</f>
        <v>0</v>
      </c>
      <c r="L103" s="115"/>
    </row>
    <row r="104" spans="1:31" s="2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109</v>
      </c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255" t="str">
        <f>E7</f>
        <v>PĚČICE-VODOVOD-PŘIVADĚČ</v>
      </c>
      <c r="F113" s="256"/>
      <c r="G113" s="256"/>
      <c r="H113" s="256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93</v>
      </c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220" t="str">
        <f>E9</f>
        <v>2017108-02 - SO-02 KANALIZAČNÍ VÝTLAK</v>
      </c>
      <c r="F115" s="254"/>
      <c r="G115" s="254"/>
      <c r="H115" s="254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1"/>
      <c r="E117" s="31"/>
      <c r="F117" s="24" t="str">
        <f>F12</f>
        <v xml:space="preserve"> </v>
      </c>
      <c r="G117" s="31"/>
      <c r="H117" s="31"/>
      <c r="I117" s="26" t="s">
        <v>22</v>
      </c>
      <c r="J117" s="54">
        <f>IF(J12="","",J12)</f>
        <v>44151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5.7" customHeight="1">
      <c r="A119" s="31"/>
      <c r="B119" s="32"/>
      <c r="C119" s="26" t="s">
        <v>23</v>
      </c>
      <c r="D119" s="31"/>
      <c r="E119" s="31"/>
      <c r="F119" s="24" t="str">
        <f>E15</f>
        <v>OBEC PĚČICE</v>
      </c>
      <c r="G119" s="31"/>
      <c r="H119" s="31"/>
      <c r="I119" s="26" t="s">
        <v>29</v>
      </c>
      <c r="J119" s="29" t="str">
        <f>E21</f>
        <v>ING.EVŽEN KOZÁK S.R.O.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5.7" customHeight="1">
      <c r="A120" s="31"/>
      <c r="B120" s="32"/>
      <c r="C120" s="26" t="s">
        <v>27</v>
      </c>
      <c r="D120" s="31"/>
      <c r="E120" s="31"/>
      <c r="F120" s="24" t="str">
        <f>IF(E18="","",E18)</f>
        <v>Vyplň údaj</v>
      </c>
      <c r="G120" s="31"/>
      <c r="H120" s="31"/>
      <c r="I120" s="26" t="s">
        <v>32</v>
      </c>
      <c r="J120" s="29" t="str">
        <f>E24</f>
        <v>ING.EVŽEN KOZÁK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19"/>
      <c r="B122" s="120"/>
      <c r="C122" s="121" t="s">
        <v>110</v>
      </c>
      <c r="D122" s="122" t="s">
        <v>60</v>
      </c>
      <c r="E122" s="122" t="s">
        <v>56</v>
      </c>
      <c r="F122" s="122" t="s">
        <v>57</v>
      </c>
      <c r="G122" s="122" t="s">
        <v>111</v>
      </c>
      <c r="H122" s="122" t="s">
        <v>112</v>
      </c>
      <c r="I122" s="122" t="s">
        <v>113</v>
      </c>
      <c r="J122" s="123" t="s">
        <v>98</v>
      </c>
      <c r="K122" s="124" t="s">
        <v>114</v>
      </c>
      <c r="L122" s="125"/>
      <c r="M122" s="61" t="s">
        <v>1</v>
      </c>
      <c r="N122" s="62" t="s">
        <v>39</v>
      </c>
      <c r="O122" s="62" t="s">
        <v>115</v>
      </c>
      <c r="P122" s="62" t="s">
        <v>116</v>
      </c>
      <c r="Q122" s="62" t="s">
        <v>117</v>
      </c>
      <c r="R122" s="62" t="s">
        <v>118</v>
      </c>
      <c r="S122" s="62" t="s">
        <v>119</v>
      </c>
      <c r="T122" s="63" t="s">
        <v>120</v>
      </c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63" s="2" customFormat="1" ht="22.9" customHeight="1">
      <c r="A123" s="31"/>
      <c r="B123" s="32"/>
      <c r="C123" s="68" t="s">
        <v>121</v>
      </c>
      <c r="D123" s="31"/>
      <c r="E123" s="31"/>
      <c r="F123" s="31"/>
      <c r="G123" s="31"/>
      <c r="H123" s="31"/>
      <c r="I123" s="31"/>
      <c r="J123" s="126">
        <f>BK123</f>
        <v>0</v>
      </c>
      <c r="K123" s="31"/>
      <c r="L123" s="32"/>
      <c r="M123" s="64"/>
      <c r="N123" s="55"/>
      <c r="O123" s="65"/>
      <c r="P123" s="127">
        <f>P124</f>
        <v>0</v>
      </c>
      <c r="Q123" s="65"/>
      <c r="R123" s="127">
        <f>R124</f>
        <v>1252.30899815</v>
      </c>
      <c r="S123" s="65"/>
      <c r="T123" s="128">
        <f>T124</f>
        <v>100.09680000000002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74</v>
      </c>
      <c r="AU123" s="16" t="s">
        <v>100</v>
      </c>
      <c r="BK123" s="129">
        <f>BK124</f>
        <v>0</v>
      </c>
    </row>
    <row r="124" spans="2:63" s="12" customFormat="1" ht="25.9" customHeight="1">
      <c r="B124" s="130"/>
      <c r="D124" s="131" t="s">
        <v>74</v>
      </c>
      <c r="E124" s="132" t="s">
        <v>122</v>
      </c>
      <c r="F124" s="132" t="s">
        <v>123</v>
      </c>
      <c r="I124" s="133"/>
      <c r="J124" s="134">
        <f>BK124</f>
        <v>0</v>
      </c>
      <c r="L124" s="130"/>
      <c r="M124" s="135"/>
      <c r="N124" s="136"/>
      <c r="O124" s="136"/>
      <c r="P124" s="137">
        <f>P125+P180+P183+P188+P199+P233</f>
        <v>0</v>
      </c>
      <c r="Q124" s="136"/>
      <c r="R124" s="137">
        <f>R125+R180+R183+R188+R199+R233</f>
        <v>1252.30899815</v>
      </c>
      <c r="S124" s="136"/>
      <c r="T124" s="138">
        <f>T125+T180+T183+T188+T199+T233</f>
        <v>100.09680000000002</v>
      </c>
      <c r="AR124" s="131" t="s">
        <v>83</v>
      </c>
      <c r="AT124" s="139" t="s">
        <v>74</v>
      </c>
      <c r="AU124" s="139" t="s">
        <v>75</v>
      </c>
      <c r="AY124" s="131" t="s">
        <v>124</v>
      </c>
      <c r="BK124" s="140">
        <f>BK125+BK180+BK183+BK188+BK199+BK233</f>
        <v>0</v>
      </c>
    </row>
    <row r="125" spans="2:63" s="12" customFormat="1" ht="22.9" customHeight="1">
      <c r="B125" s="130"/>
      <c r="D125" s="131" t="s">
        <v>74</v>
      </c>
      <c r="E125" s="141" t="s">
        <v>83</v>
      </c>
      <c r="F125" s="141" t="s">
        <v>125</v>
      </c>
      <c r="I125" s="133"/>
      <c r="J125" s="142">
        <f>BK125</f>
        <v>0</v>
      </c>
      <c r="L125" s="130"/>
      <c r="M125" s="135"/>
      <c r="N125" s="136"/>
      <c r="O125" s="136"/>
      <c r="P125" s="137">
        <f>SUM(P126:P179)</f>
        <v>0</v>
      </c>
      <c r="Q125" s="136"/>
      <c r="R125" s="137">
        <f>SUM(R126:R179)</f>
        <v>209.340724</v>
      </c>
      <c r="S125" s="136"/>
      <c r="T125" s="138">
        <f>SUM(T126:T179)</f>
        <v>100.09680000000002</v>
      </c>
      <c r="AR125" s="131" t="s">
        <v>83</v>
      </c>
      <c r="AT125" s="139" t="s">
        <v>74</v>
      </c>
      <c r="AU125" s="139" t="s">
        <v>83</v>
      </c>
      <c r="AY125" s="131" t="s">
        <v>124</v>
      </c>
      <c r="BK125" s="140">
        <f>SUM(BK126:BK179)</f>
        <v>0</v>
      </c>
    </row>
    <row r="126" spans="1:65" s="2" customFormat="1" ht="24.2" customHeight="1">
      <c r="A126" s="31"/>
      <c r="B126" s="143"/>
      <c r="C126" s="144" t="s">
        <v>83</v>
      </c>
      <c r="D126" s="144" t="s">
        <v>126</v>
      </c>
      <c r="E126" s="145" t="s">
        <v>127</v>
      </c>
      <c r="F126" s="146" t="s">
        <v>128</v>
      </c>
      <c r="G126" s="147" t="s">
        <v>129</v>
      </c>
      <c r="H126" s="148">
        <v>139.8</v>
      </c>
      <c r="I126" s="149"/>
      <c r="J126" s="150">
        <f>ROUND(I126*H126,2)</f>
        <v>0</v>
      </c>
      <c r="K126" s="151"/>
      <c r="L126" s="32"/>
      <c r="M126" s="152" t="s">
        <v>1</v>
      </c>
      <c r="N126" s="153" t="s">
        <v>40</v>
      </c>
      <c r="O126" s="57"/>
      <c r="P126" s="154">
        <f>O126*H126</f>
        <v>0</v>
      </c>
      <c r="Q126" s="154">
        <v>0</v>
      </c>
      <c r="R126" s="154">
        <f>Q126*H126</f>
        <v>0</v>
      </c>
      <c r="S126" s="154">
        <v>0.4</v>
      </c>
      <c r="T126" s="155">
        <f>S126*H126</f>
        <v>55.92000000000001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56" t="s">
        <v>130</v>
      </c>
      <c r="AT126" s="156" t="s">
        <v>126</v>
      </c>
      <c r="AU126" s="156" t="s">
        <v>85</v>
      </c>
      <c r="AY126" s="16" t="s">
        <v>124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6" t="s">
        <v>83</v>
      </c>
      <c r="BK126" s="157">
        <f>ROUND(I126*H126,2)</f>
        <v>0</v>
      </c>
      <c r="BL126" s="16" t="s">
        <v>130</v>
      </c>
      <c r="BM126" s="156" t="s">
        <v>426</v>
      </c>
    </row>
    <row r="127" spans="2:51" s="13" customFormat="1" ht="12">
      <c r="B127" s="158"/>
      <c r="D127" s="159" t="s">
        <v>132</v>
      </c>
      <c r="E127" s="160" t="s">
        <v>1</v>
      </c>
      <c r="F127" s="161" t="s">
        <v>427</v>
      </c>
      <c r="H127" s="162">
        <v>139.8</v>
      </c>
      <c r="I127" s="163"/>
      <c r="L127" s="158"/>
      <c r="M127" s="164"/>
      <c r="N127" s="165"/>
      <c r="O127" s="165"/>
      <c r="P127" s="165"/>
      <c r="Q127" s="165"/>
      <c r="R127" s="165"/>
      <c r="S127" s="165"/>
      <c r="T127" s="166"/>
      <c r="AT127" s="160" t="s">
        <v>132</v>
      </c>
      <c r="AU127" s="160" t="s">
        <v>85</v>
      </c>
      <c r="AV127" s="13" t="s">
        <v>85</v>
      </c>
      <c r="AW127" s="13" t="s">
        <v>31</v>
      </c>
      <c r="AX127" s="13" t="s">
        <v>83</v>
      </c>
      <c r="AY127" s="160" t="s">
        <v>124</v>
      </c>
    </row>
    <row r="128" spans="1:65" s="2" customFormat="1" ht="24.2" customHeight="1">
      <c r="A128" s="31"/>
      <c r="B128" s="143"/>
      <c r="C128" s="144" t="s">
        <v>85</v>
      </c>
      <c r="D128" s="144" t="s">
        <v>126</v>
      </c>
      <c r="E128" s="145" t="s">
        <v>134</v>
      </c>
      <c r="F128" s="146" t="s">
        <v>135</v>
      </c>
      <c r="G128" s="147" t="s">
        <v>129</v>
      </c>
      <c r="H128" s="148">
        <v>139.8</v>
      </c>
      <c r="I128" s="149"/>
      <c r="J128" s="150">
        <f>ROUND(I128*H128,2)</f>
        <v>0</v>
      </c>
      <c r="K128" s="151"/>
      <c r="L128" s="32"/>
      <c r="M128" s="152" t="s">
        <v>1</v>
      </c>
      <c r="N128" s="153" t="s">
        <v>40</v>
      </c>
      <c r="O128" s="57"/>
      <c r="P128" s="154">
        <f>O128*H128</f>
        <v>0</v>
      </c>
      <c r="Q128" s="154">
        <v>0</v>
      </c>
      <c r="R128" s="154">
        <f>Q128*H128</f>
        <v>0</v>
      </c>
      <c r="S128" s="154">
        <v>0.316</v>
      </c>
      <c r="T128" s="155">
        <f>S128*H128</f>
        <v>44.17680000000001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6" t="s">
        <v>130</v>
      </c>
      <c r="AT128" s="156" t="s">
        <v>126</v>
      </c>
      <c r="AU128" s="156" t="s">
        <v>85</v>
      </c>
      <c r="AY128" s="16" t="s">
        <v>124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6" t="s">
        <v>83</v>
      </c>
      <c r="BK128" s="157">
        <f>ROUND(I128*H128,2)</f>
        <v>0</v>
      </c>
      <c r="BL128" s="16" t="s">
        <v>130</v>
      </c>
      <c r="BM128" s="156" t="s">
        <v>428</v>
      </c>
    </row>
    <row r="129" spans="2:51" s="13" customFormat="1" ht="12">
      <c r="B129" s="158"/>
      <c r="D129" s="159" t="s">
        <v>132</v>
      </c>
      <c r="E129" s="160" t="s">
        <v>1</v>
      </c>
      <c r="F129" s="161" t="s">
        <v>427</v>
      </c>
      <c r="H129" s="162">
        <v>139.8</v>
      </c>
      <c r="I129" s="163"/>
      <c r="L129" s="158"/>
      <c r="M129" s="164"/>
      <c r="N129" s="165"/>
      <c r="O129" s="165"/>
      <c r="P129" s="165"/>
      <c r="Q129" s="165"/>
      <c r="R129" s="165"/>
      <c r="S129" s="165"/>
      <c r="T129" s="166"/>
      <c r="AT129" s="160" t="s">
        <v>132</v>
      </c>
      <c r="AU129" s="160" t="s">
        <v>85</v>
      </c>
      <c r="AV129" s="13" t="s">
        <v>85</v>
      </c>
      <c r="AW129" s="13" t="s">
        <v>31</v>
      </c>
      <c r="AX129" s="13" t="s">
        <v>83</v>
      </c>
      <c r="AY129" s="160" t="s">
        <v>124</v>
      </c>
    </row>
    <row r="130" spans="1:65" s="2" customFormat="1" ht="24.2" customHeight="1">
      <c r="A130" s="31"/>
      <c r="B130" s="143"/>
      <c r="C130" s="144" t="s">
        <v>137</v>
      </c>
      <c r="D130" s="144" t="s">
        <v>126</v>
      </c>
      <c r="E130" s="145" t="s">
        <v>138</v>
      </c>
      <c r="F130" s="146" t="s">
        <v>139</v>
      </c>
      <c r="G130" s="147" t="s">
        <v>129</v>
      </c>
      <c r="H130" s="148">
        <v>0</v>
      </c>
      <c r="I130" s="149"/>
      <c r="J130" s="150">
        <f>ROUND(I130*H130,2)</f>
        <v>0</v>
      </c>
      <c r="K130" s="151"/>
      <c r="L130" s="32"/>
      <c r="M130" s="152" t="s">
        <v>1</v>
      </c>
      <c r="N130" s="153" t="s">
        <v>40</v>
      </c>
      <c r="O130" s="57"/>
      <c r="P130" s="154">
        <f>O130*H130</f>
        <v>0</v>
      </c>
      <c r="Q130" s="154">
        <v>7E-05</v>
      </c>
      <c r="R130" s="154">
        <f>Q130*H130</f>
        <v>0</v>
      </c>
      <c r="S130" s="154">
        <v>0.128</v>
      </c>
      <c r="T130" s="15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6" t="s">
        <v>130</v>
      </c>
      <c r="AT130" s="156" t="s">
        <v>126</v>
      </c>
      <c r="AU130" s="156" t="s">
        <v>85</v>
      </c>
      <c r="AY130" s="16" t="s">
        <v>124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6" t="s">
        <v>83</v>
      </c>
      <c r="BK130" s="157">
        <f>ROUND(I130*H130,2)</f>
        <v>0</v>
      </c>
      <c r="BL130" s="16" t="s">
        <v>130</v>
      </c>
      <c r="BM130" s="156" t="s">
        <v>429</v>
      </c>
    </row>
    <row r="131" spans="2:51" s="13" customFormat="1" ht="12">
      <c r="B131" s="158"/>
      <c r="D131" s="159" t="s">
        <v>132</v>
      </c>
      <c r="E131" s="160" t="s">
        <v>1</v>
      </c>
      <c r="F131" s="161" t="s">
        <v>430</v>
      </c>
      <c r="H131" s="162">
        <v>0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132</v>
      </c>
      <c r="AU131" s="160" t="s">
        <v>85</v>
      </c>
      <c r="AV131" s="13" t="s">
        <v>85</v>
      </c>
      <c r="AW131" s="13" t="s">
        <v>31</v>
      </c>
      <c r="AX131" s="13" t="s">
        <v>83</v>
      </c>
      <c r="AY131" s="160" t="s">
        <v>124</v>
      </c>
    </row>
    <row r="132" spans="1:65" s="2" customFormat="1" ht="24.2" customHeight="1">
      <c r="A132" s="31"/>
      <c r="B132" s="143"/>
      <c r="C132" s="144" t="s">
        <v>130</v>
      </c>
      <c r="D132" s="144" t="s">
        <v>126</v>
      </c>
      <c r="E132" s="145" t="s">
        <v>142</v>
      </c>
      <c r="F132" s="146" t="s">
        <v>143</v>
      </c>
      <c r="G132" s="147" t="s">
        <v>144</v>
      </c>
      <c r="H132" s="148">
        <v>240</v>
      </c>
      <c r="I132" s="149"/>
      <c r="J132" s="150">
        <f>ROUND(I132*H132,2)</f>
        <v>0</v>
      </c>
      <c r="K132" s="151"/>
      <c r="L132" s="32"/>
      <c r="M132" s="152" t="s">
        <v>1</v>
      </c>
      <c r="N132" s="153" t="s">
        <v>40</v>
      </c>
      <c r="O132" s="57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6" t="s">
        <v>130</v>
      </c>
      <c r="AT132" s="156" t="s">
        <v>126</v>
      </c>
      <c r="AU132" s="156" t="s">
        <v>85</v>
      </c>
      <c r="AY132" s="16" t="s">
        <v>124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6" t="s">
        <v>83</v>
      </c>
      <c r="BK132" s="157">
        <f>ROUND(I132*H132,2)</f>
        <v>0</v>
      </c>
      <c r="BL132" s="16" t="s">
        <v>130</v>
      </c>
      <c r="BM132" s="156" t="s">
        <v>431</v>
      </c>
    </row>
    <row r="133" spans="2:51" s="13" customFormat="1" ht="12">
      <c r="B133" s="158"/>
      <c r="D133" s="159" t="s">
        <v>132</v>
      </c>
      <c r="E133" s="160" t="s">
        <v>1</v>
      </c>
      <c r="F133" s="161" t="s">
        <v>146</v>
      </c>
      <c r="H133" s="162">
        <v>240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132</v>
      </c>
      <c r="AU133" s="160" t="s">
        <v>85</v>
      </c>
      <c r="AV133" s="13" t="s">
        <v>85</v>
      </c>
      <c r="AW133" s="13" t="s">
        <v>31</v>
      </c>
      <c r="AX133" s="13" t="s">
        <v>83</v>
      </c>
      <c r="AY133" s="160" t="s">
        <v>124</v>
      </c>
    </row>
    <row r="134" spans="1:65" s="2" customFormat="1" ht="24.2" customHeight="1">
      <c r="A134" s="31"/>
      <c r="B134" s="143"/>
      <c r="C134" s="144" t="s">
        <v>147</v>
      </c>
      <c r="D134" s="144" t="s">
        <v>126</v>
      </c>
      <c r="E134" s="145" t="s">
        <v>148</v>
      </c>
      <c r="F134" s="146" t="s">
        <v>149</v>
      </c>
      <c r="G134" s="147" t="s">
        <v>150</v>
      </c>
      <c r="H134" s="148">
        <v>10</v>
      </c>
      <c r="I134" s="149"/>
      <c r="J134" s="150">
        <f>ROUND(I134*H134,2)</f>
        <v>0</v>
      </c>
      <c r="K134" s="151"/>
      <c r="L134" s="32"/>
      <c r="M134" s="152" t="s">
        <v>1</v>
      </c>
      <c r="N134" s="153" t="s">
        <v>40</v>
      </c>
      <c r="O134" s="57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6" t="s">
        <v>130</v>
      </c>
      <c r="AT134" s="156" t="s">
        <v>126</v>
      </c>
      <c r="AU134" s="156" t="s">
        <v>85</v>
      </c>
      <c r="AY134" s="16" t="s">
        <v>124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6" t="s">
        <v>83</v>
      </c>
      <c r="BK134" s="157">
        <f>ROUND(I134*H134,2)</f>
        <v>0</v>
      </c>
      <c r="BL134" s="16" t="s">
        <v>130</v>
      </c>
      <c r="BM134" s="156" t="s">
        <v>432</v>
      </c>
    </row>
    <row r="135" spans="1:65" s="2" customFormat="1" ht="14.45" customHeight="1">
      <c r="A135" s="31"/>
      <c r="B135" s="143"/>
      <c r="C135" s="144" t="s">
        <v>152</v>
      </c>
      <c r="D135" s="144" t="s">
        <v>126</v>
      </c>
      <c r="E135" s="145" t="s">
        <v>153</v>
      </c>
      <c r="F135" s="146" t="s">
        <v>154</v>
      </c>
      <c r="G135" s="147" t="s">
        <v>155</v>
      </c>
      <c r="H135" s="148">
        <v>0</v>
      </c>
      <c r="I135" s="149"/>
      <c r="J135" s="150">
        <f>ROUND(I135*H135,2)</f>
        <v>0</v>
      </c>
      <c r="K135" s="151"/>
      <c r="L135" s="32"/>
      <c r="M135" s="152" t="s">
        <v>1</v>
      </c>
      <c r="N135" s="153" t="s">
        <v>40</v>
      </c>
      <c r="O135" s="57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6" t="s">
        <v>130</v>
      </c>
      <c r="AT135" s="156" t="s">
        <v>126</v>
      </c>
      <c r="AU135" s="156" t="s">
        <v>85</v>
      </c>
      <c r="AY135" s="16" t="s">
        <v>124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6" t="s">
        <v>83</v>
      </c>
      <c r="BK135" s="157">
        <f>ROUND(I135*H135,2)</f>
        <v>0</v>
      </c>
      <c r="BL135" s="16" t="s">
        <v>130</v>
      </c>
      <c r="BM135" s="156" t="s">
        <v>433</v>
      </c>
    </row>
    <row r="136" spans="2:51" s="13" customFormat="1" ht="12">
      <c r="B136" s="158"/>
      <c r="D136" s="159" t="s">
        <v>132</v>
      </c>
      <c r="E136" s="160" t="s">
        <v>1</v>
      </c>
      <c r="F136" s="161" t="s">
        <v>430</v>
      </c>
      <c r="H136" s="162">
        <v>0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132</v>
      </c>
      <c r="AU136" s="160" t="s">
        <v>85</v>
      </c>
      <c r="AV136" s="13" t="s">
        <v>85</v>
      </c>
      <c r="AW136" s="13" t="s">
        <v>31</v>
      </c>
      <c r="AX136" s="13" t="s">
        <v>83</v>
      </c>
      <c r="AY136" s="160" t="s">
        <v>124</v>
      </c>
    </row>
    <row r="137" spans="1:65" s="2" customFormat="1" ht="24.2" customHeight="1">
      <c r="A137" s="31"/>
      <c r="B137" s="143"/>
      <c r="C137" s="144" t="s">
        <v>158</v>
      </c>
      <c r="D137" s="144" t="s">
        <v>126</v>
      </c>
      <c r="E137" s="145" t="s">
        <v>159</v>
      </c>
      <c r="F137" s="146" t="s">
        <v>160</v>
      </c>
      <c r="G137" s="147" t="s">
        <v>155</v>
      </c>
      <c r="H137" s="148">
        <v>2779.7</v>
      </c>
      <c r="I137" s="149"/>
      <c r="J137" s="150">
        <f>ROUND(I137*H137,2)</f>
        <v>0</v>
      </c>
      <c r="K137" s="151"/>
      <c r="L137" s="32"/>
      <c r="M137" s="152" t="s">
        <v>1</v>
      </c>
      <c r="N137" s="153" t="s">
        <v>40</v>
      </c>
      <c r="O137" s="57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6" t="s">
        <v>130</v>
      </c>
      <c r="AT137" s="156" t="s">
        <v>126</v>
      </c>
      <c r="AU137" s="156" t="s">
        <v>85</v>
      </c>
      <c r="AY137" s="16" t="s">
        <v>124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6" t="s">
        <v>83</v>
      </c>
      <c r="BK137" s="157">
        <f>ROUND(I137*H137,2)</f>
        <v>0</v>
      </c>
      <c r="BL137" s="16" t="s">
        <v>130</v>
      </c>
      <c r="BM137" s="156" t="s">
        <v>434</v>
      </c>
    </row>
    <row r="138" spans="2:51" s="13" customFormat="1" ht="12">
      <c r="B138" s="158"/>
      <c r="D138" s="159" t="s">
        <v>132</v>
      </c>
      <c r="E138" s="160" t="s">
        <v>1</v>
      </c>
      <c r="F138" s="161" t="s">
        <v>435</v>
      </c>
      <c r="H138" s="162">
        <v>2779.7</v>
      </c>
      <c r="I138" s="163"/>
      <c r="L138" s="158"/>
      <c r="M138" s="164"/>
      <c r="N138" s="165"/>
      <c r="O138" s="165"/>
      <c r="P138" s="165"/>
      <c r="Q138" s="165"/>
      <c r="R138" s="165"/>
      <c r="S138" s="165"/>
      <c r="T138" s="166"/>
      <c r="AT138" s="160" t="s">
        <v>132</v>
      </c>
      <c r="AU138" s="160" t="s">
        <v>85</v>
      </c>
      <c r="AV138" s="13" t="s">
        <v>85</v>
      </c>
      <c r="AW138" s="13" t="s">
        <v>31</v>
      </c>
      <c r="AX138" s="13" t="s">
        <v>83</v>
      </c>
      <c r="AY138" s="160" t="s">
        <v>124</v>
      </c>
    </row>
    <row r="139" spans="1:65" s="2" customFormat="1" ht="24.2" customHeight="1">
      <c r="A139" s="31"/>
      <c r="B139" s="143"/>
      <c r="C139" s="144" t="s">
        <v>163</v>
      </c>
      <c r="D139" s="144" t="s">
        <v>126</v>
      </c>
      <c r="E139" s="145" t="s">
        <v>164</v>
      </c>
      <c r="F139" s="146" t="s">
        <v>165</v>
      </c>
      <c r="G139" s="147" t="s">
        <v>155</v>
      </c>
      <c r="H139" s="148">
        <v>2779.7</v>
      </c>
      <c r="I139" s="149"/>
      <c r="J139" s="150">
        <f>ROUND(I139*H139,2)</f>
        <v>0</v>
      </c>
      <c r="K139" s="151"/>
      <c r="L139" s="32"/>
      <c r="M139" s="152" t="s">
        <v>1</v>
      </c>
      <c r="N139" s="153" t="s">
        <v>40</v>
      </c>
      <c r="O139" s="57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6" t="s">
        <v>130</v>
      </c>
      <c r="AT139" s="156" t="s">
        <v>126</v>
      </c>
      <c r="AU139" s="156" t="s">
        <v>85</v>
      </c>
      <c r="AY139" s="16" t="s">
        <v>124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6" t="s">
        <v>83</v>
      </c>
      <c r="BK139" s="157">
        <f>ROUND(I139*H139,2)</f>
        <v>0</v>
      </c>
      <c r="BL139" s="16" t="s">
        <v>130</v>
      </c>
      <c r="BM139" s="156" t="s">
        <v>436</v>
      </c>
    </row>
    <row r="140" spans="2:51" s="13" customFormat="1" ht="12">
      <c r="B140" s="158"/>
      <c r="D140" s="159" t="s">
        <v>132</v>
      </c>
      <c r="E140" s="160" t="s">
        <v>1</v>
      </c>
      <c r="F140" s="161" t="s">
        <v>435</v>
      </c>
      <c r="H140" s="162">
        <v>2779.7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132</v>
      </c>
      <c r="AU140" s="160" t="s">
        <v>85</v>
      </c>
      <c r="AV140" s="13" t="s">
        <v>85</v>
      </c>
      <c r="AW140" s="13" t="s">
        <v>31</v>
      </c>
      <c r="AX140" s="13" t="s">
        <v>83</v>
      </c>
      <c r="AY140" s="160" t="s">
        <v>124</v>
      </c>
    </row>
    <row r="141" spans="1:65" s="2" customFormat="1" ht="14.45" customHeight="1">
      <c r="A141" s="31"/>
      <c r="B141" s="143"/>
      <c r="C141" s="144" t="s">
        <v>167</v>
      </c>
      <c r="D141" s="144" t="s">
        <v>126</v>
      </c>
      <c r="E141" s="145" t="s">
        <v>173</v>
      </c>
      <c r="F141" s="146" t="s">
        <v>174</v>
      </c>
      <c r="G141" s="147" t="s">
        <v>129</v>
      </c>
      <c r="H141" s="148">
        <v>4632.8</v>
      </c>
      <c r="I141" s="149"/>
      <c r="J141" s="150">
        <f>ROUND(I141*H141,2)</f>
        <v>0</v>
      </c>
      <c r="K141" s="151"/>
      <c r="L141" s="32"/>
      <c r="M141" s="152" t="s">
        <v>1</v>
      </c>
      <c r="N141" s="153" t="s">
        <v>40</v>
      </c>
      <c r="O141" s="57"/>
      <c r="P141" s="154">
        <f>O141*H141</f>
        <v>0</v>
      </c>
      <c r="Q141" s="154">
        <v>0.00085</v>
      </c>
      <c r="R141" s="154">
        <f>Q141*H141</f>
        <v>3.93788</v>
      </c>
      <c r="S141" s="154">
        <v>0</v>
      </c>
      <c r="T141" s="15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56" t="s">
        <v>130</v>
      </c>
      <c r="AT141" s="156" t="s">
        <v>126</v>
      </c>
      <c r="AU141" s="156" t="s">
        <v>85</v>
      </c>
      <c r="AY141" s="16" t="s">
        <v>124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6" t="s">
        <v>83</v>
      </c>
      <c r="BK141" s="157">
        <f>ROUND(I141*H141,2)</f>
        <v>0</v>
      </c>
      <c r="BL141" s="16" t="s">
        <v>130</v>
      </c>
      <c r="BM141" s="156" t="s">
        <v>437</v>
      </c>
    </row>
    <row r="142" spans="2:51" s="13" customFormat="1" ht="12">
      <c r="B142" s="158"/>
      <c r="D142" s="159" t="s">
        <v>132</v>
      </c>
      <c r="E142" s="160" t="s">
        <v>1</v>
      </c>
      <c r="F142" s="161" t="s">
        <v>438</v>
      </c>
      <c r="H142" s="162">
        <v>4632.8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132</v>
      </c>
      <c r="AU142" s="160" t="s">
        <v>85</v>
      </c>
      <c r="AV142" s="13" t="s">
        <v>85</v>
      </c>
      <c r="AW142" s="13" t="s">
        <v>31</v>
      </c>
      <c r="AX142" s="13" t="s">
        <v>83</v>
      </c>
      <c r="AY142" s="160" t="s">
        <v>124</v>
      </c>
    </row>
    <row r="143" spans="1:65" s="2" customFormat="1" ht="24.2" customHeight="1">
      <c r="A143" s="31"/>
      <c r="B143" s="143"/>
      <c r="C143" s="144" t="s">
        <v>172</v>
      </c>
      <c r="D143" s="144" t="s">
        <v>126</v>
      </c>
      <c r="E143" s="145" t="s">
        <v>182</v>
      </c>
      <c r="F143" s="146" t="s">
        <v>183</v>
      </c>
      <c r="G143" s="147" t="s">
        <v>129</v>
      </c>
      <c r="H143" s="148">
        <v>4632.8</v>
      </c>
      <c r="I143" s="149"/>
      <c r="J143" s="150">
        <f>ROUND(I143*H143,2)</f>
        <v>0</v>
      </c>
      <c r="K143" s="151"/>
      <c r="L143" s="32"/>
      <c r="M143" s="152" t="s">
        <v>1</v>
      </c>
      <c r="N143" s="153" t="s">
        <v>40</v>
      </c>
      <c r="O143" s="57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6" t="s">
        <v>130</v>
      </c>
      <c r="AT143" s="156" t="s">
        <v>126</v>
      </c>
      <c r="AU143" s="156" t="s">
        <v>85</v>
      </c>
      <c r="AY143" s="16" t="s">
        <v>124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6" t="s">
        <v>83</v>
      </c>
      <c r="BK143" s="157">
        <f>ROUND(I143*H143,2)</f>
        <v>0</v>
      </c>
      <c r="BL143" s="16" t="s">
        <v>130</v>
      </c>
      <c r="BM143" s="156" t="s">
        <v>439</v>
      </c>
    </row>
    <row r="144" spans="2:51" s="13" customFormat="1" ht="12">
      <c r="B144" s="158"/>
      <c r="D144" s="159" t="s">
        <v>132</v>
      </c>
      <c r="E144" s="160" t="s">
        <v>1</v>
      </c>
      <c r="F144" s="161" t="s">
        <v>438</v>
      </c>
      <c r="H144" s="162">
        <v>4632.8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132</v>
      </c>
      <c r="AU144" s="160" t="s">
        <v>85</v>
      </c>
      <c r="AV144" s="13" t="s">
        <v>85</v>
      </c>
      <c r="AW144" s="13" t="s">
        <v>31</v>
      </c>
      <c r="AX144" s="13" t="s">
        <v>83</v>
      </c>
      <c r="AY144" s="160" t="s">
        <v>124</v>
      </c>
    </row>
    <row r="145" spans="1:65" s="2" customFormat="1" ht="24.2" customHeight="1">
      <c r="A145" s="31"/>
      <c r="B145" s="143"/>
      <c r="C145" s="144" t="s">
        <v>177</v>
      </c>
      <c r="D145" s="144" t="s">
        <v>126</v>
      </c>
      <c r="E145" s="145" t="s">
        <v>186</v>
      </c>
      <c r="F145" s="146" t="s">
        <v>187</v>
      </c>
      <c r="G145" s="147" t="s">
        <v>155</v>
      </c>
      <c r="H145" s="148">
        <v>2254</v>
      </c>
      <c r="I145" s="149"/>
      <c r="J145" s="150">
        <f>ROUND(I145*H145,2)</f>
        <v>0</v>
      </c>
      <c r="K145" s="151"/>
      <c r="L145" s="32"/>
      <c r="M145" s="152" t="s">
        <v>1</v>
      </c>
      <c r="N145" s="153" t="s">
        <v>40</v>
      </c>
      <c r="O145" s="57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56" t="s">
        <v>130</v>
      </c>
      <c r="AT145" s="156" t="s">
        <v>126</v>
      </c>
      <c r="AU145" s="156" t="s">
        <v>85</v>
      </c>
      <c r="AY145" s="16" t="s">
        <v>124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6" t="s">
        <v>83</v>
      </c>
      <c r="BK145" s="157">
        <f>ROUND(I145*H145,2)</f>
        <v>0</v>
      </c>
      <c r="BL145" s="16" t="s">
        <v>130</v>
      </c>
      <c r="BM145" s="156" t="s">
        <v>440</v>
      </c>
    </row>
    <row r="146" spans="2:51" s="13" customFormat="1" ht="12">
      <c r="B146" s="158"/>
      <c r="D146" s="159" t="s">
        <v>132</v>
      </c>
      <c r="E146" s="160" t="s">
        <v>1</v>
      </c>
      <c r="F146" s="161" t="s">
        <v>441</v>
      </c>
      <c r="H146" s="162">
        <v>2254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132</v>
      </c>
      <c r="AU146" s="160" t="s">
        <v>85</v>
      </c>
      <c r="AV146" s="13" t="s">
        <v>85</v>
      </c>
      <c r="AW146" s="13" t="s">
        <v>31</v>
      </c>
      <c r="AX146" s="13" t="s">
        <v>83</v>
      </c>
      <c r="AY146" s="160" t="s">
        <v>124</v>
      </c>
    </row>
    <row r="147" spans="1:65" s="2" customFormat="1" ht="24.2" customHeight="1">
      <c r="A147" s="31"/>
      <c r="B147" s="143"/>
      <c r="C147" s="144" t="s">
        <v>181</v>
      </c>
      <c r="D147" s="144" t="s">
        <v>126</v>
      </c>
      <c r="E147" s="145" t="s">
        <v>442</v>
      </c>
      <c r="F147" s="146" t="s">
        <v>443</v>
      </c>
      <c r="G147" s="147" t="s">
        <v>155</v>
      </c>
      <c r="H147" s="148">
        <v>525.7</v>
      </c>
      <c r="I147" s="149"/>
      <c r="J147" s="150">
        <f>ROUND(I147*H147,2)</f>
        <v>0</v>
      </c>
      <c r="K147" s="151"/>
      <c r="L147" s="32"/>
      <c r="M147" s="152" t="s">
        <v>1</v>
      </c>
      <c r="N147" s="153" t="s">
        <v>40</v>
      </c>
      <c r="O147" s="57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6" t="s">
        <v>130</v>
      </c>
      <c r="AT147" s="156" t="s">
        <v>126</v>
      </c>
      <c r="AU147" s="156" t="s">
        <v>85</v>
      </c>
      <c r="AY147" s="16" t="s">
        <v>124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6" t="s">
        <v>83</v>
      </c>
      <c r="BK147" s="157">
        <f>ROUND(I147*H147,2)</f>
        <v>0</v>
      </c>
      <c r="BL147" s="16" t="s">
        <v>130</v>
      </c>
      <c r="BM147" s="156" t="s">
        <v>444</v>
      </c>
    </row>
    <row r="148" spans="2:51" s="13" customFormat="1" ht="12">
      <c r="B148" s="158"/>
      <c r="D148" s="159" t="s">
        <v>132</v>
      </c>
      <c r="E148" s="160" t="s">
        <v>1</v>
      </c>
      <c r="F148" s="161" t="s">
        <v>445</v>
      </c>
      <c r="H148" s="162">
        <v>525.7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132</v>
      </c>
      <c r="AU148" s="160" t="s">
        <v>85</v>
      </c>
      <c r="AV148" s="13" t="s">
        <v>85</v>
      </c>
      <c r="AW148" s="13" t="s">
        <v>31</v>
      </c>
      <c r="AX148" s="13" t="s">
        <v>83</v>
      </c>
      <c r="AY148" s="160" t="s">
        <v>124</v>
      </c>
    </row>
    <row r="149" spans="1:65" s="2" customFormat="1" ht="24.2" customHeight="1">
      <c r="A149" s="31"/>
      <c r="B149" s="143"/>
      <c r="C149" s="144" t="s">
        <v>185</v>
      </c>
      <c r="D149" s="144" t="s">
        <v>126</v>
      </c>
      <c r="E149" s="145" t="s">
        <v>190</v>
      </c>
      <c r="F149" s="146" t="s">
        <v>191</v>
      </c>
      <c r="G149" s="147" t="s">
        <v>155</v>
      </c>
      <c r="H149" s="148">
        <v>748.335</v>
      </c>
      <c r="I149" s="149"/>
      <c r="J149" s="150">
        <f>ROUND(I149*H149,2)</f>
        <v>0</v>
      </c>
      <c r="K149" s="151"/>
      <c r="L149" s="32"/>
      <c r="M149" s="152" t="s">
        <v>1</v>
      </c>
      <c r="N149" s="153" t="s">
        <v>40</v>
      </c>
      <c r="O149" s="57"/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56" t="s">
        <v>130</v>
      </c>
      <c r="AT149" s="156" t="s">
        <v>126</v>
      </c>
      <c r="AU149" s="156" t="s">
        <v>85</v>
      </c>
      <c r="AY149" s="16" t="s">
        <v>124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6" t="s">
        <v>83</v>
      </c>
      <c r="BK149" s="157">
        <f>ROUND(I149*H149,2)</f>
        <v>0</v>
      </c>
      <c r="BL149" s="16" t="s">
        <v>130</v>
      </c>
      <c r="BM149" s="156" t="s">
        <v>446</v>
      </c>
    </row>
    <row r="150" spans="2:51" s="13" customFormat="1" ht="22.5">
      <c r="B150" s="158"/>
      <c r="D150" s="159" t="s">
        <v>132</v>
      </c>
      <c r="E150" s="160" t="s">
        <v>1</v>
      </c>
      <c r="F150" s="161" t="s">
        <v>447</v>
      </c>
      <c r="H150" s="162">
        <v>93.2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132</v>
      </c>
      <c r="AU150" s="160" t="s">
        <v>85</v>
      </c>
      <c r="AV150" s="13" t="s">
        <v>85</v>
      </c>
      <c r="AW150" s="13" t="s">
        <v>31</v>
      </c>
      <c r="AX150" s="13" t="s">
        <v>75</v>
      </c>
      <c r="AY150" s="160" t="s">
        <v>124</v>
      </c>
    </row>
    <row r="151" spans="2:51" s="13" customFormat="1" ht="12">
      <c r="B151" s="158"/>
      <c r="D151" s="159" t="s">
        <v>132</v>
      </c>
      <c r="E151" s="160" t="s">
        <v>1</v>
      </c>
      <c r="F151" s="161" t="s">
        <v>448</v>
      </c>
      <c r="H151" s="162">
        <v>655.135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132</v>
      </c>
      <c r="AU151" s="160" t="s">
        <v>85</v>
      </c>
      <c r="AV151" s="13" t="s">
        <v>85</v>
      </c>
      <c r="AW151" s="13" t="s">
        <v>31</v>
      </c>
      <c r="AX151" s="13" t="s">
        <v>75</v>
      </c>
      <c r="AY151" s="160" t="s">
        <v>124</v>
      </c>
    </row>
    <row r="152" spans="2:51" s="14" customFormat="1" ht="12">
      <c r="B152" s="167"/>
      <c r="D152" s="159" t="s">
        <v>132</v>
      </c>
      <c r="E152" s="168" t="s">
        <v>1</v>
      </c>
      <c r="F152" s="169" t="s">
        <v>195</v>
      </c>
      <c r="H152" s="170">
        <v>748.335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8" t="s">
        <v>132</v>
      </c>
      <c r="AU152" s="168" t="s">
        <v>85</v>
      </c>
      <c r="AV152" s="14" t="s">
        <v>130</v>
      </c>
      <c r="AW152" s="14" t="s">
        <v>31</v>
      </c>
      <c r="AX152" s="14" t="s">
        <v>83</v>
      </c>
      <c r="AY152" s="168" t="s">
        <v>124</v>
      </c>
    </row>
    <row r="153" spans="1:65" s="2" customFormat="1" ht="24.2" customHeight="1">
      <c r="A153" s="31"/>
      <c r="B153" s="143"/>
      <c r="C153" s="144" t="s">
        <v>189</v>
      </c>
      <c r="D153" s="144" t="s">
        <v>126</v>
      </c>
      <c r="E153" s="145" t="s">
        <v>196</v>
      </c>
      <c r="F153" s="146" t="s">
        <v>197</v>
      </c>
      <c r="G153" s="147" t="s">
        <v>155</v>
      </c>
      <c r="H153" s="148">
        <v>6735.015</v>
      </c>
      <c r="I153" s="149"/>
      <c r="J153" s="150">
        <f>ROUND(I153*H153,2)</f>
        <v>0</v>
      </c>
      <c r="K153" s="151"/>
      <c r="L153" s="32"/>
      <c r="M153" s="152" t="s">
        <v>1</v>
      </c>
      <c r="N153" s="153" t="s">
        <v>40</v>
      </c>
      <c r="O153" s="57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56" t="s">
        <v>130</v>
      </c>
      <c r="AT153" s="156" t="s">
        <v>126</v>
      </c>
      <c r="AU153" s="156" t="s">
        <v>85</v>
      </c>
      <c r="AY153" s="16" t="s">
        <v>124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6" t="s">
        <v>83</v>
      </c>
      <c r="BK153" s="157">
        <f>ROUND(I153*H153,2)</f>
        <v>0</v>
      </c>
      <c r="BL153" s="16" t="s">
        <v>130</v>
      </c>
      <c r="BM153" s="156" t="s">
        <v>449</v>
      </c>
    </row>
    <row r="154" spans="2:51" s="13" customFormat="1" ht="22.5">
      <c r="B154" s="158"/>
      <c r="D154" s="159" t="s">
        <v>132</v>
      </c>
      <c r="E154" s="160" t="s">
        <v>1</v>
      </c>
      <c r="F154" s="161" t="s">
        <v>447</v>
      </c>
      <c r="H154" s="162">
        <v>93.2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132</v>
      </c>
      <c r="AU154" s="160" t="s">
        <v>85</v>
      </c>
      <c r="AV154" s="13" t="s">
        <v>85</v>
      </c>
      <c r="AW154" s="13" t="s">
        <v>31</v>
      </c>
      <c r="AX154" s="13" t="s">
        <v>75</v>
      </c>
      <c r="AY154" s="160" t="s">
        <v>124</v>
      </c>
    </row>
    <row r="155" spans="2:51" s="13" customFormat="1" ht="12">
      <c r="B155" s="158"/>
      <c r="D155" s="159" t="s">
        <v>132</v>
      </c>
      <c r="E155" s="160" t="s">
        <v>1</v>
      </c>
      <c r="F155" s="161" t="s">
        <v>448</v>
      </c>
      <c r="H155" s="162">
        <v>655.135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132</v>
      </c>
      <c r="AU155" s="160" t="s">
        <v>85</v>
      </c>
      <c r="AV155" s="13" t="s">
        <v>85</v>
      </c>
      <c r="AW155" s="13" t="s">
        <v>31</v>
      </c>
      <c r="AX155" s="13" t="s">
        <v>75</v>
      </c>
      <c r="AY155" s="160" t="s">
        <v>124</v>
      </c>
    </row>
    <row r="156" spans="2:51" s="14" customFormat="1" ht="12">
      <c r="B156" s="167"/>
      <c r="D156" s="159" t="s">
        <v>132</v>
      </c>
      <c r="E156" s="168" t="s">
        <v>1</v>
      </c>
      <c r="F156" s="169" t="s">
        <v>195</v>
      </c>
      <c r="H156" s="170">
        <v>748.335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132</v>
      </c>
      <c r="AU156" s="168" t="s">
        <v>85</v>
      </c>
      <c r="AV156" s="14" t="s">
        <v>130</v>
      </c>
      <c r="AW156" s="14" t="s">
        <v>31</v>
      </c>
      <c r="AX156" s="14" t="s">
        <v>75</v>
      </c>
      <c r="AY156" s="168" t="s">
        <v>124</v>
      </c>
    </row>
    <row r="157" spans="2:51" s="13" customFormat="1" ht="12">
      <c r="B157" s="158"/>
      <c r="D157" s="159" t="s">
        <v>132</v>
      </c>
      <c r="E157" s="160" t="s">
        <v>1</v>
      </c>
      <c r="F157" s="161" t="s">
        <v>450</v>
      </c>
      <c r="H157" s="162">
        <v>6735.015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132</v>
      </c>
      <c r="AU157" s="160" t="s">
        <v>85</v>
      </c>
      <c r="AV157" s="13" t="s">
        <v>85</v>
      </c>
      <c r="AW157" s="13" t="s">
        <v>31</v>
      </c>
      <c r="AX157" s="13" t="s">
        <v>83</v>
      </c>
      <c r="AY157" s="160" t="s">
        <v>124</v>
      </c>
    </row>
    <row r="158" spans="1:65" s="2" customFormat="1" ht="14.45" customHeight="1">
      <c r="A158" s="31"/>
      <c r="B158" s="143"/>
      <c r="C158" s="144" t="s">
        <v>8</v>
      </c>
      <c r="D158" s="144" t="s">
        <v>126</v>
      </c>
      <c r="E158" s="145" t="s">
        <v>201</v>
      </c>
      <c r="F158" s="146" t="s">
        <v>202</v>
      </c>
      <c r="G158" s="147" t="s">
        <v>155</v>
      </c>
      <c r="H158" s="148">
        <v>748.335</v>
      </c>
      <c r="I158" s="149"/>
      <c r="J158" s="150">
        <f>ROUND(I158*H158,2)</f>
        <v>0</v>
      </c>
      <c r="K158" s="151"/>
      <c r="L158" s="32"/>
      <c r="M158" s="152" t="s">
        <v>1</v>
      </c>
      <c r="N158" s="153" t="s">
        <v>40</v>
      </c>
      <c r="O158" s="57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56" t="s">
        <v>130</v>
      </c>
      <c r="AT158" s="156" t="s">
        <v>126</v>
      </c>
      <c r="AU158" s="156" t="s">
        <v>85</v>
      </c>
      <c r="AY158" s="16" t="s">
        <v>124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6" t="s">
        <v>83</v>
      </c>
      <c r="BK158" s="157">
        <f>ROUND(I158*H158,2)</f>
        <v>0</v>
      </c>
      <c r="BL158" s="16" t="s">
        <v>130</v>
      </c>
      <c r="BM158" s="156" t="s">
        <v>451</v>
      </c>
    </row>
    <row r="159" spans="2:51" s="13" customFormat="1" ht="22.5">
      <c r="B159" s="158"/>
      <c r="D159" s="159" t="s">
        <v>132</v>
      </c>
      <c r="E159" s="160" t="s">
        <v>1</v>
      </c>
      <c r="F159" s="161" t="s">
        <v>447</v>
      </c>
      <c r="H159" s="162">
        <v>93.2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132</v>
      </c>
      <c r="AU159" s="160" t="s">
        <v>85</v>
      </c>
      <c r="AV159" s="13" t="s">
        <v>85</v>
      </c>
      <c r="AW159" s="13" t="s">
        <v>31</v>
      </c>
      <c r="AX159" s="13" t="s">
        <v>75</v>
      </c>
      <c r="AY159" s="160" t="s">
        <v>124</v>
      </c>
    </row>
    <row r="160" spans="2:51" s="13" customFormat="1" ht="12">
      <c r="B160" s="158"/>
      <c r="D160" s="159" t="s">
        <v>132</v>
      </c>
      <c r="E160" s="160" t="s">
        <v>1</v>
      </c>
      <c r="F160" s="161" t="s">
        <v>448</v>
      </c>
      <c r="H160" s="162">
        <v>655.135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132</v>
      </c>
      <c r="AU160" s="160" t="s">
        <v>85</v>
      </c>
      <c r="AV160" s="13" t="s">
        <v>85</v>
      </c>
      <c r="AW160" s="13" t="s">
        <v>31</v>
      </c>
      <c r="AX160" s="13" t="s">
        <v>75</v>
      </c>
      <c r="AY160" s="160" t="s">
        <v>124</v>
      </c>
    </row>
    <row r="161" spans="2:51" s="14" customFormat="1" ht="12">
      <c r="B161" s="167"/>
      <c r="D161" s="159" t="s">
        <v>132</v>
      </c>
      <c r="E161" s="168" t="s">
        <v>1</v>
      </c>
      <c r="F161" s="169" t="s">
        <v>195</v>
      </c>
      <c r="H161" s="170">
        <v>748.335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8" t="s">
        <v>132</v>
      </c>
      <c r="AU161" s="168" t="s">
        <v>85</v>
      </c>
      <c r="AV161" s="14" t="s">
        <v>130</v>
      </c>
      <c r="AW161" s="14" t="s">
        <v>31</v>
      </c>
      <c r="AX161" s="14" t="s">
        <v>83</v>
      </c>
      <c r="AY161" s="168" t="s">
        <v>124</v>
      </c>
    </row>
    <row r="162" spans="1:65" s="2" customFormat="1" ht="14.45" customHeight="1">
      <c r="A162" s="31"/>
      <c r="B162" s="143"/>
      <c r="C162" s="144" t="s">
        <v>200</v>
      </c>
      <c r="D162" s="144" t="s">
        <v>126</v>
      </c>
      <c r="E162" s="145" t="s">
        <v>205</v>
      </c>
      <c r="F162" s="146" t="s">
        <v>206</v>
      </c>
      <c r="G162" s="147" t="s">
        <v>155</v>
      </c>
      <c r="H162" s="148">
        <v>748.335</v>
      </c>
      <c r="I162" s="149"/>
      <c r="J162" s="150">
        <f>ROUND(I162*H162,2)</f>
        <v>0</v>
      </c>
      <c r="K162" s="151"/>
      <c r="L162" s="32"/>
      <c r="M162" s="152" t="s">
        <v>1</v>
      </c>
      <c r="N162" s="153" t="s">
        <v>40</v>
      </c>
      <c r="O162" s="57"/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6" t="s">
        <v>130</v>
      </c>
      <c r="AT162" s="156" t="s">
        <v>126</v>
      </c>
      <c r="AU162" s="156" t="s">
        <v>85</v>
      </c>
      <c r="AY162" s="16" t="s">
        <v>124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6" t="s">
        <v>83</v>
      </c>
      <c r="BK162" s="157">
        <f>ROUND(I162*H162,2)</f>
        <v>0</v>
      </c>
      <c r="BL162" s="16" t="s">
        <v>130</v>
      </c>
      <c r="BM162" s="156" t="s">
        <v>452</v>
      </c>
    </row>
    <row r="163" spans="2:51" s="13" customFormat="1" ht="22.5">
      <c r="B163" s="158"/>
      <c r="D163" s="159" t="s">
        <v>132</v>
      </c>
      <c r="E163" s="160" t="s">
        <v>1</v>
      </c>
      <c r="F163" s="161" t="s">
        <v>447</v>
      </c>
      <c r="H163" s="162">
        <v>93.2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132</v>
      </c>
      <c r="AU163" s="160" t="s">
        <v>85</v>
      </c>
      <c r="AV163" s="13" t="s">
        <v>85</v>
      </c>
      <c r="AW163" s="13" t="s">
        <v>31</v>
      </c>
      <c r="AX163" s="13" t="s">
        <v>75</v>
      </c>
      <c r="AY163" s="160" t="s">
        <v>124</v>
      </c>
    </row>
    <row r="164" spans="2:51" s="13" customFormat="1" ht="12">
      <c r="B164" s="158"/>
      <c r="D164" s="159" t="s">
        <v>132</v>
      </c>
      <c r="E164" s="160" t="s">
        <v>1</v>
      </c>
      <c r="F164" s="161" t="s">
        <v>448</v>
      </c>
      <c r="H164" s="162">
        <v>655.135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132</v>
      </c>
      <c r="AU164" s="160" t="s">
        <v>85</v>
      </c>
      <c r="AV164" s="13" t="s">
        <v>85</v>
      </c>
      <c r="AW164" s="13" t="s">
        <v>31</v>
      </c>
      <c r="AX164" s="13" t="s">
        <v>75</v>
      </c>
      <c r="AY164" s="160" t="s">
        <v>124</v>
      </c>
    </row>
    <row r="165" spans="2:51" s="14" customFormat="1" ht="12">
      <c r="B165" s="167"/>
      <c r="D165" s="159" t="s">
        <v>132</v>
      </c>
      <c r="E165" s="168" t="s">
        <v>1</v>
      </c>
      <c r="F165" s="169" t="s">
        <v>195</v>
      </c>
      <c r="H165" s="170">
        <v>748.335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8" t="s">
        <v>132</v>
      </c>
      <c r="AU165" s="168" t="s">
        <v>85</v>
      </c>
      <c r="AV165" s="14" t="s">
        <v>130</v>
      </c>
      <c r="AW165" s="14" t="s">
        <v>31</v>
      </c>
      <c r="AX165" s="14" t="s">
        <v>83</v>
      </c>
      <c r="AY165" s="168" t="s">
        <v>124</v>
      </c>
    </row>
    <row r="166" spans="1:65" s="2" customFormat="1" ht="24.2" customHeight="1">
      <c r="A166" s="31"/>
      <c r="B166" s="143"/>
      <c r="C166" s="144" t="s">
        <v>204</v>
      </c>
      <c r="D166" s="144" t="s">
        <v>126</v>
      </c>
      <c r="E166" s="145" t="s">
        <v>209</v>
      </c>
      <c r="F166" s="146" t="s">
        <v>210</v>
      </c>
      <c r="G166" s="147" t="s">
        <v>211</v>
      </c>
      <c r="H166" s="148">
        <v>1646.337</v>
      </c>
      <c r="I166" s="149"/>
      <c r="J166" s="150">
        <f>ROUND(I166*H166,2)</f>
        <v>0</v>
      </c>
      <c r="K166" s="151"/>
      <c r="L166" s="32"/>
      <c r="M166" s="152" t="s">
        <v>1</v>
      </c>
      <c r="N166" s="153" t="s">
        <v>40</v>
      </c>
      <c r="O166" s="57"/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6" t="s">
        <v>130</v>
      </c>
      <c r="AT166" s="156" t="s">
        <v>126</v>
      </c>
      <c r="AU166" s="156" t="s">
        <v>85</v>
      </c>
      <c r="AY166" s="16" t="s">
        <v>124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6" t="s">
        <v>83</v>
      </c>
      <c r="BK166" s="157">
        <f>ROUND(I166*H166,2)</f>
        <v>0</v>
      </c>
      <c r="BL166" s="16" t="s">
        <v>130</v>
      </c>
      <c r="BM166" s="156" t="s">
        <v>453</v>
      </c>
    </row>
    <row r="167" spans="2:51" s="13" customFormat="1" ht="22.5">
      <c r="B167" s="158"/>
      <c r="D167" s="159" t="s">
        <v>132</v>
      </c>
      <c r="E167" s="160" t="s">
        <v>1</v>
      </c>
      <c r="F167" s="161" t="s">
        <v>447</v>
      </c>
      <c r="H167" s="162">
        <v>93.2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132</v>
      </c>
      <c r="AU167" s="160" t="s">
        <v>85</v>
      </c>
      <c r="AV167" s="13" t="s">
        <v>85</v>
      </c>
      <c r="AW167" s="13" t="s">
        <v>31</v>
      </c>
      <c r="AX167" s="13" t="s">
        <v>75</v>
      </c>
      <c r="AY167" s="160" t="s">
        <v>124</v>
      </c>
    </row>
    <row r="168" spans="2:51" s="13" customFormat="1" ht="12">
      <c r="B168" s="158"/>
      <c r="D168" s="159" t="s">
        <v>132</v>
      </c>
      <c r="E168" s="160" t="s">
        <v>1</v>
      </c>
      <c r="F168" s="161" t="s">
        <v>448</v>
      </c>
      <c r="H168" s="162">
        <v>655.135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132</v>
      </c>
      <c r="AU168" s="160" t="s">
        <v>85</v>
      </c>
      <c r="AV168" s="13" t="s">
        <v>85</v>
      </c>
      <c r="AW168" s="13" t="s">
        <v>31</v>
      </c>
      <c r="AX168" s="13" t="s">
        <v>75</v>
      </c>
      <c r="AY168" s="160" t="s">
        <v>124</v>
      </c>
    </row>
    <row r="169" spans="2:51" s="14" customFormat="1" ht="12">
      <c r="B169" s="167"/>
      <c r="D169" s="159" t="s">
        <v>132</v>
      </c>
      <c r="E169" s="168" t="s">
        <v>1</v>
      </c>
      <c r="F169" s="169" t="s">
        <v>195</v>
      </c>
      <c r="H169" s="170">
        <v>748.335</v>
      </c>
      <c r="I169" s="171"/>
      <c r="L169" s="167"/>
      <c r="M169" s="172"/>
      <c r="N169" s="173"/>
      <c r="O169" s="173"/>
      <c r="P169" s="173"/>
      <c r="Q169" s="173"/>
      <c r="R169" s="173"/>
      <c r="S169" s="173"/>
      <c r="T169" s="174"/>
      <c r="AT169" s="168" t="s">
        <v>132</v>
      </c>
      <c r="AU169" s="168" t="s">
        <v>85</v>
      </c>
      <c r="AV169" s="14" t="s">
        <v>130</v>
      </c>
      <c r="AW169" s="14" t="s">
        <v>31</v>
      </c>
      <c r="AX169" s="14" t="s">
        <v>75</v>
      </c>
      <c r="AY169" s="168" t="s">
        <v>124</v>
      </c>
    </row>
    <row r="170" spans="2:51" s="13" customFormat="1" ht="12">
      <c r="B170" s="158"/>
      <c r="D170" s="159" t="s">
        <v>132</v>
      </c>
      <c r="E170" s="160" t="s">
        <v>1</v>
      </c>
      <c r="F170" s="161" t="s">
        <v>454</v>
      </c>
      <c r="H170" s="162">
        <v>1646.337</v>
      </c>
      <c r="I170" s="163"/>
      <c r="L170" s="158"/>
      <c r="M170" s="164"/>
      <c r="N170" s="165"/>
      <c r="O170" s="165"/>
      <c r="P170" s="165"/>
      <c r="Q170" s="165"/>
      <c r="R170" s="165"/>
      <c r="S170" s="165"/>
      <c r="T170" s="166"/>
      <c r="AT170" s="160" t="s">
        <v>132</v>
      </c>
      <c r="AU170" s="160" t="s">
        <v>85</v>
      </c>
      <c r="AV170" s="13" t="s">
        <v>85</v>
      </c>
      <c r="AW170" s="13" t="s">
        <v>31</v>
      </c>
      <c r="AX170" s="13" t="s">
        <v>83</v>
      </c>
      <c r="AY170" s="160" t="s">
        <v>124</v>
      </c>
    </row>
    <row r="171" spans="1:65" s="2" customFormat="1" ht="14.45" customHeight="1">
      <c r="A171" s="31"/>
      <c r="B171" s="143"/>
      <c r="C171" s="175" t="s">
        <v>208</v>
      </c>
      <c r="D171" s="175" t="s">
        <v>215</v>
      </c>
      <c r="E171" s="176" t="s">
        <v>216</v>
      </c>
      <c r="F171" s="177" t="s">
        <v>217</v>
      </c>
      <c r="G171" s="178" t="s">
        <v>211</v>
      </c>
      <c r="H171" s="179">
        <v>205.04</v>
      </c>
      <c r="I171" s="180"/>
      <c r="J171" s="181">
        <f>ROUND(I171*H171,2)</f>
        <v>0</v>
      </c>
      <c r="K171" s="182"/>
      <c r="L171" s="183"/>
      <c r="M171" s="184" t="s">
        <v>1</v>
      </c>
      <c r="N171" s="185" t="s">
        <v>40</v>
      </c>
      <c r="O171" s="57"/>
      <c r="P171" s="154">
        <f>O171*H171</f>
        <v>0</v>
      </c>
      <c r="Q171" s="154">
        <v>1</v>
      </c>
      <c r="R171" s="154">
        <f>Q171*H171</f>
        <v>205.04</v>
      </c>
      <c r="S171" s="154">
        <v>0</v>
      </c>
      <c r="T171" s="15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56" t="s">
        <v>163</v>
      </c>
      <c r="AT171" s="156" t="s">
        <v>215</v>
      </c>
      <c r="AU171" s="156" t="s">
        <v>85</v>
      </c>
      <c r="AY171" s="16" t="s">
        <v>124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6" t="s">
        <v>83</v>
      </c>
      <c r="BK171" s="157">
        <f>ROUND(I171*H171,2)</f>
        <v>0</v>
      </c>
      <c r="BL171" s="16" t="s">
        <v>130</v>
      </c>
      <c r="BM171" s="156" t="s">
        <v>455</v>
      </c>
    </row>
    <row r="172" spans="2:51" s="13" customFormat="1" ht="22.5">
      <c r="B172" s="158"/>
      <c r="D172" s="159" t="s">
        <v>132</v>
      </c>
      <c r="E172" s="160" t="s">
        <v>1</v>
      </c>
      <c r="F172" s="161" t="s">
        <v>447</v>
      </c>
      <c r="H172" s="162">
        <v>93.2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132</v>
      </c>
      <c r="AU172" s="160" t="s">
        <v>85</v>
      </c>
      <c r="AV172" s="13" t="s">
        <v>85</v>
      </c>
      <c r="AW172" s="13" t="s">
        <v>31</v>
      </c>
      <c r="AX172" s="13" t="s">
        <v>75</v>
      </c>
      <c r="AY172" s="160" t="s">
        <v>124</v>
      </c>
    </row>
    <row r="173" spans="2:51" s="13" customFormat="1" ht="12">
      <c r="B173" s="158"/>
      <c r="D173" s="159" t="s">
        <v>132</v>
      </c>
      <c r="E173" s="160" t="s">
        <v>1</v>
      </c>
      <c r="F173" s="161" t="s">
        <v>456</v>
      </c>
      <c r="H173" s="162">
        <v>205.04</v>
      </c>
      <c r="I173" s="163"/>
      <c r="L173" s="158"/>
      <c r="M173" s="164"/>
      <c r="N173" s="165"/>
      <c r="O173" s="165"/>
      <c r="P173" s="165"/>
      <c r="Q173" s="165"/>
      <c r="R173" s="165"/>
      <c r="S173" s="165"/>
      <c r="T173" s="166"/>
      <c r="AT173" s="160" t="s">
        <v>132</v>
      </c>
      <c r="AU173" s="160" t="s">
        <v>85</v>
      </c>
      <c r="AV173" s="13" t="s">
        <v>85</v>
      </c>
      <c r="AW173" s="13" t="s">
        <v>31</v>
      </c>
      <c r="AX173" s="13" t="s">
        <v>83</v>
      </c>
      <c r="AY173" s="160" t="s">
        <v>124</v>
      </c>
    </row>
    <row r="174" spans="1:65" s="2" customFormat="1" ht="14.45" customHeight="1">
      <c r="A174" s="31"/>
      <c r="B174" s="143"/>
      <c r="C174" s="144" t="s">
        <v>214</v>
      </c>
      <c r="D174" s="144" t="s">
        <v>126</v>
      </c>
      <c r="E174" s="145" t="s">
        <v>221</v>
      </c>
      <c r="F174" s="146" t="s">
        <v>222</v>
      </c>
      <c r="G174" s="147" t="s">
        <v>155</v>
      </c>
      <c r="H174" s="148">
        <v>93.2</v>
      </c>
      <c r="I174" s="149"/>
      <c r="J174" s="150">
        <f>ROUND(I174*H174,2)</f>
        <v>0</v>
      </c>
      <c r="K174" s="151"/>
      <c r="L174" s="32"/>
      <c r="M174" s="152" t="s">
        <v>1</v>
      </c>
      <c r="N174" s="153" t="s">
        <v>40</v>
      </c>
      <c r="O174" s="57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56" t="s">
        <v>130</v>
      </c>
      <c r="AT174" s="156" t="s">
        <v>126</v>
      </c>
      <c r="AU174" s="156" t="s">
        <v>85</v>
      </c>
      <c r="AY174" s="16" t="s">
        <v>124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6" t="s">
        <v>83</v>
      </c>
      <c r="BK174" s="157">
        <f>ROUND(I174*H174,2)</f>
        <v>0</v>
      </c>
      <c r="BL174" s="16" t="s">
        <v>130</v>
      </c>
      <c r="BM174" s="156" t="s">
        <v>457</v>
      </c>
    </row>
    <row r="175" spans="2:51" s="13" customFormat="1" ht="22.5">
      <c r="B175" s="158"/>
      <c r="D175" s="159" t="s">
        <v>132</v>
      </c>
      <c r="E175" s="160" t="s">
        <v>1</v>
      </c>
      <c r="F175" s="161" t="s">
        <v>458</v>
      </c>
      <c r="H175" s="162">
        <v>93.2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132</v>
      </c>
      <c r="AU175" s="160" t="s">
        <v>85</v>
      </c>
      <c r="AV175" s="13" t="s">
        <v>85</v>
      </c>
      <c r="AW175" s="13" t="s">
        <v>31</v>
      </c>
      <c r="AX175" s="13" t="s">
        <v>83</v>
      </c>
      <c r="AY175" s="160" t="s">
        <v>124</v>
      </c>
    </row>
    <row r="176" spans="1:65" s="2" customFormat="1" ht="24.2" customHeight="1">
      <c r="A176" s="31"/>
      <c r="B176" s="143"/>
      <c r="C176" s="175" t="s">
        <v>220</v>
      </c>
      <c r="D176" s="175" t="s">
        <v>215</v>
      </c>
      <c r="E176" s="176" t="s">
        <v>225</v>
      </c>
      <c r="F176" s="177" t="s">
        <v>226</v>
      </c>
      <c r="G176" s="178" t="s">
        <v>227</v>
      </c>
      <c r="H176" s="179">
        <v>2015.8</v>
      </c>
      <c r="I176" s="180"/>
      <c r="J176" s="181">
        <f>ROUND(I176*H176,2)</f>
        <v>0</v>
      </c>
      <c r="K176" s="182"/>
      <c r="L176" s="183"/>
      <c r="M176" s="184" t="s">
        <v>1</v>
      </c>
      <c r="N176" s="185" t="s">
        <v>40</v>
      </c>
      <c r="O176" s="57"/>
      <c r="P176" s="154">
        <f>O176*H176</f>
        <v>0</v>
      </c>
      <c r="Q176" s="154">
        <v>0.00018</v>
      </c>
      <c r="R176" s="154">
        <f>Q176*H176</f>
        <v>0.362844</v>
      </c>
      <c r="S176" s="154">
        <v>0</v>
      </c>
      <c r="T176" s="15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56" t="s">
        <v>163</v>
      </c>
      <c r="AT176" s="156" t="s">
        <v>215</v>
      </c>
      <c r="AU176" s="156" t="s">
        <v>85</v>
      </c>
      <c r="AY176" s="16" t="s">
        <v>124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6" t="s">
        <v>83</v>
      </c>
      <c r="BK176" s="157">
        <f>ROUND(I176*H176,2)</f>
        <v>0</v>
      </c>
      <c r="BL176" s="16" t="s">
        <v>130</v>
      </c>
      <c r="BM176" s="156" t="s">
        <v>459</v>
      </c>
    </row>
    <row r="177" spans="2:51" s="13" customFormat="1" ht="12">
      <c r="B177" s="158"/>
      <c r="D177" s="159" t="s">
        <v>132</v>
      </c>
      <c r="E177" s="160" t="s">
        <v>1</v>
      </c>
      <c r="F177" s="161" t="s">
        <v>460</v>
      </c>
      <c r="H177" s="162">
        <v>2015.8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132</v>
      </c>
      <c r="AU177" s="160" t="s">
        <v>85</v>
      </c>
      <c r="AV177" s="13" t="s">
        <v>85</v>
      </c>
      <c r="AW177" s="13" t="s">
        <v>31</v>
      </c>
      <c r="AX177" s="13" t="s">
        <v>83</v>
      </c>
      <c r="AY177" s="160" t="s">
        <v>124</v>
      </c>
    </row>
    <row r="178" spans="1:65" s="2" customFormat="1" ht="24.2" customHeight="1">
      <c r="A178" s="31"/>
      <c r="B178" s="143"/>
      <c r="C178" s="144" t="s">
        <v>7</v>
      </c>
      <c r="D178" s="144" t="s">
        <v>126</v>
      </c>
      <c r="E178" s="145" t="s">
        <v>231</v>
      </c>
      <c r="F178" s="146" t="s">
        <v>232</v>
      </c>
      <c r="G178" s="147" t="s">
        <v>129</v>
      </c>
      <c r="H178" s="148">
        <v>0</v>
      </c>
      <c r="I178" s="149"/>
      <c r="J178" s="150">
        <f>ROUND(I178*H178,2)</f>
        <v>0</v>
      </c>
      <c r="K178" s="151"/>
      <c r="L178" s="32"/>
      <c r="M178" s="152" t="s">
        <v>1</v>
      </c>
      <c r="N178" s="153" t="s">
        <v>40</v>
      </c>
      <c r="O178" s="57"/>
      <c r="P178" s="154">
        <f>O178*H178</f>
        <v>0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56" t="s">
        <v>130</v>
      </c>
      <c r="AT178" s="156" t="s">
        <v>126</v>
      </c>
      <c r="AU178" s="156" t="s">
        <v>85</v>
      </c>
      <c r="AY178" s="16" t="s">
        <v>124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6" t="s">
        <v>83</v>
      </c>
      <c r="BK178" s="157">
        <f>ROUND(I178*H178,2)</f>
        <v>0</v>
      </c>
      <c r="BL178" s="16" t="s">
        <v>130</v>
      </c>
      <c r="BM178" s="156" t="s">
        <v>461</v>
      </c>
    </row>
    <row r="179" spans="2:51" s="13" customFormat="1" ht="12">
      <c r="B179" s="158"/>
      <c r="D179" s="159" t="s">
        <v>132</v>
      </c>
      <c r="E179" s="160" t="s">
        <v>1</v>
      </c>
      <c r="F179" s="161" t="s">
        <v>430</v>
      </c>
      <c r="H179" s="162">
        <v>0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132</v>
      </c>
      <c r="AU179" s="160" t="s">
        <v>85</v>
      </c>
      <c r="AV179" s="13" t="s">
        <v>85</v>
      </c>
      <c r="AW179" s="13" t="s">
        <v>31</v>
      </c>
      <c r="AX179" s="13" t="s">
        <v>83</v>
      </c>
      <c r="AY179" s="160" t="s">
        <v>124</v>
      </c>
    </row>
    <row r="180" spans="2:63" s="12" customFormat="1" ht="22.9" customHeight="1">
      <c r="B180" s="130"/>
      <c r="D180" s="131" t="s">
        <v>74</v>
      </c>
      <c r="E180" s="141" t="s">
        <v>85</v>
      </c>
      <c r="F180" s="141" t="s">
        <v>234</v>
      </c>
      <c r="I180" s="133"/>
      <c r="J180" s="142">
        <f>BK180</f>
        <v>0</v>
      </c>
      <c r="L180" s="130"/>
      <c r="M180" s="135"/>
      <c r="N180" s="136"/>
      <c r="O180" s="136"/>
      <c r="P180" s="137">
        <f>SUM(P181:P182)</f>
        <v>0</v>
      </c>
      <c r="Q180" s="136"/>
      <c r="R180" s="137">
        <f>SUM(R181:R182)</f>
        <v>0.2820425</v>
      </c>
      <c r="S180" s="136"/>
      <c r="T180" s="138">
        <f>SUM(T181:T182)</f>
        <v>0</v>
      </c>
      <c r="AR180" s="131" t="s">
        <v>83</v>
      </c>
      <c r="AT180" s="139" t="s">
        <v>74</v>
      </c>
      <c r="AU180" s="139" t="s">
        <v>83</v>
      </c>
      <c r="AY180" s="131" t="s">
        <v>124</v>
      </c>
      <c r="BK180" s="140">
        <f>SUM(BK181:BK182)</f>
        <v>0</v>
      </c>
    </row>
    <row r="181" spans="1:65" s="2" customFormat="1" ht="14.45" customHeight="1">
      <c r="A181" s="31"/>
      <c r="B181" s="143"/>
      <c r="C181" s="144" t="s">
        <v>230</v>
      </c>
      <c r="D181" s="144" t="s">
        <v>126</v>
      </c>
      <c r="E181" s="145" t="s">
        <v>236</v>
      </c>
      <c r="F181" s="146" t="s">
        <v>237</v>
      </c>
      <c r="G181" s="147" t="s">
        <v>155</v>
      </c>
      <c r="H181" s="148">
        <v>0.125</v>
      </c>
      <c r="I181" s="149"/>
      <c r="J181" s="150">
        <f>ROUND(I181*H181,2)</f>
        <v>0</v>
      </c>
      <c r="K181" s="151"/>
      <c r="L181" s="32"/>
      <c r="M181" s="152" t="s">
        <v>1</v>
      </c>
      <c r="N181" s="153" t="s">
        <v>40</v>
      </c>
      <c r="O181" s="57"/>
      <c r="P181" s="154">
        <f>O181*H181</f>
        <v>0</v>
      </c>
      <c r="Q181" s="154">
        <v>2.25634</v>
      </c>
      <c r="R181" s="154">
        <f>Q181*H181</f>
        <v>0.2820425</v>
      </c>
      <c r="S181" s="154">
        <v>0</v>
      </c>
      <c r="T181" s="15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56" t="s">
        <v>130</v>
      </c>
      <c r="AT181" s="156" t="s">
        <v>126</v>
      </c>
      <c r="AU181" s="156" t="s">
        <v>85</v>
      </c>
      <c r="AY181" s="16" t="s">
        <v>124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6" t="s">
        <v>83</v>
      </c>
      <c r="BK181" s="157">
        <f>ROUND(I181*H181,2)</f>
        <v>0</v>
      </c>
      <c r="BL181" s="16" t="s">
        <v>130</v>
      </c>
      <c r="BM181" s="156" t="s">
        <v>462</v>
      </c>
    </row>
    <row r="182" spans="2:51" s="13" customFormat="1" ht="12">
      <c r="B182" s="158"/>
      <c r="D182" s="159" t="s">
        <v>132</v>
      </c>
      <c r="E182" s="160" t="s">
        <v>1</v>
      </c>
      <c r="F182" s="161" t="s">
        <v>463</v>
      </c>
      <c r="H182" s="162">
        <v>0.125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132</v>
      </c>
      <c r="AU182" s="160" t="s">
        <v>85</v>
      </c>
      <c r="AV182" s="13" t="s">
        <v>85</v>
      </c>
      <c r="AW182" s="13" t="s">
        <v>31</v>
      </c>
      <c r="AX182" s="13" t="s">
        <v>83</v>
      </c>
      <c r="AY182" s="160" t="s">
        <v>124</v>
      </c>
    </row>
    <row r="183" spans="2:63" s="12" customFormat="1" ht="22.9" customHeight="1">
      <c r="B183" s="130"/>
      <c r="D183" s="131" t="s">
        <v>74</v>
      </c>
      <c r="E183" s="141" t="s">
        <v>130</v>
      </c>
      <c r="F183" s="141" t="s">
        <v>240</v>
      </c>
      <c r="I183" s="133"/>
      <c r="J183" s="142">
        <f>BK183</f>
        <v>0</v>
      </c>
      <c r="L183" s="130"/>
      <c r="M183" s="135"/>
      <c r="N183" s="136"/>
      <c r="O183" s="136"/>
      <c r="P183" s="137">
        <f>SUM(P184:P187)</f>
        <v>0</v>
      </c>
      <c r="Q183" s="136"/>
      <c r="R183" s="137">
        <f>SUM(R184:R187)</f>
        <v>1033.17912341</v>
      </c>
      <c r="S183" s="136"/>
      <c r="T183" s="138">
        <f>SUM(T184:T187)</f>
        <v>0</v>
      </c>
      <c r="AR183" s="131" t="s">
        <v>83</v>
      </c>
      <c r="AT183" s="139" t="s">
        <v>74</v>
      </c>
      <c r="AU183" s="139" t="s">
        <v>83</v>
      </c>
      <c r="AY183" s="131" t="s">
        <v>124</v>
      </c>
      <c r="BK183" s="140">
        <f>SUM(BK184:BK187)</f>
        <v>0</v>
      </c>
    </row>
    <row r="184" spans="1:65" s="2" customFormat="1" ht="24.2" customHeight="1">
      <c r="A184" s="31"/>
      <c r="B184" s="143"/>
      <c r="C184" s="144" t="s">
        <v>235</v>
      </c>
      <c r="D184" s="144" t="s">
        <v>126</v>
      </c>
      <c r="E184" s="145" t="s">
        <v>242</v>
      </c>
      <c r="F184" s="146" t="s">
        <v>243</v>
      </c>
      <c r="G184" s="147" t="s">
        <v>155</v>
      </c>
      <c r="H184" s="148">
        <v>546.433</v>
      </c>
      <c r="I184" s="149"/>
      <c r="J184" s="150">
        <f>ROUND(I184*H184,2)</f>
        <v>0</v>
      </c>
      <c r="K184" s="151"/>
      <c r="L184" s="32"/>
      <c r="M184" s="152" t="s">
        <v>1</v>
      </c>
      <c r="N184" s="153" t="s">
        <v>40</v>
      </c>
      <c r="O184" s="57"/>
      <c r="P184" s="154">
        <f>O184*H184</f>
        <v>0</v>
      </c>
      <c r="Q184" s="154">
        <v>1.89077</v>
      </c>
      <c r="R184" s="154">
        <f>Q184*H184</f>
        <v>1033.17912341</v>
      </c>
      <c r="S184" s="154">
        <v>0</v>
      </c>
      <c r="T184" s="155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56" t="s">
        <v>130</v>
      </c>
      <c r="AT184" s="156" t="s">
        <v>126</v>
      </c>
      <c r="AU184" s="156" t="s">
        <v>85</v>
      </c>
      <c r="AY184" s="16" t="s">
        <v>124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6" t="s">
        <v>83</v>
      </c>
      <c r="BK184" s="157">
        <f>ROUND(I184*H184,2)</f>
        <v>0</v>
      </c>
      <c r="BL184" s="16" t="s">
        <v>130</v>
      </c>
      <c r="BM184" s="156" t="s">
        <v>464</v>
      </c>
    </row>
    <row r="185" spans="2:51" s="13" customFormat="1" ht="12">
      <c r="B185" s="158"/>
      <c r="D185" s="159" t="s">
        <v>132</v>
      </c>
      <c r="E185" s="160" t="s">
        <v>1</v>
      </c>
      <c r="F185" s="161" t="s">
        <v>465</v>
      </c>
      <c r="H185" s="162">
        <v>554.345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132</v>
      </c>
      <c r="AU185" s="160" t="s">
        <v>85</v>
      </c>
      <c r="AV185" s="13" t="s">
        <v>85</v>
      </c>
      <c r="AW185" s="13" t="s">
        <v>31</v>
      </c>
      <c r="AX185" s="13" t="s">
        <v>75</v>
      </c>
      <c r="AY185" s="160" t="s">
        <v>124</v>
      </c>
    </row>
    <row r="186" spans="2:51" s="13" customFormat="1" ht="12">
      <c r="B186" s="158"/>
      <c r="D186" s="159" t="s">
        <v>132</v>
      </c>
      <c r="E186" s="160" t="s">
        <v>1</v>
      </c>
      <c r="F186" s="161" t="s">
        <v>466</v>
      </c>
      <c r="H186" s="162">
        <v>-7.912</v>
      </c>
      <c r="I186" s="163"/>
      <c r="L186" s="158"/>
      <c r="M186" s="164"/>
      <c r="N186" s="165"/>
      <c r="O186" s="165"/>
      <c r="P186" s="165"/>
      <c r="Q186" s="165"/>
      <c r="R186" s="165"/>
      <c r="S186" s="165"/>
      <c r="T186" s="166"/>
      <c r="AT186" s="160" t="s">
        <v>132</v>
      </c>
      <c r="AU186" s="160" t="s">
        <v>85</v>
      </c>
      <c r="AV186" s="13" t="s">
        <v>85</v>
      </c>
      <c r="AW186" s="13" t="s">
        <v>31</v>
      </c>
      <c r="AX186" s="13" t="s">
        <v>75</v>
      </c>
      <c r="AY186" s="160" t="s">
        <v>124</v>
      </c>
    </row>
    <row r="187" spans="2:51" s="14" customFormat="1" ht="12">
      <c r="B187" s="167"/>
      <c r="D187" s="159" t="s">
        <v>132</v>
      </c>
      <c r="E187" s="168" t="s">
        <v>1</v>
      </c>
      <c r="F187" s="169" t="s">
        <v>195</v>
      </c>
      <c r="H187" s="170">
        <v>546.433</v>
      </c>
      <c r="I187" s="171"/>
      <c r="L187" s="167"/>
      <c r="M187" s="172"/>
      <c r="N187" s="173"/>
      <c r="O187" s="173"/>
      <c r="P187" s="173"/>
      <c r="Q187" s="173"/>
      <c r="R187" s="173"/>
      <c r="S187" s="173"/>
      <c r="T187" s="174"/>
      <c r="AT187" s="168" t="s">
        <v>132</v>
      </c>
      <c r="AU187" s="168" t="s">
        <v>85</v>
      </c>
      <c r="AV187" s="14" t="s">
        <v>130</v>
      </c>
      <c r="AW187" s="14" t="s">
        <v>31</v>
      </c>
      <c r="AX187" s="14" t="s">
        <v>83</v>
      </c>
      <c r="AY187" s="168" t="s">
        <v>124</v>
      </c>
    </row>
    <row r="188" spans="2:63" s="12" customFormat="1" ht="22.9" customHeight="1">
      <c r="B188" s="130"/>
      <c r="D188" s="131" t="s">
        <v>74</v>
      </c>
      <c r="E188" s="141" t="s">
        <v>147</v>
      </c>
      <c r="F188" s="141" t="s">
        <v>246</v>
      </c>
      <c r="I188" s="133"/>
      <c r="J188" s="142">
        <f>BK188</f>
        <v>0</v>
      </c>
      <c r="L188" s="130"/>
      <c r="M188" s="135"/>
      <c r="N188" s="136"/>
      <c r="O188" s="136"/>
      <c r="P188" s="137">
        <f>SUM(P189:P198)</f>
        <v>0</v>
      </c>
      <c r="Q188" s="136"/>
      <c r="R188" s="137">
        <f>SUM(R189:R198)</f>
        <v>0</v>
      </c>
      <c r="S188" s="136"/>
      <c r="T188" s="138">
        <f>SUM(T189:T198)</f>
        <v>0</v>
      </c>
      <c r="AR188" s="131" t="s">
        <v>83</v>
      </c>
      <c r="AT188" s="139" t="s">
        <v>74</v>
      </c>
      <c r="AU188" s="139" t="s">
        <v>83</v>
      </c>
      <c r="AY188" s="131" t="s">
        <v>124</v>
      </c>
      <c r="BK188" s="140">
        <f>SUM(BK189:BK198)</f>
        <v>0</v>
      </c>
    </row>
    <row r="189" spans="1:65" s="2" customFormat="1" ht="14.45" customHeight="1">
      <c r="A189" s="31"/>
      <c r="B189" s="143"/>
      <c r="C189" s="144" t="s">
        <v>241</v>
      </c>
      <c r="D189" s="144" t="s">
        <v>126</v>
      </c>
      <c r="E189" s="145" t="s">
        <v>248</v>
      </c>
      <c r="F189" s="146" t="s">
        <v>249</v>
      </c>
      <c r="G189" s="147" t="s">
        <v>129</v>
      </c>
      <c r="H189" s="148">
        <v>139.8</v>
      </c>
      <c r="I189" s="149"/>
      <c r="J189" s="150">
        <f>ROUND(I189*H189,2)</f>
        <v>0</v>
      </c>
      <c r="K189" s="151"/>
      <c r="L189" s="32"/>
      <c r="M189" s="152" t="s">
        <v>1</v>
      </c>
      <c r="N189" s="153" t="s">
        <v>40</v>
      </c>
      <c r="O189" s="57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56" t="s">
        <v>130</v>
      </c>
      <c r="AT189" s="156" t="s">
        <v>126</v>
      </c>
      <c r="AU189" s="156" t="s">
        <v>85</v>
      </c>
      <c r="AY189" s="16" t="s">
        <v>124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6" t="s">
        <v>83</v>
      </c>
      <c r="BK189" s="157">
        <f>ROUND(I189*H189,2)</f>
        <v>0</v>
      </c>
      <c r="BL189" s="16" t="s">
        <v>130</v>
      </c>
      <c r="BM189" s="156" t="s">
        <v>467</v>
      </c>
    </row>
    <row r="190" spans="2:51" s="13" customFormat="1" ht="12">
      <c r="B190" s="158"/>
      <c r="D190" s="159" t="s">
        <v>132</v>
      </c>
      <c r="E190" s="160" t="s">
        <v>1</v>
      </c>
      <c r="F190" s="161" t="s">
        <v>427</v>
      </c>
      <c r="H190" s="162">
        <v>139.8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132</v>
      </c>
      <c r="AU190" s="160" t="s">
        <v>85</v>
      </c>
      <c r="AV190" s="13" t="s">
        <v>85</v>
      </c>
      <c r="AW190" s="13" t="s">
        <v>31</v>
      </c>
      <c r="AX190" s="13" t="s">
        <v>83</v>
      </c>
      <c r="AY190" s="160" t="s">
        <v>124</v>
      </c>
    </row>
    <row r="191" spans="1:65" s="2" customFormat="1" ht="24.2" customHeight="1">
      <c r="A191" s="31"/>
      <c r="B191" s="143"/>
      <c r="C191" s="144" t="s">
        <v>247</v>
      </c>
      <c r="D191" s="144" t="s">
        <v>126</v>
      </c>
      <c r="E191" s="145" t="s">
        <v>252</v>
      </c>
      <c r="F191" s="146" t="s">
        <v>253</v>
      </c>
      <c r="G191" s="147" t="s">
        <v>129</v>
      </c>
      <c r="H191" s="148">
        <v>139.8</v>
      </c>
      <c r="I191" s="149"/>
      <c r="J191" s="150">
        <f>ROUND(I191*H191,2)</f>
        <v>0</v>
      </c>
      <c r="K191" s="151"/>
      <c r="L191" s="32"/>
      <c r="M191" s="152" t="s">
        <v>1</v>
      </c>
      <c r="N191" s="153" t="s">
        <v>40</v>
      </c>
      <c r="O191" s="57"/>
      <c r="P191" s="154">
        <f>O191*H191</f>
        <v>0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56" t="s">
        <v>130</v>
      </c>
      <c r="AT191" s="156" t="s">
        <v>126</v>
      </c>
      <c r="AU191" s="156" t="s">
        <v>85</v>
      </c>
      <c r="AY191" s="16" t="s">
        <v>124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6" t="s">
        <v>83</v>
      </c>
      <c r="BK191" s="157">
        <f>ROUND(I191*H191,2)</f>
        <v>0</v>
      </c>
      <c r="BL191" s="16" t="s">
        <v>130</v>
      </c>
      <c r="BM191" s="156" t="s">
        <v>468</v>
      </c>
    </row>
    <row r="192" spans="2:51" s="13" customFormat="1" ht="12">
      <c r="B192" s="158"/>
      <c r="D192" s="159" t="s">
        <v>132</v>
      </c>
      <c r="E192" s="160" t="s">
        <v>1</v>
      </c>
      <c r="F192" s="161" t="s">
        <v>427</v>
      </c>
      <c r="H192" s="162">
        <v>139.8</v>
      </c>
      <c r="I192" s="163"/>
      <c r="L192" s="158"/>
      <c r="M192" s="164"/>
      <c r="N192" s="165"/>
      <c r="O192" s="165"/>
      <c r="P192" s="165"/>
      <c r="Q192" s="165"/>
      <c r="R192" s="165"/>
      <c r="S192" s="165"/>
      <c r="T192" s="166"/>
      <c r="AT192" s="160" t="s">
        <v>132</v>
      </c>
      <c r="AU192" s="160" t="s">
        <v>85</v>
      </c>
      <c r="AV192" s="13" t="s">
        <v>85</v>
      </c>
      <c r="AW192" s="13" t="s">
        <v>31</v>
      </c>
      <c r="AX192" s="13" t="s">
        <v>83</v>
      </c>
      <c r="AY192" s="160" t="s">
        <v>124</v>
      </c>
    </row>
    <row r="193" spans="1:65" s="2" customFormat="1" ht="24.2" customHeight="1">
      <c r="A193" s="31"/>
      <c r="B193" s="143"/>
      <c r="C193" s="144" t="s">
        <v>251</v>
      </c>
      <c r="D193" s="144" t="s">
        <v>126</v>
      </c>
      <c r="E193" s="145" t="s">
        <v>256</v>
      </c>
      <c r="F193" s="146" t="s">
        <v>257</v>
      </c>
      <c r="G193" s="147" t="s">
        <v>129</v>
      </c>
      <c r="H193" s="148">
        <v>0</v>
      </c>
      <c r="I193" s="149"/>
      <c r="J193" s="150">
        <f>ROUND(I193*H193,2)</f>
        <v>0</v>
      </c>
      <c r="K193" s="151"/>
      <c r="L193" s="32"/>
      <c r="M193" s="152" t="s">
        <v>1</v>
      </c>
      <c r="N193" s="153" t="s">
        <v>40</v>
      </c>
      <c r="O193" s="57"/>
      <c r="P193" s="154">
        <f>O193*H193</f>
        <v>0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56" t="s">
        <v>130</v>
      </c>
      <c r="AT193" s="156" t="s">
        <v>126</v>
      </c>
      <c r="AU193" s="156" t="s">
        <v>85</v>
      </c>
      <c r="AY193" s="16" t="s">
        <v>124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6" t="s">
        <v>83</v>
      </c>
      <c r="BK193" s="157">
        <f>ROUND(I193*H193,2)</f>
        <v>0</v>
      </c>
      <c r="BL193" s="16" t="s">
        <v>130</v>
      </c>
      <c r="BM193" s="156" t="s">
        <v>469</v>
      </c>
    </row>
    <row r="194" spans="2:51" s="13" customFormat="1" ht="12">
      <c r="B194" s="158"/>
      <c r="D194" s="159" t="s">
        <v>132</v>
      </c>
      <c r="E194" s="160" t="s">
        <v>1</v>
      </c>
      <c r="F194" s="161" t="s">
        <v>430</v>
      </c>
      <c r="H194" s="162">
        <v>0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132</v>
      </c>
      <c r="AU194" s="160" t="s">
        <v>85</v>
      </c>
      <c r="AV194" s="13" t="s">
        <v>85</v>
      </c>
      <c r="AW194" s="13" t="s">
        <v>31</v>
      </c>
      <c r="AX194" s="13" t="s">
        <v>83</v>
      </c>
      <c r="AY194" s="160" t="s">
        <v>124</v>
      </c>
    </row>
    <row r="195" spans="1:65" s="2" customFormat="1" ht="24.2" customHeight="1">
      <c r="A195" s="31"/>
      <c r="B195" s="143"/>
      <c r="C195" s="144" t="s">
        <v>255</v>
      </c>
      <c r="D195" s="144" t="s">
        <v>126</v>
      </c>
      <c r="E195" s="145" t="s">
        <v>260</v>
      </c>
      <c r="F195" s="146" t="s">
        <v>261</v>
      </c>
      <c r="G195" s="147" t="s">
        <v>129</v>
      </c>
      <c r="H195" s="148">
        <v>0</v>
      </c>
      <c r="I195" s="149"/>
      <c r="J195" s="150">
        <f>ROUND(I195*H195,2)</f>
        <v>0</v>
      </c>
      <c r="K195" s="151"/>
      <c r="L195" s="32"/>
      <c r="M195" s="152" t="s">
        <v>1</v>
      </c>
      <c r="N195" s="153" t="s">
        <v>40</v>
      </c>
      <c r="O195" s="57"/>
      <c r="P195" s="154">
        <f>O195*H195</f>
        <v>0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56" t="s">
        <v>130</v>
      </c>
      <c r="AT195" s="156" t="s">
        <v>126</v>
      </c>
      <c r="AU195" s="156" t="s">
        <v>85</v>
      </c>
      <c r="AY195" s="16" t="s">
        <v>124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6" t="s">
        <v>83</v>
      </c>
      <c r="BK195" s="157">
        <f>ROUND(I195*H195,2)</f>
        <v>0</v>
      </c>
      <c r="BL195" s="16" t="s">
        <v>130</v>
      </c>
      <c r="BM195" s="156" t="s">
        <v>470</v>
      </c>
    </row>
    <row r="196" spans="2:51" s="13" customFormat="1" ht="12">
      <c r="B196" s="158"/>
      <c r="D196" s="159" t="s">
        <v>132</v>
      </c>
      <c r="E196" s="160" t="s">
        <v>1</v>
      </c>
      <c r="F196" s="161" t="s">
        <v>430</v>
      </c>
      <c r="H196" s="162">
        <v>0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132</v>
      </c>
      <c r="AU196" s="160" t="s">
        <v>85</v>
      </c>
      <c r="AV196" s="13" t="s">
        <v>85</v>
      </c>
      <c r="AW196" s="13" t="s">
        <v>31</v>
      </c>
      <c r="AX196" s="13" t="s">
        <v>83</v>
      </c>
      <c r="AY196" s="160" t="s">
        <v>124</v>
      </c>
    </row>
    <row r="197" spans="1:65" s="2" customFormat="1" ht="24.2" customHeight="1">
      <c r="A197" s="31"/>
      <c r="B197" s="143"/>
      <c r="C197" s="144" t="s">
        <v>259</v>
      </c>
      <c r="D197" s="144" t="s">
        <v>126</v>
      </c>
      <c r="E197" s="145" t="s">
        <v>264</v>
      </c>
      <c r="F197" s="146" t="s">
        <v>265</v>
      </c>
      <c r="G197" s="147" t="s">
        <v>129</v>
      </c>
      <c r="H197" s="148">
        <v>139.8</v>
      </c>
      <c r="I197" s="149"/>
      <c r="J197" s="150">
        <f>ROUND(I197*H197,2)</f>
        <v>0</v>
      </c>
      <c r="K197" s="151"/>
      <c r="L197" s="32"/>
      <c r="M197" s="152" t="s">
        <v>1</v>
      </c>
      <c r="N197" s="153" t="s">
        <v>40</v>
      </c>
      <c r="O197" s="57"/>
      <c r="P197" s="154">
        <f>O197*H197</f>
        <v>0</v>
      </c>
      <c r="Q197" s="154">
        <v>0</v>
      </c>
      <c r="R197" s="154">
        <f>Q197*H197</f>
        <v>0</v>
      </c>
      <c r="S197" s="154">
        <v>0</v>
      </c>
      <c r="T197" s="15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56" t="s">
        <v>130</v>
      </c>
      <c r="AT197" s="156" t="s">
        <v>126</v>
      </c>
      <c r="AU197" s="156" t="s">
        <v>85</v>
      </c>
      <c r="AY197" s="16" t="s">
        <v>124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6" t="s">
        <v>83</v>
      </c>
      <c r="BK197" s="157">
        <f>ROUND(I197*H197,2)</f>
        <v>0</v>
      </c>
      <c r="BL197" s="16" t="s">
        <v>130</v>
      </c>
      <c r="BM197" s="156" t="s">
        <v>471</v>
      </c>
    </row>
    <row r="198" spans="2:51" s="13" customFormat="1" ht="12">
      <c r="B198" s="158"/>
      <c r="D198" s="159" t="s">
        <v>132</v>
      </c>
      <c r="E198" s="160" t="s">
        <v>1</v>
      </c>
      <c r="F198" s="161" t="s">
        <v>427</v>
      </c>
      <c r="H198" s="162">
        <v>139.8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132</v>
      </c>
      <c r="AU198" s="160" t="s">
        <v>85</v>
      </c>
      <c r="AV198" s="13" t="s">
        <v>85</v>
      </c>
      <c r="AW198" s="13" t="s">
        <v>31</v>
      </c>
      <c r="AX198" s="13" t="s">
        <v>83</v>
      </c>
      <c r="AY198" s="160" t="s">
        <v>124</v>
      </c>
    </row>
    <row r="199" spans="2:63" s="12" customFormat="1" ht="22.9" customHeight="1">
      <c r="B199" s="130"/>
      <c r="D199" s="131" t="s">
        <v>74</v>
      </c>
      <c r="E199" s="141" t="s">
        <v>163</v>
      </c>
      <c r="F199" s="141" t="s">
        <v>267</v>
      </c>
      <c r="I199" s="133"/>
      <c r="J199" s="142">
        <f>BK199</f>
        <v>0</v>
      </c>
      <c r="L199" s="130"/>
      <c r="M199" s="135"/>
      <c r="N199" s="136"/>
      <c r="O199" s="136"/>
      <c r="P199" s="137">
        <f>SUM(P200:P232)</f>
        <v>0</v>
      </c>
      <c r="Q199" s="136"/>
      <c r="R199" s="137">
        <f>SUM(R200:R232)</f>
        <v>9.50710824</v>
      </c>
      <c r="S199" s="136"/>
      <c r="T199" s="138">
        <f>SUM(T200:T232)</f>
        <v>0</v>
      </c>
      <c r="AR199" s="131" t="s">
        <v>83</v>
      </c>
      <c r="AT199" s="139" t="s">
        <v>74</v>
      </c>
      <c r="AU199" s="139" t="s">
        <v>83</v>
      </c>
      <c r="AY199" s="131" t="s">
        <v>124</v>
      </c>
      <c r="BK199" s="140">
        <f>SUM(BK200:BK232)</f>
        <v>0</v>
      </c>
    </row>
    <row r="200" spans="1:65" s="2" customFormat="1" ht="24.2" customHeight="1">
      <c r="A200" s="31"/>
      <c r="B200" s="143"/>
      <c r="C200" s="144" t="s">
        <v>263</v>
      </c>
      <c r="D200" s="144" t="s">
        <v>126</v>
      </c>
      <c r="E200" s="145" t="s">
        <v>269</v>
      </c>
      <c r="F200" s="146" t="s">
        <v>472</v>
      </c>
      <c r="G200" s="147" t="s">
        <v>227</v>
      </c>
      <c r="H200" s="148">
        <v>1007.9</v>
      </c>
      <c r="I200" s="149"/>
      <c r="J200" s="150">
        <f aca="true" t="shared" si="0" ref="J200:J215">ROUND(I200*H200,2)</f>
        <v>0</v>
      </c>
      <c r="K200" s="151"/>
      <c r="L200" s="32"/>
      <c r="M200" s="152" t="s">
        <v>1</v>
      </c>
      <c r="N200" s="153" t="s">
        <v>40</v>
      </c>
      <c r="O200" s="57"/>
      <c r="P200" s="154">
        <f aca="true" t="shared" si="1" ref="P200:P215">O200*H200</f>
        <v>0</v>
      </c>
      <c r="Q200" s="154">
        <v>0</v>
      </c>
      <c r="R200" s="154">
        <f aca="true" t="shared" si="2" ref="R200:R215">Q200*H200</f>
        <v>0</v>
      </c>
      <c r="S200" s="154">
        <v>0</v>
      </c>
      <c r="T200" s="155">
        <f aca="true" t="shared" si="3" ref="T200:T215"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56" t="s">
        <v>130</v>
      </c>
      <c r="AT200" s="156" t="s">
        <v>126</v>
      </c>
      <c r="AU200" s="156" t="s">
        <v>85</v>
      </c>
      <c r="AY200" s="16" t="s">
        <v>124</v>
      </c>
      <c r="BE200" s="157">
        <f aca="true" t="shared" si="4" ref="BE200:BE215">IF(N200="základní",J200,0)</f>
        <v>0</v>
      </c>
      <c r="BF200" s="157">
        <f aca="true" t="shared" si="5" ref="BF200:BF215">IF(N200="snížená",J200,0)</f>
        <v>0</v>
      </c>
      <c r="BG200" s="157">
        <f aca="true" t="shared" si="6" ref="BG200:BG215">IF(N200="zákl. přenesená",J200,0)</f>
        <v>0</v>
      </c>
      <c r="BH200" s="157">
        <f aca="true" t="shared" si="7" ref="BH200:BH215">IF(N200="sníž. přenesená",J200,0)</f>
        <v>0</v>
      </c>
      <c r="BI200" s="157">
        <f aca="true" t="shared" si="8" ref="BI200:BI215">IF(N200="nulová",J200,0)</f>
        <v>0</v>
      </c>
      <c r="BJ200" s="16" t="s">
        <v>83</v>
      </c>
      <c r="BK200" s="157">
        <f aca="true" t="shared" si="9" ref="BK200:BK215">ROUND(I200*H200,2)</f>
        <v>0</v>
      </c>
      <c r="BL200" s="16" t="s">
        <v>130</v>
      </c>
      <c r="BM200" s="156" t="s">
        <v>473</v>
      </c>
    </row>
    <row r="201" spans="1:65" s="2" customFormat="1" ht="37.9" customHeight="1">
      <c r="A201" s="31"/>
      <c r="B201" s="143"/>
      <c r="C201" s="175" t="s">
        <v>268</v>
      </c>
      <c r="D201" s="175" t="s">
        <v>215</v>
      </c>
      <c r="E201" s="176" t="s">
        <v>323</v>
      </c>
      <c r="F201" s="177" t="s">
        <v>324</v>
      </c>
      <c r="G201" s="178" t="s">
        <v>296</v>
      </c>
      <c r="H201" s="179">
        <v>1</v>
      </c>
      <c r="I201" s="180"/>
      <c r="J201" s="181">
        <f t="shared" si="0"/>
        <v>0</v>
      </c>
      <c r="K201" s="182"/>
      <c r="L201" s="183"/>
      <c r="M201" s="184" t="s">
        <v>1</v>
      </c>
      <c r="N201" s="185" t="s">
        <v>40</v>
      </c>
      <c r="O201" s="57"/>
      <c r="P201" s="154">
        <f t="shared" si="1"/>
        <v>0</v>
      </c>
      <c r="Q201" s="154">
        <v>0.0122</v>
      </c>
      <c r="R201" s="154">
        <f t="shared" si="2"/>
        <v>0.0122</v>
      </c>
      <c r="S201" s="154">
        <v>0</v>
      </c>
      <c r="T201" s="155">
        <f t="shared" si="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56" t="s">
        <v>163</v>
      </c>
      <c r="AT201" s="156" t="s">
        <v>215</v>
      </c>
      <c r="AU201" s="156" t="s">
        <v>85</v>
      </c>
      <c r="AY201" s="16" t="s">
        <v>124</v>
      </c>
      <c r="BE201" s="157">
        <f t="shared" si="4"/>
        <v>0</v>
      </c>
      <c r="BF201" s="157">
        <f t="shared" si="5"/>
        <v>0</v>
      </c>
      <c r="BG201" s="157">
        <f t="shared" si="6"/>
        <v>0</v>
      </c>
      <c r="BH201" s="157">
        <f t="shared" si="7"/>
        <v>0</v>
      </c>
      <c r="BI201" s="157">
        <f t="shared" si="8"/>
        <v>0</v>
      </c>
      <c r="BJ201" s="16" t="s">
        <v>83</v>
      </c>
      <c r="BK201" s="157">
        <f t="shared" si="9"/>
        <v>0</v>
      </c>
      <c r="BL201" s="16" t="s">
        <v>130</v>
      </c>
      <c r="BM201" s="156" t="s">
        <v>474</v>
      </c>
    </row>
    <row r="202" spans="1:65" s="2" customFormat="1" ht="24.2" customHeight="1">
      <c r="A202" s="31"/>
      <c r="B202" s="143"/>
      <c r="C202" s="144" t="s">
        <v>272</v>
      </c>
      <c r="D202" s="144" t="s">
        <v>126</v>
      </c>
      <c r="E202" s="145" t="s">
        <v>273</v>
      </c>
      <c r="F202" s="146" t="s">
        <v>475</v>
      </c>
      <c r="G202" s="147" t="s">
        <v>227</v>
      </c>
      <c r="H202" s="148">
        <v>1007.9</v>
      </c>
      <c r="I202" s="149"/>
      <c r="J202" s="150">
        <f t="shared" si="0"/>
        <v>0</v>
      </c>
      <c r="K202" s="151"/>
      <c r="L202" s="32"/>
      <c r="M202" s="152" t="s">
        <v>1</v>
      </c>
      <c r="N202" s="153" t="s">
        <v>40</v>
      </c>
      <c r="O202" s="57"/>
      <c r="P202" s="154">
        <f t="shared" si="1"/>
        <v>0</v>
      </c>
      <c r="Q202" s="154">
        <v>0</v>
      </c>
      <c r="R202" s="154">
        <f t="shared" si="2"/>
        <v>0</v>
      </c>
      <c r="S202" s="154">
        <v>0</v>
      </c>
      <c r="T202" s="155">
        <f t="shared" si="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56" t="s">
        <v>130</v>
      </c>
      <c r="AT202" s="156" t="s">
        <v>126</v>
      </c>
      <c r="AU202" s="156" t="s">
        <v>85</v>
      </c>
      <c r="AY202" s="16" t="s">
        <v>124</v>
      </c>
      <c r="BE202" s="157">
        <f t="shared" si="4"/>
        <v>0</v>
      </c>
      <c r="BF202" s="157">
        <f t="shared" si="5"/>
        <v>0</v>
      </c>
      <c r="BG202" s="157">
        <f t="shared" si="6"/>
        <v>0</v>
      </c>
      <c r="BH202" s="157">
        <f t="shared" si="7"/>
        <v>0</v>
      </c>
      <c r="BI202" s="157">
        <f t="shared" si="8"/>
        <v>0</v>
      </c>
      <c r="BJ202" s="16" t="s">
        <v>83</v>
      </c>
      <c r="BK202" s="157">
        <f t="shared" si="9"/>
        <v>0</v>
      </c>
      <c r="BL202" s="16" t="s">
        <v>130</v>
      </c>
      <c r="BM202" s="156" t="s">
        <v>476</v>
      </c>
    </row>
    <row r="203" spans="1:65" s="2" customFormat="1" ht="24.2" customHeight="1">
      <c r="A203" s="31"/>
      <c r="B203" s="143"/>
      <c r="C203" s="175" t="s">
        <v>276</v>
      </c>
      <c r="D203" s="175" t="s">
        <v>215</v>
      </c>
      <c r="E203" s="176" t="s">
        <v>387</v>
      </c>
      <c r="F203" s="177" t="s">
        <v>388</v>
      </c>
      <c r="G203" s="178" t="s">
        <v>296</v>
      </c>
      <c r="H203" s="179">
        <v>1</v>
      </c>
      <c r="I203" s="180"/>
      <c r="J203" s="181">
        <f t="shared" si="0"/>
        <v>0</v>
      </c>
      <c r="K203" s="182"/>
      <c r="L203" s="183"/>
      <c r="M203" s="184" t="s">
        <v>1</v>
      </c>
      <c r="N203" s="185" t="s">
        <v>40</v>
      </c>
      <c r="O203" s="57"/>
      <c r="P203" s="154">
        <f t="shared" si="1"/>
        <v>0</v>
      </c>
      <c r="Q203" s="154">
        <v>0.088</v>
      </c>
      <c r="R203" s="154">
        <f t="shared" si="2"/>
        <v>0.088</v>
      </c>
      <c r="S203" s="154">
        <v>0</v>
      </c>
      <c r="T203" s="155">
        <f t="shared" si="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56" t="s">
        <v>163</v>
      </c>
      <c r="AT203" s="156" t="s">
        <v>215</v>
      </c>
      <c r="AU203" s="156" t="s">
        <v>85</v>
      </c>
      <c r="AY203" s="16" t="s">
        <v>124</v>
      </c>
      <c r="BE203" s="157">
        <f t="shared" si="4"/>
        <v>0</v>
      </c>
      <c r="BF203" s="157">
        <f t="shared" si="5"/>
        <v>0</v>
      </c>
      <c r="BG203" s="157">
        <f t="shared" si="6"/>
        <v>0</v>
      </c>
      <c r="BH203" s="157">
        <f t="shared" si="7"/>
        <v>0</v>
      </c>
      <c r="BI203" s="157">
        <f t="shared" si="8"/>
        <v>0</v>
      </c>
      <c r="BJ203" s="16" t="s">
        <v>83</v>
      </c>
      <c r="BK203" s="157">
        <f t="shared" si="9"/>
        <v>0</v>
      </c>
      <c r="BL203" s="16" t="s">
        <v>130</v>
      </c>
      <c r="BM203" s="156" t="s">
        <v>477</v>
      </c>
    </row>
    <row r="204" spans="1:65" s="2" customFormat="1" ht="14.45" customHeight="1">
      <c r="A204" s="31"/>
      <c r="B204" s="143"/>
      <c r="C204" s="175" t="s">
        <v>280</v>
      </c>
      <c r="D204" s="175" t="s">
        <v>215</v>
      </c>
      <c r="E204" s="176" t="s">
        <v>478</v>
      </c>
      <c r="F204" s="177" t="s">
        <v>479</v>
      </c>
      <c r="G204" s="178" t="s">
        <v>296</v>
      </c>
      <c r="H204" s="179">
        <v>1</v>
      </c>
      <c r="I204" s="180"/>
      <c r="J204" s="181">
        <f t="shared" si="0"/>
        <v>0</v>
      </c>
      <c r="K204" s="182"/>
      <c r="L204" s="183"/>
      <c r="M204" s="184" t="s">
        <v>1</v>
      </c>
      <c r="N204" s="185" t="s">
        <v>40</v>
      </c>
      <c r="O204" s="57"/>
      <c r="P204" s="154">
        <f t="shared" si="1"/>
        <v>0</v>
      </c>
      <c r="Q204" s="154">
        <v>0.0036</v>
      </c>
      <c r="R204" s="154">
        <f t="shared" si="2"/>
        <v>0.0036</v>
      </c>
      <c r="S204" s="154">
        <v>0</v>
      </c>
      <c r="T204" s="155">
        <f t="shared" si="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56" t="s">
        <v>163</v>
      </c>
      <c r="AT204" s="156" t="s">
        <v>215</v>
      </c>
      <c r="AU204" s="156" t="s">
        <v>85</v>
      </c>
      <c r="AY204" s="16" t="s">
        <v>124</v>
      </c>
      <c r="BE204" s="157">
        <f t="shared" si="4"/>
        <v>0</v>
      </c>
      <c r="BF204" s="157">
        <f t="shared" si="5"/>
        <v>0</v>
      </c>
      <c r="BG204" s="157">
        <f t="shared" si="6"/>
        <v>0</v>
      </c>
      <c r="BH204" s="157">
        <f t="shared" si="7"/>
        <v>0</v>
      </c>
      <c r="BI204" s="157">
        <f t="shared" si="8"/>
        <v>0</v>
      </c>
      <c r="BJ204" s="16" t="s">
        <v>83</v>
      </c>
      <c r="BK204" s="157">
        <f t="shared" si="9"/>
        <v>0</v>
      </c>
      <c r="BL204" s="16" t="s">
        <v>130</v>
      </c>
      <c r="BM204" s="156" t="s">
        <v>480</v>
      </c>
    </row>
    <row r="205" spans="1:65" s="2" customFormat="1" ht="14.45" customHeight="1">
      <c r="A205" s="31"/>
      <c r="B205" s="143"/>
      <c r="C205" s="175" t="s">
        <v>285</v>
      </c>
      <c r="D205" s="175" t="s">
        <v>215</v>
      </c>
      <c r="E205" s="176" t="s">
        <v>481</v>
      </c>
      <c r="F205" s="177" t="s">
        <v>482</v>
      </c>
      <c r="G205" s="178" t="s">
        <v>296</v>
      </c>
      <c r="H205" s="179">
        <v>1</v>
      </c>
      <c r="I205" s="180"/>
      <c r="J205" s="181">
        <f t="shared" si="0"/>
        <v>0</v>
      </c>
      <c r="K205" s="182"/>
      <c r="L205" s="183"/>
      <c r="M205" s="184" t="s">
        <v>1</v>
      </c>
      <c r="N205" s="185" t="s">
        <v>40</v>
      </c>
      <c r="O205" s="57"/>
      <c r="P205" s="154">
        <f t="shared" si="1"/>
        <v>0</v>
      </c>
      <c r="Q205" s="154">
        <v>0.0024</v>
      </c>
      <c r="R205" s="154">
        <f t="shared" si="2"/>
        <v>0.0024</v>
      </c>
      <c r="S205" s="154">
        <v>0</v>
      </c>
      <c r="T205" s="155">
        <f t="shared" si="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56" t="s">
        <v>163</v>
      </c>
      <c r="AT205" s="156" t="s">
        <v>215</v>
      </c>
      <c r="AU205" s="156" t="s">
        <v>85</v>
      </c>
      <c r="AY205" s="16" t="s">
        <v>124</v>
      </c>
      <c r="BE205" s="157">
        <f t="shared" si="4"/>
        <v>0</v>
      </c>
      <c r="BF205" s="157">
        <f t="shared" si="5"/>
        <v>0</v>
      </c>
      <c r="BG205" s="157">
        <f t="shared" si="6"/>
        <v>0</v>
      </c>
      <c r="BH205" s="157">
        <f t="shared" si="7"/>
        <v>0</v>
      </c>
      <c r="BI205" s="157">
        <f t="shared" si="8"/>
        <v>0</v>
      </c>
      <c r="BJ205" s="16" t="s">
        <v>83</v>
      </c>
      <c r="BK205" s="157">
        <f t="shared" si="9"/>
        <v>0</v>
      </c>
      <c r="BL205" s="16" t="s">
        <v>130</v>
      </c>
      <c r="BM205" s="156" t="s">
        <v>483</v>
      </c>
    </row>
    <row r="206" spans="1:65" s="2" customFormat="1" ht="24.2" customHeight="1">
      <c r="A206" s="31"/>
      <c r="B206" s="143"/>
      <c r="C206" s="144" t="s">
        <v>289</v>
      </c>
      <c r="D206" s="144" t="s">
        <v>126</v>
      </c>
      <c r="E206" s="145" t="s">
        <v>484</v>
      </c>
      <c r="F206" s="146" t="s">
        <v>485</v>
      </c>
      <c r="G206" s="147" t="s">
        <v>227</v>
      </c>
      <c r="H206" s="148">
        <v>1.3</v>
      </c>
      <c r="I206" s="149"/>
      <c r="J206" s="150">
        <f t="shared" si="0"/>
        <v>0</v>
      </c>
      <c r="K206" s="151"/>
      <c r="L206" s="32"/>
      <c r="M206" s="152" t="s">
        <v>1</v>
      </c>
      <c r="N206" s="153" t="s">
        <v>40</v>
      </c>
      <c r="O206" s="57"/>
      <c r="P206" s="154">
        <f t="shared" si="1"/>
        <v>0</v>
      </c>
      <c r="Q206" s="154">
        <v>0</v>
      </c>
      <c r="R206" s="154">
        <f t="shared" si="2"/>
        <v>0</v>
      </c>
      <c r="S206" s="154">
        <v>0</v>
      </c>
      <c r="T206" s="155">
        <f t="shared" si="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56" t="s">
        <v>130</v>
      </c>
      <c r="AT206" s="156" t="s">
        <v>126</v>
      </c>
      <c r="AU206" s="156" t="s">
        <v>85</v>
      </c>
      <c r="AY206" s="16" t="s">
        <v>124</v>
      </c>
      <c r="BE206" s="157">
        <f t="shared" si="4"/>
        <v>0</v>
      </c>
      <c r="BF206" s="157">
        <f t="shared" si="5"/>
        <v>0</v>
      </c>
      <c r="BG206" s="157">
        <f t="shared" si="6"/>
        <v>0</v>
      </c>
      <c r="BH206" s="157">
        <f t="shared" si="7"/>
        <v>0</v>
      </c>
      <c r="BI206" s="157">
        <f t="shared" si="8"/>
        <v>0</v>
      </c>
      <c r="BJ206" s="16" t="s">
        <v>83</v>
      </c>
      <c r="BK206" s="157">
        <f t="shared" si="9"/>
        <v>0</v>
      </c>
      <c r="BL206" s="16" t="s">
        <v>130</v>
      </c>
      <c r="BM206" s="156" t="s">
        <v>486</v>
      </c>
    </row>
    <row r="207" spans="1:65" s="2" customFormat="1" ht="24.2" customHeight="1">
      <c r="A207" s="31"/>
      <c r="B207" s="143"/>
      <c r="C207" s="144" t="s">
        <v>293</v>
      </c>
      <c r="D207" s="144" t="s">
        <v>126</v>
      </c>
      <c r="E207" s="145" t="s">
        <v>487</v>
      </c>
      <c r="F207" s="146" t="s">
        <v>488</v>
      </c>
      <c r="G207" s="147" t="s">
        <v>227</v>
      </c>
      <c r="H207" s="148">
        <v>1007.9</v>
      </c>
      <c r="I207" s="149"/>
      <c r="J207" s="150">
        <f t="shared" si="0"/>
        <v>0</v>
      </c>
      <c r="K207" s="151"/>
      <c r="L207" s="32"/>
      <c r="M207" s="152" t="s">
        <v>1</v>
      </c>
      <c r="N207" s="153" t="s">
        <v>40</v>
      </c>
      <c r="O207" s="57"/>
      <c r="P207" s="154">
        <f t="shared" si="1"/>
        <v>0</v>
      </c>
      <c r="Q207" s="154">
        <v>0</v>
      </c>
      <c r="R207" s="154">
        <f t="shared" si="2"/>
        <v>0</v>
      </c>
      <c r="S207" s="154">
        <v>0</v>
      </c>
      <c r="T207" s="155">
        <f t="shared" si="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56" t="s">
        <v>130</v>
      </c>
      <c r="AT207" s="156" t="s">
        <v>126</v>
      </c>
      <c r="AU207" s="156" t="s">
        <v>85</v>
      </c>
      <c r="AY207" s="16" t="s">
        <v>124</v>
      </c>
      <c r="BE207" s="157">
        <f t="shared" si="4"/>
        <v>0</v>
      </c>
      <c r="BF207" s="157">
        <f t="shared" si="5"/>
        <v>0</v>
      </c>
      <c r="BG207" s="157">
        <f t="shared" si="6"/>
        <v>0</v>
      </c>
      <c r="BH207" s="157">
        <f t="shared" si="7"/>
        <v>0</v>
      </c>
      <c r="BI207" s="157">
        <f t="shared" si="8"/>
        <v>0</v>
      </c>
      <c r="BJ207" s="16" t="s">
        <v>83</v>
      </c>
      <c r="BK207" s="157">
        <f t="shared" si="9"/>
        <v>0</v>
      </c>
      <c r="BL207" s="16" t="s">
        <v>130</v>
      </c>
      <c r="BM207" s="156" t="s">
        <v>489</v>
      </c>
    </row>
    <row r="208" spans="1:65" s="2" customFormat="1" ht="14.45" customHeight="1">
      <c r="A208" s="31"/>
      <c r="B208" s="143"/>
      <c r="C208" s="175" t="s">
        <v>298</v>
      </c>
      <c r="D208" s="175" t="s">
        <v>215</v>
      </c>
      <c r="E208" s="176" t="s">
        <v>490</v>
      </c>
      <c r="F208" s="177" t="s">
        <v>491</v>
      </c>
      <c r="G208" s="178" t="s">
        <v>227</v>
      </c>
      <c r="H208" s="179">
        <v>1007.9</v>
      </c>
      <c r="I208" s="180"/>
      <c r="J208" s="181">
        <f t="shared" si="0"/>
        <v>0</v>
      </c>
      <c r="K208" s="182"/>
      <c r="L208" s="183"/>
      <c r="M208" s="184" t="s">
        <v>1</v>
      </c>
      <c r="N208" s="185" t="s">
        <v>40</v>
      </c>
      <c r="O208" s="57"/>
      <c r="P208" s="154">
        <f t="shared" si="1"/>
        <v>0</v>
      </c>
      <c r="Q208" s="154">
        <v>0.00318</v>
      </c>
      <c r="R208" s="154">
        <f t="shared" si="2"/>
        <v>3.2051220000000002</v>
      </c>
      <c r="S208" s="154">
        <v>0</v>
      </c>
      <c r="T208" s="155">
        <f t="shared" si="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56" t="s">
        <v>163</v>
      </c>
      <c r="AT208" s="156" t="s">
        <v>215</v>
      </c>
      <c r="AU208" s="156" t="s">
        <v>85</v>
      </c>
      <c r="AY208" s="16" t="s">
        <v>124</v>
      </c>
      <c r="BE208" s="157">
        <f t="shared" si="4"/>
        <v>0</v>
      </c>
      <c r="BF208" s="157">
        <f t="shared" si="5"/>
        <v>0</v>
      </c>
      <c r="BG208" s="157">
        <f t="shared" si="6"/>
        <v>0</v>
      </c>
      <c r="BH208" s="157">
        <f t="shared" si="7"/>
        <v>0</v>
      </c>
      <c r="BI208" s="157">
        <f t="shared" si="8"/>
        <v>0</v>
      </c>
      <c r="BJ208" s="16" t="s">
        <v>83</v>
      </c>
      <c r="BK208" s="157">
        <f t="shared" si="9"/>
        <v>0</v>
      </c>
      <c r="BL208" s="16" t="s">
        <v>130</v>
      </c>
      <c r="BM208" s="156" t="s">
        <v>492</v>
      </c>
    </row>
    <row r="209" spans="1:65" s="207" customFormat="1" ht="24.2" customHeight="1">
      <c r="A209" s="192"/>
      <c r="B209" s="193"/>
      <c r="C209" s="194" t="s">
        <v>302</v>
      </c>
      <c r="D209" s="194" t="s">
        <v>215</v>
      </c>
      <c r="E209" s="195" t="s">
        <v>493</v>
      </c>
      <c r="F209" s="196" t="s">
        <v>494</v>
      </c>
      <c r="G209" s="197" t="s">
        <v>296</v>
      </c>
      <c r="H209" s="198">
        <v>1</v>
      </c>
      <c r="I209" s="199"/>
      <c r="J209" s="199">
        <f t="shared" si="0"/>
        <v>0</v>
      </c>
      <c r="K209" s="200"/>
      <c r="L209" s="201" t="s">
        <v>634</v>
      </c>
      <c r="M209" s="202" t="s">
        <v>1</v>
      </c>
      <c r="N209" s="203" t="s">
        <v>40</v>
      </c>
      <c r="O209" s="204"/>
      <c r="P209" s="205">
        <f t="shared" si="1"/>
        <v>0</v>
      </c>
      <c r="Q209" s="205">
        <v>0.0056</v>
      </c>
      <c r="R209" s="205">
        <f t="shared" si="2"/>
        <v>0.0056</v>
      </c>
      <c r="S209" s="205">
        <v>0</v>
      </c>
      <c r="T209" s="206">
        <f t="shared" si="3"/>
        <v>0</v>
      </c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R209" s="208" t="s">
        <v>163</v>
      </c>
      <c r="AT209" s="208" t="s">
        <v>215</v>
      </c>
      <c r="AU209" s="208" t="s">
        <v>85</v>
      </c>
      <c r="AY209" s="209" t="s">
        <v>124</v>
      </c>
      <c r="BE209" s="210">
        <f t="shared" si="4"/>
        <v>0</v>
      </c>
      <c r="BF209" s="210">
        <f t="shared" si="5"/>
        <v>0</v>
      </c>
      <c r="BG209" s="210">
        <f t="shared" si="6"/>
        <v>0</v>
      </c>
      <c r="BH209" s="210">
        <f t="shared" si="7"/>
        <v>0</v>
      </c>
      <c r="BI209" s="210">
        <f t="shared" si="8"/>
        <v>0</v>
      </c>
      <c r="BJ209" s="209" t="s">
        <v>83</v>
      </c>
      <c r="BK209" s="210">
        <f t="shared" si="9"/>
        <v>0</v>
      </c>
      <c r="BL209" s="209" t="s">
        <v>130</v>
      </c>
      <c r="BM209" s="208" t="s">
        <v>495</v>
      </c>
    </row>
    <row r="210" spans="1:65" s="2" customFormat="1" ht="14.45" customHeight="1">
      <c r="A210" s="31"/>
      <c r="B210" s="143"/>
      <c r="C210" s="175" t="s">
        <v>306</v>
      </c>
      <c r="D210" s="175" t="s">
        <v>215</v>
      </c>
      <c r="E210" s="176" t="s">
        <v>496</v>
      </c>
      <c r="F210" s="177" t="s">
        <v>497</v>
      </c>
      <c r="G210" s="178" t="s">
        <v>227</v>
      </c>
      <c r="H210" s="179">
        <v>1.3</v>
      </c>
      <c r="I210" s="180"/>
      <c r="J210" s="181">
        <f t="shared" si="0"/>
        <v>0</v>
      </c>
      <c r="K210" s="182"/>
      <c r="L210" s="183"/>
      <c r="M210" s="184" t="s">
        <v>1</v>
      </c>
      <c r="N210" s="185" t="s">
        <v>40</v>
      </c>
      <c r="O210" s="57"/>
      <c r="P210" s="154">
        <f t="shared" si="1"/>
        <v>0</v>
      </c>
      <c r="Q210" s="154">
        <v>0.00214</v>
      </c>
      <c r="R210" s="154">
        <f t="shared" si="2"/>
        <v>0.002782</v>
      </c>
      <c r="S210" s="154">
        <v>0</v>
      </c>
      <c r="T210" s="155">
        <f t="shared" si="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56" t="s">
        <v>163</v>
      </c>
      <c r="AT210" s="156" t="s">
        <v>215</v>
      </c>
      <c r="AU210" s="156" t="s">
        <v>85</v>
      </c>
      <c r="AY210" s="16" t="s">
        <v>124</v>
      </c>
      <c r="BE210" s="157">
        <f t="shared" si="4"/>
        <v>0</v>
      </c>
      <c r="BF210" s="157">
        <f t="shared" si="5"/>
        <v>0</v>
      </c>
      <c r="BG210" s="157">
        <f t="shared" si="6"/>
        <v>0</v>
      </c>
      <c r="BH210" s="157">
        <f t="shared" si="7"/>
        <v>0</v>
      </c>
      <c r="BI210" s="157">
        <f t="shared" si="8"/>
        <v>0</v>
      </c>
      <c r="BJ210" s="16" t="s">
        <v>83</v>
      </c>
      <c r="BK210" s="157">
        <f t="shared" si="9"/>
        <v>0</v>
      </c>
      <c r="BL210" s="16" t="s">
        <v>130</v>
      </c>
      <c r="BM210" s="156" t="s">
        <v>498</v>
      </c>
    </row>
    <row r="211" spans="1:65" s="2" customFormat="1" ht="14.45" customHeight="1">
      <c r="A211" s="31"/>
      <c r="B211" s="143"/>
      <c r="C211" s="175" t="s">
        <v>310</v>
      </c>
      <c r="D211" s="175" t="s">
        <v>215</v>
      </c>
      <c r="E211" s="176" t="s">
        <v>499</v>
      </c>
      <c r="F211" s="177" t="s">
        <v>500</v>
      </c>
      <c r="G211" s="178" t="s">
        <v>296</v>
      </c>
      <c r="H211" s="179">
        <v>4</v>
      </c>
      <c r="I211" s="180"/>
      <c r="J211" s="181">
        <f t="shared" si="0"/>
        <v>0</v>
      </c>
      <c r="K211" s="182"/>
      <c r="L211" s="183"/>
      <c r="M211" s="184" t="s">
        <v>1</v>
      </c>
      <c r="N211" s="185" t="s">
        <v>40</v>
      </c>
      <c r="O211" s="57"/>
      <c r="P211" s="154">
        <f t="shared" si="1"/>
        <v>0</v>
      </c>
      <c r="Q211" s="154">
        <v>0.00097</v>
      </c>
      <c r="R211" s="154">
        <f t="shared" si="2"/>
        <v>0.00388</v>
      </c>
      <c r="S211" s="154">
        <v>0</v>
      </c>
      <c r="T211" s="155">
        <f t="shared" si="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56" t="s">
        <v>163</v>
      </c>
      <c r="AT211" s="156" t="s">
        <v>215</v>
      </c>
      <c r="AU211" s="156" t="s">
        <v>85</v>
      </c>
      <c r="AY211" s="16" t="s">
        <v>124</v>
      </c>
      <c r="BE211" s="157">
        <f t="shared" si="4"/>
        <v>0</v>
      </c>
      <c r="BF211" s="157">
        <f t="shared" si="5"/>
        <v>0</v>
      </c>
      <c r="BG211" s="157">
        <f t="shared" si="6"/>
        <v>0</v>
      </c>
      <c r="BH211" s="157">
        <f t="shared" si="7"/>
        <v>0</v>
      </c>
      <c r="BI211" s="157">
        <f t="shared" si="8"/>
        <v>0</v>
      </c>
      <c r="BJ211" s="16" t="s">
        <v>83</v>
      </c>
      <c r="BK211" s="157">
        <f t="shared" si="9"/>
        <v>0</v>
      </c>
      <c r="BL211" s="16" t="s">
        <v>130</v>
      </c>
      <c r="BM211" s="156" t="s">
        <v>501</v>
      </c>
    </row>
    <row r="212" spans="1:65" s="2" customFormat="1" ht="14.45" customHeight="1">
      <c r="A212" s="31"/>
      <c r="B212" s="143"/>
      <c r="C212" s="175" t="s">
        <v>314</v>
      </c>
      <c r="D212" s="175" t="s">
        <v>215</v>
      </c>
      <c r="E212" s="176" t="s">
        <v>502</v>
      </c>
      <c r="F212" s="177" t="s">
        <v>503</v>
      </c>
      <c r="G212" s="178" t="s">
        <v>296</v>
      </c>
      <c r="H212" s="179">
        <v>1</v>
      </c>
      <c r="I212" s="180"/>
      <c r="J212" s="181">
        <f t="shared" si="0"/>
        <v>0</v>
      </c>
      <c r="K212" s="182"/>
      <c r="L212" s="183"/>
      <c r="M212" s="184" t="s">
        <v>1</v>
      </c>
      <c r="N212" s="185" t="s">
        <v>40</v>
      </c>
      <c r="O212" s="57"/>
      <c r="P212" s="154">
        <f t="shared" si="1"/>
        <v>0</v>
      </c>
      <c r="Q212" s="154">
        <v>0.00068</v>
      </c>
      <c r="R212" s="154">
        <f t="shared" si="2"/>
        <v>0.00068</v>
      </c>
      <c r="S212" s="154">
        <v>0</v>
      </c>
      <c r="T212" s="155">
        <f t="shared" si="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56" t="s">
        <v>163</v>
      </c>
      <c r="AT212" s="156" t="s">
        <v>215</v>
      </c>
      <c r="AU212" s="156" t="s">
        <v>85</v>
      </c>
      <c r="AY212" s="16" t="s">
        <v>124</v>
      </c>
      <c r="BE212" s="157">
        <f t="shared" si="4"/>
        <v>0</v>
      </c>
      <c r="BF212" s="157">
        <f t="shared" si="5"/>
        <v>0</v>
      </c>
      <c r="BG212" s="157">
        <f t="shared" si="6"/>
        <v>0</v>
      </c>
      <c r="BH212" s="157">
        <f t="shared" si="7"/>
        <v>0</v>
      </c>
      <c r="BI212" s="157">
        <f t="shared" si="8"/>
        <v>0</v>
      </c>
      <c r="BJ212" s="16" t="s">
        <v>83</v>
      </c>
      <c r="BK212" s="157">
        <f t="shared" si="9"/>
        <v>0</v>
      </c>
      <c r="BL212" s="16" t="s">
        <v>130</v>
      </c>
      <c r="BM212" s="156" t="s">
        <v>504</v>
      </c>
    </row>
    <row r="213" spans="1:65" s="2" customFormat="1" ht="14.45" customHeight="1">
      <c r="A213" s="31"/>
      <c r="B213" s="143"/>
      <c r="C213" s="175" t="s">
        <v>318</v>
      </c>
      <c r="D213" s="175" t="s">
        <v>215</v>
      </c>
      <c r="E213" s="176" t="s">
        <v>505</v>
      </c>
      <c r="F213" s="177" t="s">
        <v>506</v>
      </c>
      <c r="G213" s="178" t="s">
        <v>296</v>
      </c>
      <c r="H213" s="179">
        <v>1</v>
      </c>
      <c r="I213" s="180"/>
      <c r="J213" s="181">
        <f t="shared" si="0"/>
        <v>0</v>
      </c>
      <c r="K213" s="182"/>
      <c r="L213" s="183"/>
      <c r="M213" s="184" t="s">
        <v>1</v>
      </c>
      <c r="N213" s="185" t="s">
        <v>40</v>
      </c>
      <c r="O213" s="57"/>
      <c r="P213" s="154">
        <f t="shared" si="1"/>
        <v>0</v>
      </c>
      <c r="Q213" s="154">
        <v>0.00048</v>
      </c>
      <c r="R213" s="154">
        <f t="shared" si="2"/>
        <v>0.00048</v>
      </c>
      <c r="S213" s="154">
        <v>0</v>
      </c>
      <c r="T213" s="155">
        <f t="shared" si="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56" t="s">
        <v>163</v>
      </c>
      <c r="AT213" s="156" t="s">
        <v>215</v>
      </c>
      <c r="AU213" s="156" t="s">
        <v>85</v>
      </c>
      <c r="AY213" s="16" t="s">
        <v>124</v>
      </c>
      <c r="BE213" s="157">
        <f t="shared" si="4"/>
        <v>0</v>
      </c>
      <c r="BF213" s="157">
        <f t="shared" si="5"/>
        <v>0</v>
      </c>
      <c r="BG213" s="157">
        <f t="shared" si="6"/>
        <v>0</v>
      </c>
      <c r="BH213" s="157">
        <f t="shared" si="7"/>
        <v>0</v>
      </c>
      <c r="BI213" s="157">
        <f t="shared" si="8"/>
        <v>0</v>
      </c>
      <c r="BJ213" s="16" t="s">
        <v>83</v>
      </c>
      <c r="BK213" s="157">
        <f t="shared" si="9"/>
        <v>0</v>
      </c>
      <c r="BL213" s="16" t="s">
        <v>130</v>
      </c>
      <c r="BM213" s="156" t="s">
        <v>507</v>
      </c>
    </row>
    <row r="214" spans="1:65" s="2" customFormat="1" ht="14.45" customHeight="1">
      <c r="A214" s="31"/>
      <c r="B214" s="143"/>
      <c r="C214" s="175" t="s">
        <v>322</v>
      </c>
      <c r="D214" s="175" t="s">
        <v>215</v>
      </c>
      <c r="E214" s="176" t="s">
        <v>508</v>
      </c>
      <c r="F214" s="177" t="s">
        <v>509</v>
      </c>
      <c r="G214" s="178" t="s">
        <v>296</v>
      </c>
      <c r="H214" s="179">
        <v>3</v>
      </c>
      <c r="I214" s="180"/>
      <c r="J214" s="181">
        <f t="shared" si="0"/>
        <v>0</v>
      </c>
      <c r="K214" s="182"/>
      <c r="L214" s="183"/>
      <c r="M214" s="184" t="s">
        <v>1</v>
      </c>
      <c r="N214" s="185" t="s">
        <v>40</v>
      </c>
      <c r="O214" s="57"/>
      <c r="P214" s="154">
        <f t="shared" si="1"/>
        <v>0</v>
      </c>
      <c r="Q214" s="154">
        <v>0.00097</v>
      </c>
      <c r="R214" s="154">
        <f t="shared" si="2"/>
        <v>0.0029100000000000003</v>
      </c>
      <c r="S214" s="154">
        <v>0</v>
      </c>
      <c r="T214" s="155">
        <f t="shared" si="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56" t="s">
        <v>163</v>
      </c>
      <c r="AT214" s="156" t="s">
        <v>215</v>
      </c>
      <c r="AU214" s="156" t="s">
        <v>85</v>
      </c>
      <c r="AY214" s="16" t="s">
        <v>124</v>
      </c>
      <c r="BE214" s="157">
        <f t="shared" si="4"/>
        <v>0</v>
      </c>
      <c r="BF214" s="157">
        <f t="shared" si="5"/>
        <v>0</v>
      </c>
      <c r="BG214" s="157">
        <f t="shared" si="6"/>
        <v>0</v>
      </c>
      <c r="BH214" s="157">
        <f t="shared" si="7"/>
        <v>0</v>
      </c>
      <c r="BI214" s="157">
        <f t="shared" si="8"/>
        <v>0</v>
      </c>
      <c r="BJ214" s="16" t="s">
        <v>83</v>
      </c>
      <c r="BK214" s="157">
        <f t="shared" si="9"/>
        <v>0</v>
      </c>
      <c r="BL214" s="16" t="s">
        <v>130</v>
      </c>
      <c r="BM214" s="156" t="s">
        <v>510</v>
      </c>
    </row>
    <row r="215" spans="1:65" s="2" customFormat="1" ht="14.45" customHeight="1">
      <c r="A215" s="31"/>
      <c r="B215" s="143"/>
      <c r="C215" s="175" t="s">
        <v>326</v>
      </c>
      <c r="D215" s="175" t="s">
        <v>215</v>
      </c>
      <c r="E215" s="176" t="s">
        <v>511</v>
      </c>
      <c r="F215" s="177" t="s">
        <v>512</v>
      </c>
      <c r="G215" s="178" t="s">
        <v>296</v>
      </c>
      <c r="H215" s="179">
        <v>83.992</v>
      </c>
      <c r="I215" s="180"/>
      <c r="J215" s="181">
        <f t="shared" si="0"/>
        <v>0</v>
      </c>
      <c r="K215" s="182"/>
      <c r="L215" s="183"/>
      <c r="M215" s="184" t="s">
        <v>1</v>
      </c>
      <c r="N215" s="185" t="s">
        <v>40</v>
      </c>
      <c r="O215" s="57"/>
      <c r="P215" s="154">
        <f t="shared" si="1"/>
        <v>0</v>
      </c>
      <c r="Q215" s="154">
        <v>0.00072</v>
      </c>
      <c r="R215" s="154">
        <f t="shared" si="2"/>
        <v>0.060474240000000005</v>
      </c>
      <c r="S215" s="154">
        <v>0</v>
      </c>
      <c r="T215" s="155">
        <f t="shared" si="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56" t="s">
        <v>163</v>
      </c>
      <c r="AT215" s="156" t="s">
        <v>215</v>
      </c>
      <c r="AU215" s="156" t="s">
        <v>85</v>
      </c>
      <c r="AY215" s="16" t="s">
        <v>124</v>
      </c>
      <c r="BE215" s="157">
        <f t="shared" si="4"/>
        <v>0</v>
      </c>
      <c r="BF215" s="157">
        <f t="shared" si="5"/>
        <v>0</v>
      </c>
      <c r="BG215" s="157">
        <f t="shared" si="6"/>
        <v>0</v>
      </c>
      <c r="BH215" s="157">
        <f t="shared" si="7"/>
        <v>0</v>
      </c>
      <c r="BI215" s="157">
        <f t="shared" si="8"/>
        <v>0</v>
      </c>
      <c r="BJ215" s="16" t="s">
        <v>83</v>
      </c>
      <c r="BK215" s="157">
        <f t="shared" si="9"/>
        <v>0</v>
      </c>
      <c r="BL215" s="16" t="s">
        <v>130</v>
      </c>
      <c r="BM215" s="156" t="s">
        <v>513</v>
      </c>
    </row>
    <row r="216" spans="2:51" s="13" customFormat="1" ht="12">
      <c r="B216" s="158"/>
      <c r="D216" s="159" t="s">
        <v>132</v>
      </c>
      <c r="E216" s="160" t="s">
        <v>1</v>
      </c>
      <c r="F216" s="161" t="s">
        <v>514</v>
      </c>
      <c r="H216" s="162">
        <v>83.992</v>
      </c>
      <c r="I216" s="163"/>
      <c r="L216" s="158"/>
      <c r="M216" s="164"/>
      <c r="N216" s="165"/>
      <c r="O216" s="165"/>
      <c r="P216" s="165"/>
      <c r="Q216" s="165"/>
      <c r="R216" s="165"/>
      <c r="S216" s="165"/>
      <c r="T216" s="166"/>
      <c r="AT216" s="160" t="s">
        <v>132</v>
      </c>
      <c r="AU216" s="160" t="s">
        <v>85</v>
      </c>
      <c r="AV216" s="13" t="s">
        <v>85</v>
      </c>
      <c r="AW216" s="13" t="s">
        <v>31</v>
      </c>
      <c r="AX216" s="13" t="s">
        <v>83</v>
      </c>
      <c r="AY216" s="160" t="s">
        <v>124</v>
      </c>
    </row>
    <row r="217" spans="1:65" s="2" customFormat="1" ht="24.2" customHeight="1">
      <c r="A217" s="31"/>
      <c r="B217" s="143"/>
      <c r="C217" s="175" t="s">
        <v>330</v>
      </c>
      <c r="D217" s="175" t="s">
        <v>215</v>
      </c>
      <c r="E217" s="176" t="s">
        <v>515</v>
      </c>
      <c r="F217" s="177" t="s">
        <v>516</v>
      </c>
      <c r="G217" s="178" t="s">
        <v>296</v>
      </c>
      <c r="H217" s="179">
        <v>1</v>
      </c>
      <c r="I217" s="180"/>
      <c r="J217" s="181">
        <f aca="true" t="shared" si="10" ref="J217:J232">ROUND(I217*H217,2)</f>
        <v>0</v>
      </c>
      <c r="K217" s="182"/>
      <c r="L217" s="183"/>
      <c r="M217" s="184" t="s">
        <v>1</v>
      </c>
      <c r="N217" s="185" t="s">
        <v>40</v>
      </c>
      <c r="O217" s="57"/>
      <c r="P217" s="154">
        <f aca="true" t="shared" si="11" ref="P217:P232">O217*H217</f>
        <v>0</v>
      </c>
      <c r="Q217" s="154">
        <v>0.00152</v>
      </c>
      <c r="R217" s="154">
        <f aca="true" t="shared" si="12" ref="R217:R232">Q217*H217</f>
        <v>0.00152</v>
      </c>
      <c r="S217" s="154">
        <v>0</v>
      </c>
      <c r="T217" s="155">
        <f aca="true" t="shared" si="13" ref="T217:T232"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56" t="s">
        <v>163</v>
      </c>
      <c r="AT217" s="156" t="s">
        <v>215</v>
      </c>
      <c r="AU217" s="156" t="s">
        <v>85</v>
      </c>
      <c r="AY217" s="16" t="s">
        <v>124</v>
      </c>
      <c r="BE217" s="157">
        <f aca="true" t="shared" si="14" ref="BE217:BE232">IF(N217="základní",J217,0)</f>
        <v>0</v>
      </c>
      <c r="BF217" s="157">
        <f aca="true" t="shared" si="15" ref="BF217:BF232">IF(N217="snížená",J217,0)</f>
        <v>0</v>
      </c>
      <c r="BG217" s="157">
        <f aca="true" t="shared" si="16" ref="BG217:BG232">IF(N217="zákl. přenesená",J217,0)</f>
        <v>0</v>
      </c>
      <c r="BH217" s="157">
        <f aca="true" t="shared" si="17" ref="BH217:BH232">IF(N217="sníž. přenesená",J217,0)</f>
        <v>0</v>
      </c>
      <c r="BI217" s="157">
        <f aca="true" t="shared" si="18" ref="BI217:BI232">IF(N217="nulová",J217,0)</f>
        <v>0</v>
      </c>
      <c r="BJ217" s="16" t="s">
        <v>83</v>
      </c>
      <c r="BK217" s="157">
        <f aca="true" t="shared" si="19" ref="BK217:BK232">ROUND(I217*H217,2)</f>
        <v>0</v>
      </c>
      <c r="BL217" s="16" t="s">
        <v>130</v>
      </c>
      <c r="BM217" s="156" t="s">
        <v>517</v>
      </c>
    </row>
    <row r="218" spans="1:65" s="2" customFormat="1" ht="14.45" customHeight="1">
      <c r="A218" s="31"/>
      <c r="B218" s="143"/>
      <c r="C218" s="144" t="s">
        <v>334</v>
      </c>
      <c r="D218" s="144" t="s">
        <v>126</v>
      </c>
      <c r="E218" s="145" t="s">
        <v>518</v>
      </c>
      <c r="F218" s="146" t="s">
        <v>519</v>
      </c>
      <c r="G218" s="147" t="s">
        <v>296</v>
      </c>
      <c r="H218" s="148">
        <v>1</v>
      </c>
      <c r="I218" s="149"/>
      <c r="J218" s="150">
        <f t="shared" si="10"/>
        <v>0</v>
      </c>
      <c r="K218" s="151"/>
      <c r="L218" s="32"/>
      <c r="M218" s="152" t="s">
        <v>1</v>
      </c>
      <c r="N218" s="153" t="s">
        <v>40</v>
      </c>
      <c r="O218" s="57"/>
      <c r="P218" s="154">
        <f t="shared" si="11"/>
        <v>0</v>
      </c>
      <c r="Q218" s="154">
        <v>0.00086</v>
      </c>
      <c r="R218" s="154">
        <f t="shared" si="12"/>
        <v>0.00086</v>
      </c>
      <c r="S218" s="154">
        <v>0</v>
      </c>
      <c r="T218" s="155">
        <f t="shared" si="1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56" t="s">
        <v>130</v>
      </c>
      <c r="AT218" s="156" t="s">
        <v>126</v>
      </c>
      <c r="AU218" s="156" t="s">
        <v>85</v>
      </c>
      <c r="AY218" s="16" t="s">
        <v>124</v>
      </c>
      <c r="BE218" s="157">
        <f t="shared" si="14"/>
        <v>0</v>
      </c>
      <c r="BF218" s="157">
        <f t="shared" si="15"/>
        <v>0</v>
      </c>
      <c r="BG218" s="157">
        <f t="shared" si="16"/>
        <v>0</v>
      </c>
      <c r="BH218" s="157">
        <f t="shared" si="17"/>
        <v>0</v>
      </c>
      <c r="BI218" s="157">
        <f t="shared" si="18"/>
        <v>0</v>
      </c>
      <c r="BJ218" s="16" t="s">
        <v>83</v>
      </c>
      <c r="BK218" s="157">
        <f t="shared" si="19"/>
        <v>0</v>
      </c>
      <c r="BL218" s="16" t="s">
        <v>130</v>
      </c>
      <c r="BM218" s="156" t="s">
        <v>520</v>
      </c>
    </row>
    <row r="219" spans="1:65" s="207" customFormat="1" ht="24.2" customHeight="1">
      <c r="A219" s="192"/>
      <c r="B219" s="193"/>
      <c r="C219" s="194" t="s">
        <v>338</v>
      </c>
      <c r="D219" s="194" t="s">
        <v>215</v>
      </c>
      <c r="E219" s="195" t="s">
        <v>521</v>
      </c>
      <c r="F219" s="196" t="s">
        <v>522</v>
      </c>
      <c r="G219" s="197" t="s">
        <v>296</v>
      </c>
      <c r="H219" s="198">
        <v>1</v>
      </c>
      <c r="I219" s="199"/>
      <c r="J219" s="199">
        <f t="shared" si="10"/>
        <v>0</v>
      </c>
      <c r="K219" s="200"/>
      <c r="L219" s="201" t="s">
        <v>634</v>
      </c>
      <c r="M219" s="202" t="s">
        <v>1</v>
      </c>
      <c r="N219" s="203" t="s">
        <v>40</v>
      </c>
      <c r="O219" s="204"/>
      <c r="P219" s="205">
        <f t="shared" si="11"/>
        <v>0</v>
      </c>
      <c r="Q219" s="205">
        <v>0.018</v>
      </c>
      <c r="R219" s="205">
        <f t="shared" si="12"/>
        <v>0.018</v>
      </c>
      <c r="S219" s="205">
        <v>0</v>
      </c>
      <c r="T219" s="206">
        <f t="shared" si="13"/>
        <v>0</v>
      </c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R219" s="208" t="s">
        <v>163</v>
      </c>
      <c r="AT219" s="208" t="s">
        <v>215</v>
      </c>
      <c r="AU219" s="208" t="s">
        <v>85</v>
      </c>
      <c r="AY219" s="209" t="s">
        <v>124</v>
      </c>
      <c r="BE219" s="210">
        <f t="shared" si="14"/>
        <v>0</v>
      </c>
      <c r="BF219" s="210">
        <f t="shared" si="15"/>
        <v>0</v>
      </c>
      <c r="BG219" s="210">
        <f t="shared" si="16"/>
        <v>0</v>
      </c>
      <c r="BH219" s="210">
        <f t="shared" si="17"/>
        <v>0</v>
      </c>
      <c r="BI219" s="210">
        <f t="shared" si="18"/>
        <v>0</v>
      </c>
      <c r="BJ219" s="209" t="s">
        <v>83</v>
      </c>
      <c r="BK219" s="210">
        <f t="shared" si="19"/>
        <v>0</v>
      </c>
      <c r="BL219" s="209" t="s">
        <v>130</v>
      </c>
      <c r="BM219" s="208" t="s">
        <v>523</v>
      </c>
    </row>
    <row r="220" spans="1:65" s="2" customFormat="1" ht="14.45" customHeight="1">
      <c r="A220" s="31"/>
      <c r="B220" s="143"/>
      <c r="C220" s="144" t="s">
        <v>342</v>
      </c>
      <c r="D220" s="144" t="s">
        <v>126</v>
      </c>
      <c r="E220" s="145" t="s">
        <v>524</v>
      </c>
      <c r="F220" s="146" t="s">
        <v>525</v>
      </c>
      <c r="G220" s="147" t="s">
        <v>227</v>
      </c>
      <c r="H220" s="148">
        <v>1007.9</v>
      </c>
      <c r="I220" s="149"/>
      <c r="J220" s="150">
        <f t="shared" si="10"/>
        <v>0</v>
      </c>
      <c r="K220" s="151"/>
      <c r="L220" s="32"/>
      <c r="M220" s="152" t="s">
        <v>1</v>
      </c>
      <c r="N220" s="153" t="s">
        <v>40</v>
      </c>
      <c r="O220" s="57"/>
      <c r="P220" s="154">
        <f t="shared" si="11"/>
        <v>0</v>
      </c>
      <c r="Q220" s="154">
        <v>0</v>
      </c>
      <c r="R220" s="154">
        <f t="shared" si="12"/>
        <v>0</v>
      </c>
      <c r="S220" s="154">
        <v>0</v>
      </c>
      <c r="T220" s="155">
        <f t="shared" si="1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56" t="s">
        <v>130</v>
      </c>
      <c r="AT220" s="156" t="s">
        <v>126</v>
      </c>
      <c r="AU220" s="156" t="s">
        <v>85</v>
      </c>
      <c r="AY220" s="16" t="s">
        <v>124</v>
      </c>
      <c r="BE220" s="157">
        <f t="shared" si="14"/>
        <v>0</v>
      </c>
      <c r="BF220" s="157">
        <f t="shared" si="15"/>
        <v>0</v>
      </c>
      <c r="BG220" s="157">
        <f t="shared" si="16"/>
        <v>0</v>
      </c>
      <c r="BH220" s="157">
        <f t="shared" si="17"/>
        <v>0</v>
      </c>
      <c r="BI220" s="157">
        <f t="shared" si="18"/>
        <v>0</v>
      </c>
      <c r="BJ220" s="16" t="s">
        <v>83</v>
      </c>
      <c r="BK220" s="157">
        <f t="shared" si="19"/>
        <v>0</v>
      </c>
      <c r="BL220" s="16" t="s">
        <v>130</v>
      </c>
      <c r="BM220" s="156" t="s">
        <v>526</v>
      </c>
    </row>
    <row r="221" spans="1:65" s="2" customFormat="1" ht="24.2" customHeight="1">
      <c r="A221" s="31"/>
      <c r="B221" s="143"/>
      <c r="C221" s="144" t="s">
        <v>346</v>
      </c>
      <c r="D221" s="144" t="s">
        <v>126</v>
      </c>
      <c r="E221" s="145" t="s">
        <v>527</v>
      </c>
      <c r="F221" s="146" t="s">
        <v>528</v>
      </c>
      <c r="G221" s="147" t="s">
        <v>227</v>
      </c>
      <c r="H221" s="148">
        <v>1007.9</v>
      </c>
      <c r="I221" s="149"/>
      <c r="J221" s="150">
        <f t="shared" si="10"/>
        <v>0</v>
      </c>
      <c r="K221" s="151"/>
      <c r="L221" s="32"/>
      <c r="M221" s="152" t="s">
        <v>1</v>
      </c>
      <c r="N221" s="153" t="s">
        <v>40</v>
      </c>
      <c r="O221" s="57"/>
      <c r="P221" s="154">
        <f t="shared" si="11"/>
        <v>0</v>
      </c>
      <c r="Q221" s="154">
        <v>0</v>
      </c>
      <c r="R221" s="154">
        <f t="shared" si="12"/>
        <v>0</v>
      </c>
      <c r="S221" s="154">
        <v>0</v>
      </c>
      <c r="T221" s="155">
        <f t="shared" si="1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56" t="s">
        <v>130</v>
      </c>
      <c r="AT221" s="156" t="s">
        <v>126</v>
      </c>
      <c r="AU221" s="156" t="s">
        <v>85</v>
      </c>
      <c r="AY221" s="16" t="s">
        <v>124</v>
      </c>
      <c r="BE221" s="157">
        <f t="shared" si="14"/>
        <v>0</v>
      </c>
      <c r="BF221" s="157">
        <f t="shared" si="15"/>
        <v>0</v>
      </c>
      <c r="BG221" s="157">
        <f t="shared" si="16"/>
        <v>0</v>
      </c>
      <c r="BH221" s="157">
        <f t="shared" si="17"/>
        <v>0</v>
      </c>
      <c r="BI221" s="157">
        <f t="shared" si="18"/>
        <v>0</v>
      </c>
      <c r="BJ221" s="16" t="s">
        <v>83</v>
      </c>
      <c r="BK221" s="157">
        <f t="shared" si="19"/>
        <v>0</v>
      </c>
      <c r="BL221" s="16" t="s">
        <v>130</v>
      </c>
      <c r="BM221" s="156" t="s">
        <v>529</v>
      </c>
    </row>
    <row r="222" spans="1:65" s="2" customFormat="1" ht="24.2" customHeight="1">
      <c r="A222" s="31"/>
      <c r="B222" s="143"/>
      <c r="C222" s="144" t="s">
        <v>350</v>
      </c>
      <c r="D222" s="144" t="s">
        <v>126</v>
      </c>
      <c r="E222" s="145" t="s">
        <v>379</v>
      </c>
      <c r="F222" s="146" t="s">
        <v>380</v>
      </c>
      <c r="G222" s="147" t="s">
        <v>296</v>
      </c>
      <c r="H222" s="148">
        <v>2</v>
      </c>
      <c r="I222" s="149"/>
      <c r="J222" s="150">
        <f t="shared" si="10"/>
        <v>0</v>
      </c>
      <c r="K222" s="151"/>
      <c r="L222" s="32"/>
      <c r="M222" s="152" t="s">
        <v>1</v>
      </c>
      <c r="N222" s="153" t="s">
        <v>40</v>
      </c>
      <c r="O222" s="57"/>
      <c r="P222" s="154">
        <f t="shared" si="11"/>
        <v>0</v>
      </c>
      <c r="Q222" s="154">
        <v>0.46009</v>
      </c>
      <c r="R222" s="154">
        <f t="shared" si="12"/>
        <v>0.92018</v>
      </c>
      <c r="S222" s="154">
        <v>0</v>
      </c>
      <c r="T222" s="155">
        <f t="shared" si="1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56" t="s">
        <v>130</v>
      </c>
      <c r="AT222" s="156" t="s">
        <v>126</v>
      </c>
      <c r="AU222" s="156" t="s">
        <v>85</v>
      </c>
      <c r="AY222" s="16" t="s">
        <v>124</v>
      </c>
      <c r="BE222" s="157">
        <f t="shared" si="14"/>
        <v>0</v>
      </c>
      <c r="BF222" s="157">
        <f t="shared" si="15"/>
        <v>0</v>
      </c>
      <c r="BG222" s="157">
        <f t="shared" si="16"/>
        <v>0</v>
      </c>
      <c r="BH222" s="157">
        <f t="shared" si="17"/>
        <v>0</v>
      </c>
      <c r="BI222" s="157">
        <f t="shared" si="18"/>
        <v>0</v>
      </c>
      <c r="BJ222" s="16" t="s">
        <v>83</v>
      </c>
      <c r="BK222" s="157">
        <f t="shared" si="19"/>
        <v>0</v>
      </c>
      <c r="BL222" s="16" t="s">
        <v>130</v>
      </c>
      <c r="BM222" s="156" t="s">
        <v>530</v>
      </c>
    </row>
    <row r="223" spans="1:65" s="2" customFormat="1" ht="24.2" customHeight="1">
      <c r="A223" s="31"/>
      <c r="B223" s="143"/>
      <c r="C223" s="144" t="s">
        <v>354</v>
      </c>
      <c r="D223" s="144" t="s">
        <v>126</v>
      </c>
      <c r="E223" s="145" t="s">
        <v>531</v>
      </c>
      <c r="F223" s="146" t="s">
        <v>532</v>
      </c>
      <c r="G223" s="147" t="s">
        <v>296</v>
      </c>
      <c r="H223" s="148">
        <v>1</v>
      </c>
      <c r="I223" s="149"/>
      <c r="J223" s="150">
        <f t="shared" si="10"/>
        <v>0</v>
      </c>
      <c r="K223" s="151"/>
      <c r="L223" s="32"/>
      <c r="M223" s="152" t="s">
        <v>1</v>
      </c>
      <c r="N223" s="153" t="s">
        <v>40</v>
      </c>
      <c r="O223" s="57"/>
      <c r="P223" s="154">
        <f t="shared" si="11"/>
        <v>0</v>
      </c>
      <c r="Q223" s="154">
        <v>1.92726</v>
      </c>
      <c r="R223" s="154">
        <f t="shared" si="12"/>
        <v>1.92726</v>
      </c>
      <c r="S223" s="154">
        <v>0</v>
      </c>
      <c r="T223" s="155">
        <f t="shared" si="1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56" t="s">
        <v>130</v>
      </c>
      <c r="AT223" s="156" t="s">
        <v>126</v>
      </c>
      <c r="AU223" s="156" t="s">
        <v>85</v>
      </c>
      <c r="AY223" s="16" t="s">
        <v>124</v>
      </c>
      <c r="BE223" s="157">
        <f t="shared" si="14"/>
        <v>0</v>
      </c>
      <c r="BF223" s="157">
        <f t="shared" si="15"/>
        <v>0</v>
      </c>
      <c r="BG223" s="157">
        <f t="shared" si="16"/>
        <v>0</v>
      </c>
      <c r="BH223" s="157">
        <f t="shared" si="17"/>
        <v>0</v>
      </c>
      <c r="BI223" s="157">
        <f t="shared" si="18"/>
        <v>0</v>
      </c>
      <c r="BJ223" s="16" t="s">
        <v>83</v>
      </c>
      <c r="BK223" s="157">
        <f t="shared" si="19"/>
        <v>0</v>
      </c>
      <c r="BL223" s="16" t="s">
        <v>130</v>
      </c>
      <c r="BM223" s="156" t="s">
        <v>533</v>
      </c>
    </row>
    <row r="224" spans="1:65" s="2" customFormat="1" ht="24.2" customHeight="1">
      <c r="A224" s="31"/>
      <c r="B224" s="143"/>
      <c r="C224" s="175" t="s">
        <v>358</v>
      </c>
      <c r="D224" s="175" t="s">
        <v>215</v>
      </c>
      <c r="E224" s="176" t="s">
        <v>534</v>
      </c>
      <c r="F224" s="177" t="s">
        <v>535</v>
      </c>
      <c r="G224" s="178" t="s">
        <v>296</v>
      </c>
      <c r="H224" s="179">
        <v>4</v>
      </c>
      <c r="I224" s="180"/>
      <c r="J224" s="181">
        <f t="shared" si="10"/>
        <v>0</v>
      </c>
      <c r="K224" s="182"/>
      <c r="L224" s="183"/>
      <c r="M224" s="184" t="s">
        <v>1</v>
      </c>
      <c r="N224" s="185" t="s">
        <v>40</v>
      </c>
      <c r="O224" s="57"/>
      <c r="P224" s="154">
        <f t="shared" si="11"/>
        <v>0</v>
      </c>
      <c r="Q224" s="154">
        <v>0.002</v>
      </c>
      <c r="R224" s="154">
        <f t="shared" si="12"/>
        <v>0.008</v>
      </c>
      <c r="S224" s="154">
        <v>0</v>
      </c>
      <c r="T224" s="155">
        <f t="shared" si="1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56" t="s">
        <v>163</v>
      </c>
      <c r="AT224" s="156" t="s">
        <v>215</v>
      </c>
      <c r="AU224" s="156" t="s">
        <v>85</v>
      </c>
      <c r="AY224" s="16" t="s">
        <v>124</v>
      </c>
      <c r="BE224" s="157">
        <f t="shared" si="14"/>
        <v>0</v>
      </c>
      <c r="BF224" s="157">
        <f t="shared" si="15"/>
        <v>0</v>
      </c>
      <c r="BG224" s="157">
        <f t="shared" si="16"/>
        <v>0</v>
      </c>
      <c r="BH224" s="157">
        <f t="shared" si="17"/>
        <v>0</v>
      </c>
      <c r="BI224" s="157">
        <f t="shared" si="18"/>
        <v>0</v>
      </c>
      <c r="BJ224" s="16" t="s">
        <v>83</v>
      </c>
      <c r="BK224" s="157">
        <f t="shared" si="19"/>
        <v>0</v>
      </c>
      <c r="BL224" s="16" t="s">
        <v>130</v>
      </c>
      <c r="BM224" s="156" t="s">
        <v>536</v>
      </c>
    </row>
    <row r="225" spans="1:65" s="2" customFormat="1" ht="24.2" customHeight="1">
      <c r="A225" s="31"/>
      <c r="B225" s="143"/>
      <c r="C225" s="175" t="s">
        <v>362</v>
      </c>
      <c r="D225" s="175" t="s">
        <v>215</v>
      </c>
      <c r="E225" s="176" t="s">
        <v>537</v>
      </c>
      <c r="F225" s="177" t="s">
        <v>538</v>
      </c>
      <c r="G225" s="178" t="s">
        <v>296</v>
      </c>
      <c r="H225" s="179">
        <v>1</v>
      </c>
      <c r="I225" s="180"/>
      <c r="J225" s="181">
        <f t="shared" si="10"/>
        <v>0</v>
      </c>
      <c r="K225" s="182"/>
      <c r="L225" s="183"/>
      <c r="M225" s="184" t="s">
        <v>1</v>
      </c>
      <c r="N225" s="185" t="s">
        <v>40</v>
      </c>
      <c r="O225" s="57"/>
      <c r="P225" s="154">
        <f t="shared" si="11"/>
        <v>0</v>
      </c>
      <c r="Q225" s="154">
        <v>0.506</v>
      </c>
      <c r="R225" s="154">
        <f t="shared" si="12"/>
        <v>0.506</v>
      </c>
      <c r="S225" s="154">
        <v>0</v>
      </c>
      <c r="T225" s="155">
        <f t="shared" si="1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56" t="s">
        <v>163</v>
      </c>
      <c r="AT225" s="156" t="s">
        <v>215</v>
      </c>
      <c r="AU225" s="156" t="s">
        <v>85</v>
      </c>
      <c r="AY225" s="16" t="s">
        <v>124</v>
      </c>
      <c r="BE225" s="157">
        <f t="shared" si="14"/>
        <v>0</v>
      </c>
      <c r="BF225" s="157">
        <f t="shared" si="15"/>
        <v>0</v>
      </c>
      <c r="BG225" s="157">
        <f t="shared" si="16"/>
        <v>0</v>
      </c>
      <c r="BH225" s="157">
        <f t="shared" si="17"/>
        <v>0</v>
      </c>
      <c r="BI225" s="157">
        <f t="shared" si="18"/>
        <v>0</v>
      </c>
      <c r="BJ225" s="16" t="s">
        <v>83</v>
      </c>
      <c r="BK225" s="157">
        <f t="shared" si="19"/>
        <v>0</v>
      </c>
      <c r="BL225" s="16" t="s">
        <v>130</v>
      </c>
      <c r="BM225" s="156" t="s">
        <v>539</v>
      </c>
    </row>
    <row r="226" spans="1:65" s="2" customFormat="1" ht="24.2" customHeight="1">
      <c r="A226" s="31"/>
      <c r="B226" s="143"/>
      <c r="C226" s="175" t="s">
        <v>366</v>
      </c>
      <c r="D226" s="175" t="s">
        <v>215</v>
      </c>
      <c r="E226" s="176" t="s">
        <v>540</v>
      </c>
      <c r="F226" s="177" t="s">
        <v>541</v>
      </c>
      <c r="G226" s="178" t="s">
        <v>296</v>
      </c>
      <c r="H226" s="179">
        <v>1</v>
      </c>
      <c r="I226" s="180"/>
      <c r="J226" s="181">
        <f t="shared" si="10"/>
        <v>0</v>
      </c>
      <c r="K226" s="182"/>
      <c r="L226" s="183"/>
      <c r="M226" s="184" t="s">
        <v>1</v>
      </c>
      <c r="N226" s="185" t="s">
        <v>40</v>
      </c>
      <c r="O226" s="57"/>
      <c r="P226" s="154">
        <f t="shared" si="11"/>
        <v>0</v>
      </c>
      <c r="Q226" s="154">
        <v>0.57</v>
      </c>
      <c r="R226" s="154">
        <f t="shared" si="12"/>
        <v>0.57</v>
      </c>
      <c r="S226" s="154">
        <v>0</v>
      </c>
      <c r="T226" s="155">
        <f t="shared" si="1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56" t="s">
        <v>163</v>
      </c>
      <c r="AT226" s="156" t="s">
        <v>215</v>
      </c>
      <c r="AU226" s="156" t="s">
        <v>85</v>
      </c>
      <c r="AY226" s="16" t="s">
        <v>124</v>
      </c>
      <c r="BE226" s="157">
        <f t="shared" si="14"/>
        <v>0</v>
      </c>
      <c r="BF226" s="157">
        <f t="shared" si="15"/>
        <v>0</v>
      </c>
      <c r="BG226" s="157">
        <f t="shared" si="16"/>
        <v>0</v>
      </c>
      <c r="BH226" s="157">
        <f t="shared" si="17"/>
        <v>0</v>
      </c>
      <c r="BI226" s="157">
        <f t="shared" si="18"/>
        <v>0</v>
      </c>
      <c r="BJ226" s="16" t="s">
        <v>83</v>
      </c>
      <c r="BK226" s="157">
        <f t="shared" si="19"/>
        <v>0</v>
      </c>
      <c r="BL226" s="16" t="s">
        <v>130</v>
      </c>
      <c r="BM226" s="156" t="s">
        <v>542</v>
      </c>
    </row>
    <row r="227" spans="1:65" s="2" customFormat="1" ht="24.2" customHeight="1">
      <c r="A227" s="31"/>
      <c r="B227" s="143"/>
      <c r="C227" s="175" t="s">
        <v>370</v>
      </c>
      <c r="D227" s="175" t="s">
        <v>215</v>
      </c>
      <c r="E227" s="176" t="s">
        <v>543</v>
      </c>
      <c r="F227" s="177" t="s">
        <v>544</v>
      </c>
      <c r="G227" s="178" t="s">
        <v>296</v>
      </c>
      <c r="H227" s="179">
        <v>1</v>
      </c>
      <c r="I227" s="180"/>
      <c r="J227" s="181">
        <f t="shared" si="10"/>
        <v>0</v>
      </c>
      <c r="K227" s="182"/>
      <c r="L227" s="183"/>
      <c r="M227" s="184" t="s">
        <v>1</v>
      </c>
      <c r="N227" s="185" t="s">
        <v>40</v>
      </c>
      <c r="O227" s="57"/>
      <c r="P227" s="154">
        <f t="shared" si="11"/>
        <v>0</v>
      </c>
      <c r="Q227" s="154">
        <v>0.041</v>
      </c>
      <c r="R227" s="154">
        <f t="shared" si="12"/>
        <v>0.041</v>
      </c>
      <c r="S227" s="154">
        <v>0</v>
      </c>
      <c r="T227" s="155">
        <f t="shared" si="1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56" t="s">
        <v>163</v>
      </c>
      <c r="AT227" s="156" t="s">
        <v>215</v>
      </c>
      <c r="AU227" s="156" t="s">
        <v>85</v>
      </c>
      <c r="AY227" s="16" t="s">
        <v>124</v>
      </c>
      <c r="BE227" s="157">
        <f t="shared" si="14"/>
        <v>0</v>
      </c>
      <c r="BF227" s="157">
        <f t="shared" si="15"/>
        <v>0</v>
      </c>
      <c r="BG227" s="157">
        <f t="shared" si="16"/>
        <v>0</v>
      </c>
      <c r="BH227" s="157">
        <f t="shared" si="17"/>
        <v>0</v>
      </c>
      <c r="BI227" s="157">
        <f t="shared" si="18"/>
        <v>0</v>
      </c>
      <c r="BJ227" s="16" t="s">
        <v>83</v>
      </c>
      <c r="BK227" s="157">
        <f t="shared" si="19"/>
        <v>0</v>
      </c>
      <c r="BL227" s="16" t="s">
        <v>130</v>
      </c>
      <c r="BM227" s="156" t="s">
        <v>545</v>
      </c>
    </row>
    <row r="228" spans="1:65" s="2" customFormat="1" ht="24.2" customHeight="1">
      <c r="A228" s="31"/>
      <c r="B228" s="143"/>
      <c r="C228" s="175" t="s">
        <v>374</v>
      </c>
      <c r="D228" s="175" t="s">
        <v>215</v>
      </c>
      <c r="E228" s="176" t="s">
        <v>546</v>
      </c>
      <c r="F228" s="177" t="s">
        <v>547</v>
      </c>
      <c r="G228" s="178" t="s">
        <v>296</v>
      </c>
      <c r="H228" s="179">
        <v>1</v>
      </c>
      <c r="I228" s="180"/>
      <c r="J228" s="181">
        <f t="shared" si="10"/>
        <v>0</v>
      </c>
      <c r="K228" s="182"/>
      <c r="L228" s="183"/>
      <c r="M228" s="184" t="s">
        <v>1</v>
      </c>
      <c r="N228" s="185" t="s">
        <v>40</v>
      </c>
      <c r="O228" s="57"/>
      <c r="P228" s="154">
        <f t="shared" si="11"/>
        <v>0</v>
      </c>
      <c r="Q228" s="154">
        <v>0.053</v>
      </c>
      <c r="R228" s="154">
        <f t="shared" si="12"/>
        <v>0.053</v>
      </c>
      <c r="S228" s="154">
        <v>0</v>
      </c>
      <c r="T228" s="155">
        <f t="shared" si="1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56" t="s">
        <v>163</v>
      </c>
      <c r="AT228" s="156" t="s">
        <v>215</v>
      </c>
      <c r="AU228" s="156" t="s">
        <v>85</v>
      </c>
      <c r="AY228" s="16" t="s">
        <v>124</v>
      </c>
      <c r="BE228" s="157">
        <f t="shared" si="14"/>
        <v>0</v>
      </c>
      <c r="BF228" s="157">
        <f t="shared" si="15"/>
        <v>0</v>
      </c>
      <c r="BG228" s="157">
        <f t="shared" si="16"/>
        <v>0</v>
      </c>
      <c r="BH228" s="157">
        <f t="shared" si="17"/>
        <v>0</v>
      </c>
      <c r="BI228" s="157">
        <f t="shared" si="18"/>
        <v>0</v>
      </c>
      <c r="BJ228" s="16" t="s">
        <v>83</v>
      </c>
      <c r="BK228" s="157">
        <f t="shared" si="19"/>
        <v>0</v>
      </c>
      <c r="BL228" s="16" t="s">
        <v>130</v>
      </c>
      <c r="BM228" s="156" t="s">
        <v>548</v>
      </c>
    </row>
    <row r="229" spans="1:65" s="2" customFormat="1" ht="24.2" customHeight="1">
      <c r="A229" s="31"/>
      <c r="B229" s="143"/>
      <c r="C229" s="175" t="s">
        <v>378</v>
      </c>
      <c r="D229" s="175" t="s">
        <v>215</v>
      </c>
      <c r="E229" s="176" t="s">
        <v>549</v>
      </c>
      <c r="F229" s="177" t="s">
        <v>550</v>
      </c>
      <c r="G229" s="178" t="s">
        <v>296</v>
      </c>
      <c r="H229" s="179">
        <v>1</v>
      </c>
      <c r="I229" s="180"/>
      <c r="J229" s="181">
        <f t="shared" si="10"/>
        <v>0</v>
      </c>
      <c r="K229" s="182"/>
      <c r="L229" s="183"/>
      <c r="M229" s="184" t="s">
        <v>1</v>
      </c>
      <c r="N229" s="185" t="s">
        <v>40</v>
      </c>
      <c r="O229" s="57"/>
      <c r="P229" s="154">
        <f t="shared" si="11"/>
        <v>0</v>
      </c>
      <c r="Q229" s="154">
        <v>0.548</v>
      </c>
      <c r="R229" s="154">
        <f t="shared" si="12"/>
        <v>0.548</v>
      </c>
      <c r="S229" s="154">
        <v>0</v>
      </c>
      <c r="T229" s="155">
        <f t="shared" si="1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56" t="s">
        <v>163</v>
      </c>
      <c r="AT229" s="156" t="s">
        <v>215</v>
      </c>
      <c r="AU229" s="156" t="s">
        <v>85</v>
      </c>
      <c r="AY229" s="16" t="s">
        <v>124</v>
      </c>
      <c r="BE229" s="157">
        <f t="shared" si="14"/>
        <v>0</v>
      </c>
      <c r="BF229" s="157">
        <f t="shared" si="15"/>
        <v>0</v>
      </c>
      <c r="BG229" s="157">
        <f t="shared" si="16"/>
        <v>0</v>
      </c>
      <c r="BH229" s="157">
        <f t="shared" si="17"/>
        <v>0</v>
      </c>
      <c r="BI229" s="157">
        <f t="shared" si="18"/>
        <v>0</v>
      </c>
      <c r="BJ229" s="16" t="s">
        <v>83</v>
      </c>
      <c r="BK229" s="157">
        <f t="shared" si="19"/>
        <v>0</v>
      </c>
      <c r="BL229" s="16" t="s">
        <v>130</v>
      </c>
      <c r="BM229" s="156" t="s">
        <v>551</v>
      </c>
    </row>
    <row r="230" spans="1:65" s="2" customFormat="1" ht="24.2" customHeight="1">
      <c r="A230" s="31"/>
      <c r="B230" s="143"/>
      <c r="C230" s="175" t="s">
        <v>382</v>
      </c>
      <c r="D230" s="175" t="s">
        <v>215</v>
      </c>
      <c r="E230" s="176" t="s">
        <v>552</v>
      </c>
      <c r="F230" s="177" t="s">
        <v>553</v>
      </c>
      <c r="G230" s="178" t="s">
        <v>296</v>
      </c>
      <c r="H230" s="179">
        <v>1</v>
      </c>
      <c r="I230" s="180"/>
      <c r="J230" s="181">
        <f t="shared" si="10"/>
        <v>0</v>
      </c>
      <c r="K230" s="182"/>
      <c r="L230" s="183"/>
      <c r="M230" s="184" t="s">
        <v>1</v>
      </c>
      <c r="N230" s="185" t="s">
        <v>40</v>
      </c>
      <c r="O230" s="57"/>
      <c r="P230" s="154">
        <f t="shared" si="11"/>
        <v>0</v>
      </c>
      <c r="Q230" s="154">
        <v>1.363</v>
      </c>
      <c r="R230" s="154">
        <f t="shared" si="12"/>
        <v>1.363</v>
      </c>
      <c r="S230" s="154">
        <v>0</v>
      </c>
      <c r="T230" s="155">
        <f t="shared" si="1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56" t="s">
        <v>163</v>
      </c>
      <c r="AT230" s="156" t="s">
        <v>215</v>
      </c>
      <c r="AU230" s="156" t="s">
        <v>85</v>
      </c>
      <c r="AY230" s="16" t="s">
        <v>124</v>
      </c>
      <c r="BE230" s="157">
        <f t="shared" si="14"/>
        <v>0</v>
      </c>
      <c r="BF230" s="157">
        <f t="shared" si="15"/>
        <v>0</v>
      </c>
      <c r="BG230" s="157">
        <f t="shared" si="16"/>
        <v>0</v>
      </c>
      <c r="BH230" s="157">
        <f t="shared" si="17"/>
        <v>0</v>
      </c>
      <c r="BI230" s="157">
        <f t="shared" si="18"/>
        <v>0</v>
      </c>
      <c r="BJ230" s="16" t="s">
        <v>83</v>
      </c>
      <c r="BK230" s="157">
        <f t="shared" si="19"/>
        <v>0</v>
      </c>
      <c r="BL230" s="16" t="s">
        <v>130</v>
      </c>
      <c r="BM230" s="156" t="s">
        <v>554</v>
      </c>
    </row>
    <row r="231" spans="1:65" s="2" customFormat="1" ht="24.2" customHeight="1">
      <c r="A231" s="31"/>
      <c r="B231" s="143"/>
      <c r="C231" s="175" t="s">
        <v>386</v>
      </c>
      <c r="D231" s="175" t="s">
        <v>215</v>
      </c>
      <c r="E231" s="176" t="s">
        <v>555</v>
      </c>
      <c r="F231" s="177" t="s">
        <v>556</v>
      </c>
      <c r="G231" s="178" t="s">
        <v>296</v>
      </c>
      <c r="H231" s="179">
        <v>1</v>
      </c>
      <c r="I231" s="180"/>
      <c r="J231" s="181">
        <f t="shared" si="10"/>
        <v>0</v>
      </c>
      <c r="K231" s="182"/>
      <c r="L231" s="183"/>
      <c r="M231" s="184" t="s">
        <v>1</v>
      </c>
      <c r="N231" s="185" t="s">
        <v>40</v>
      </c>
      <c r="O231" s="57"/>
      <c r="P231" s="154">
        <f t="shared" si="11"/>
        <v>0</v>
      </c>
      <c r="Q231" s="154">
        <v>0.162</v>
      </c>
      <c r="R231" s="154">
        <f t="shared" si="12"/>
        <v>0.162</v>
      </c>
      <c r="S231" s="154">
        <v>0</v>
      </c>
      <c r="T231" s="155">
        <f t="shared" si="1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56" t="s">
        <v>163</v>
      </c>
      <c r="AT231" s="156" t="s">
        <v>215</v>
      </c>
      <c r="AU231" s="156" t="s">
        <v>85</v>
      </c>
      <c r="AY231" s="16" t="s">
        <v>124</v>
      </c>
      <c r="BE231" s="157">
        <f t="shared" si="14"/>
        <v>0</v>
      </c>
      <c r="BF231" s="157">
        <f t="shared" si="15"/>
        <v>0</v>
      </c>
      <c r="BG231" s="157">
        <f t="shared" si="16"/>
        <v>0</v>
      </c>
      <c r="BH231" s="157">
        <f t="shared" si="17"/>
        <v>0</v>
      </c>
      <c r="BI231" s="157">
        <f t="shared" si="18"/>
        <v>0</v>
      </c>
      <c r="BJ231" s="16" t="s">
        <v>83</v>
      </c>
      <c r="BK231" s="157">
        <f t="shared" si="19"/>
        <v>0</v>
      </c>
      <c r="BL231" s="16" t="s">
        <v>130</v>
      </c>
      <c r="BM231" s="156" t="s">
        <v>557</v>
      </c>
    </row>
    <row r="232" spans="1:65" s="2" customFormat="1" ht="24.2" customHeight="1">
      <c r="A232" s="31"/>
      <c r="B232" s="143"/>
      <c r="C232" s="144" t="s">
        <v>390</v>
      </c>
      <c r="D232" s="144" t="s">
        <v>126</v>
      </c>
      <c r="E232" s="145" t="s">
        <v>415</v>
      </c>
      <c r="F232" s="146" t="s">
        <v>416</v>
      </c>
      <c r="G232" s="147" t="s">
        <v>296</v>
      </c>
      <c r="H232" s="148">
        <v>1</v>
      </c>
      <c r="I232" s="149"/>
      <c r="J232" s="150">
        <f t="shared" si="10"/>
        <v>0</v>
      </c>
      <c r="K232" s="151"/>
      <c r="L232" s="32"/>
      <c r="M232" s="152" t="s">
        <v>1</v>
      </c>
      <c r="N232" s="153" t="s">
        <v>40</v>
      </c>
      <c r="O232" s="57"/>
      <c r="P232" s="154">
        <f t="shared" si="11"/>
        <v>0</v>
      </c>
      <c r="Q232" s="154">
        <v>0.00016</v>
      </c>
      <c r="R232" s="154">
        <f t="shared" si="12"/>
        <v>0.00016</v>
      </c>
      <c r="S232" s="154">
        <v>0</v>
      </c>
      <c r="T232" s="155">
        <f t="shared" si="1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56" t="s">
        <v>130</v>
      </c>
      <c r="AT232" s="156" t="s">
        <v>126</v>
      </c>
      <c r="AU232" s="156" t="s">
        <v>85</v>
      </c>
      <c r="AY232" s="16" t="s">
        <v>124</v>
      </c>
      <c r="BE232" s="157">
        <f t="shared" si="14"/>
        <v>0</v>
      </c>
      <c r="BF232" s="157">
        <f t="shared" si="15"/>
        <v>0</v>
      </c>
      <c r="BG232" s="157">
        <f t="shared" si="16"/>
        <v>0</v>
      </c>
      <c r="BH232" s="157">
        <f t="shared" si="17"/>
        <v>0</v>
      </c>
      <c r="BI232" s="157">
        <f t="shared" si="18"/>
        <v>0</v>
      </c>
      <c r="BJ232" s="16" t="s">
        <v>83</v>
      </c>
      <c r="BK232" s="157">
        <f t="shared" si="19"/>
        <v>0</v>
      </c>
      <c r="BL232" s="16" t="s">
        <v>130</v>
      </c>
      <c r="BM232" s="156" t="s">
        <v>558</v>
      </c>
    </row>
    <row r="233" spans="2:63" s="12" customFormat="1" ht="22.9" customHeight="1">
      <c r="B233" s="130"/>
      <c r="D233" s="131" t="s">
        <v>74</v>
      </c>
      <c r="E233" s="141" t="s">
        <v>419</v>
      </c>
      <c r="F233" s="141" t="s">
        <v>420</v>
      </c>
      <c r="I233" s="133"/>
      <c r="J233" s="142">
        <f>BK233</f>
        <v>0</v>
      </c>
      <c r="L233" s="130"/>
      <c r="M233" s="135"/>
      <c r="N233" s="136"/>
      <c r="O233" s="136"/>
      <c r="P233" s="137">
        <f>P234</f>
        <v>0</v>
      </c>
      <c r="Q233" s="136"/>
      <c r="R233" s="137">
        <f>R234</f>
        <v>0</v>
      </c>
      <c r="S233" s="136"/>
      <c r="T233" s="138">
        <f>T234</f>
        <v>0</v>
      </c>
      <c r="AR233" s="131" t="s">
        <v>83</v>
      </c>
      <c r="AT233" s="139" t="s">
        <v>74</v>
      </c>
      <c r="AU233" s="139" t="s">
        <v>83</v>
      </c>
      <c r="AY233" s="131" t="s">
        <v>124</v>
      </c>
      <c r="BK233" s="140">
        <f>BK234</f>
        <v>0</v>
      </c>
    </row>
    <row r="234" spans="1:65" s="2" customFormat="1" ht="24.2" customHeight="1">
      <c r="A234" s="31"/>
      <c r="B234" s="143"/>
      <c r="C234" s="144" t="s">
        <v>394</v>
      </c>
      <c r="D234" s="144" t="s">
        <v>126</v>
      </c>
      <c r="E234" s="145" t="s">
        <v>559</v>
      </c>
      <c r="F234" s="146" t="s">
        <v>560</v>
      </c>
      <c r="G234" s="147" t="s">
        <v>211</v>
      </c>
      <c r="H234" s="148">
        <v>9.507</v>
      </c>
      <c r="I234" s="149"/>
      <c r="J234" s="150">
        <f>ROUND(I234*H234,2)</f>
        <v>0</v>
      </c>
      <c r="K234" s="151"/>
      <c r="L234" s="32"/>
      <c r="M234" s="186" t="s">
        <v>1</v>
      </c>
      <c r="N234" s="187" t="s">
        <v>40</v>
      </c>
      <c r="O234" s="188"/>
      <c r="P234" s="189">
        <f>O234*H234</f>
        <v>0</v>
      </c>
      <c r="Q234" s="189">
        <v>0</v>
      </c>
      <c r="R234" s="189">
        <f>Q234*H234</f>
        <v>0</v>
      </c>
      <c r="S234" s="189">
        <v>0</v>
      </c>
      <c r="T234" s="190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56" t="s">
        <v>130</v>
      </c>
      <c r="AT234" s="156" t="s">
        <v>126</v>
      </c>
      <c r="AU234" s="156" t="s">
        <v>85</v>
      </c>
      <c r="AY234" s="16" t="s">
        <v>124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6" t="s">
        <v>83</v>
      </c>
      <c r="BK234" s="157">
        <f>ROUND(I234*H234,2)</f>
        <v>0</v>
      </c>
      <c r="BL234" s="16" t="s">
        <v>130</v>
      </c>
      <c r="BM234" s="156" t="s">
        <v>561</v>
      </c>
    </row>
    <row r="235" spans="1:31" s="2" customFormat="1" ht="6.95" customHeight="1">
      <c r="A235" s="31"/>
      <c r="B235" s="46"/>
      <c r="C235" s="47"/>
      <c r="D235" s="47"/>
      <c r="E235" s="47"/>
      <c r="F235" s="47"/>
      <c r="G235" s="47"/>
      <c r="H235" s="47"/>
      <c r="I235" s="47"/>
      <c r="J235" s="47"/>
      <c r="K235" s="47"/>
      <c r="L235" s="32"/>
      <c r="M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</row>
  </sheetData>
  <autoFilter ref="C122:K23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91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s="1" customFormat="1" ht="24.95" customHeight="1">
      <c r="B4" s="19"/>
      <c r="D4" s="20" t="s">
        <v>92</v>
      </c>
      <c r="L4" s="19"/>
      <c r="M4" s="92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55" t="str">
        <f>'Rekapitulace stavby'!K6</f>
        <v>PĚČICE-VODOVOD-PŘIVADĚČ</v>
      </c>
      <c r="F7" s="256"/>
      <c r="G7" s="256"/>
      <c r="H7" s="256"/>
      <c r="L7" s="19"/>
    </row>
    <row r="8" spans="1:31" s="2" customFormat="1" ht="12" customHeight="1">
      <c r="A8" s="31"/>
      <c r="B8" s="32"/>
      <c r="C8" s="31"/>
      <c r="D8" s="26" t="s">
        <v>93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20" t="s">
        <v>562</v>
      </c>
      <c r="F9" s="254"/>
      <c r="G9" s="254"/>
      <c r="H9" s="254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>
        <f>'Rekapitulace stavby'!AN8</f>
        <v>44151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95</v>
      </c>
      <c r="F15" s="31"/>
      <c r="G15" s="31"/>
      <c r="H15" s="31"/>
      <c r="I15" s="26" t="s">
        <v>26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26" t="s">
        <v>24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7" t="str">
        <f>'Rekapitulace stavby'!E14</f>
        <v>Vyplň údaj</v>
      </c>
      <c r="F18" s="246"/>
      <c r="G18" s="246"/>
      <c r="H18" s="246"/>
      <c r="I18" s="2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26" t="s">
        <v>24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30</v>
      </c>
      <c r="F21" s="31"/>
      <c r="G21" s="31"/>
      <c r="H21" s="31"/>
      <c r="I21" s="26" t="s">
        <v>26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32</v>
      </c>
      <c r="E23" s="31"/>
      <c r="F23" s="31"/>
      <c r="G23" s="31"/>
      <c r="H23" s="31"/>
      <c r="I23" s="26" t="s">
        <v>24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33</v>
      </c>
      <c r="F24" s="31"/>
      <c r="G24" s="31"/>
      <c r="H24" s="31"/>
      <c r="I24" s="26" t="s">
        <v>26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34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50" t="s">
        <v>1</v>
      </c>
      <c r="F27" s="250"/>
      <c r="G27" s="250"/>
      <c r="H27" s="25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35</v>
      </c>
      <c r="E30" s="31"/>
      <c r="F30" s="31"/>
      <c r="G30" s="31"/>
      <c r="H30" s="31"/>
      <c r="I30" s="31"/>
      <c r="J30" s="70">
        <f>ROUND(J121,2)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37</v>
      </c>
      <c r="G32" s="31"/>
      <c r="H32" s="31"/>
      <c r="I32" s="35" t="s">
        <v>36</v>
      </c>
      <c r="J32" s="35" t="s">
        <v>38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39</v>
      </c>
      <c r="E33" s="26" t="s">
        <v>40</v>
      </c>
      <c r="F33" s="98">
        <f>ROUND((SUM(BE121:BE144)),2)</f>
        <v>0</v>
      </c>
      <c r="G33" s="31"/>
      <c r="H33" s="31"/>
      <c r="I33" s="99">
        <v>0.21</v>
      </c>
      <c r="J33" s="98">
        <f>ROUND(((SUM(BE121:BE144))*I33),2)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41</v>
      </c>
      <c r="F34" s="98">
        <f>ROUND((SUM(BF121:BF144)),2)</f>
        <v>0</v>
      </c>
      <c r="G34" s="31"/>
      <c r="H34" s="31"/>
      <c r="I34" s="99">
        <v>0.15</v>
      </c>
      <c r="J34" s="98">
        <f>ROUND(((SUM(BF121:BF144))*I34),2)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42</v>
      </c>
      <c r="F35" s="98">
        <f>ROUND((SUM(BG121:BG144)),2)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43</v>
      </c>
      <c r="F36" s="98">
        <f>ROUND((SUM(BH121:BH144)),2)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44</v>
      </c>
      <c r="F37" s="98">
        <f>ROUND((SUM(BI121:BI144)),2)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45</v>
      </c>
      <c r="E39" s="59"/>
      <c r="F39" s="59"/>
      <c r="G39" s="102" t="s">
        <v>46</v>
      </c>
      <c r="H39" s="103" t="s">
        <v>47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50</v>
      </c>
      <c r="E61" s="34"/>
      <c r="F61" s="106" t="s">
        <v>51</v>
      </c>
      <c r="G61" s="44" t="s">
        <v>50</v>
      </c>
      <c r="H61" s="34"/>
      <c r="I61" s="34"/>
      <c r="J61" s="107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50</v>
      </c>
      <c r="E76" s="34"/>
      <c r="F76" s="106" t="s">
        <v>51</v>
      </c>
      <c r="G76" s="44" t="s">
        <v>50</v>
      </c>
      <c r="H76" s="34"/>
      <c r="I76" s="34"/>
      <c r="J76" s="107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96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55" t="str">
        <f>E7</f>
        <v>PĚČICE-VODOVOD-PŘIVADĚČ</v>
      </c>
      <c r="F85" s="256"/>
      <c r="G85" s="256"/>
      <c r="H85" s="256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93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20" t="str">
        <f>E9</f>
        <v>2017108-VON - VEDLEJŠÍ A OSTATNÍ NÁKLADY</v>
      </c>
      <c r="F87" s="254"/>
      <c r="G87" s="254"/>
      <c r="H87" s="254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>
        <f>IF(J12="","",J12)</f>
        <v>44151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>
      <c r="A91" s="31"/>
      <c r="B91" s="32"/>
      <c r="C91" s="26" t="s">
        <v>23</v>
      </c>
      <c r="D91" s="31"/>
      <c r="E91" s="31"/>
      <c r="F91" s="24" t="str">
        <f>E15</f>
        <v>OBEC PĚČICE</v>
      </c>
      <c r="G91" s="31"/>
      <c r="H91" s="31"/>
      <c r="I91" s="26" t="s">
        <v>29</v>
      </c>
      <c r="J91" s="29" t="str">
        <f>E21</f>
        <v>ING.EVŽEN KOZÁK S.R.O.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26" t="s">
        <v>32</v>
      </c>
      <c r="J92" s="29" t="str">
        <f>E24</f>
        <v>ING.EVŽEN KOZÁK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8" t="s">
        <v>97</v>
      </c>
      <c r="D94" s="100"/>
      <c r="E94" s="100"/>
      <c r="F94" s="100"/>
      <c r="G94" s="100"/>
      <c r="H94" s="100"/>
      <c r="I94" s="100"/>
      <c r="J94" s="109" t="s">
        <v>98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99</v>
      </c>
      <c r="D96" s="31"/>
      <c r="E96" s="31"/>
      <c r="F96" s="31"/>
      <c r="G96" s="31"/>
      <c r="H96" s="31"/>
      <c r="I96" s="31"/>
      <c r="J96" s="70">
        <f>J121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100</v>
      </c>
    </row>
    <row r="97" spans="2:12" s="9" customFormat="1" ht="24.95" customHeight="1">
      <c r="B97" s="111"/>
      <c r="D97" s="112" t="s">
        <v>563</v>
      </c>
      <c r="E97" s="113"/>
      <c r="F97" s="113"/>
      <c r="G97" s="113"/>
      <c r="H97" s="113"/>
      <c r="I97" s="113"/>
      <c r="J97" s="114">
        <f>J122</f>
        <v>0</v>
      </c>
      <c r="L97" s="111"/>
    </row>
    <row r="98" spans="2:12" s="10" customFormat="1" ht="19.9" customHeight="1">
      <c r="B98" s="115"/>
      <c r="D98" s="116" t="s">
        <v>564</v>
      </c>
      <c r="E98" s="117"/>
      <c r="F98" s="117"/>
      <c r="G98" s="117"/>
      <c r="H98" s="117"/>
      <c r="I98" s="117"/>
      <c r="J98" s="118">
        <f>J123</f>
        <v>0</v>
      </c>
      <c r="L98" s="115"/>
    </row>
    <row r="99" spans="2:12" s="10" customFormat="1" ht="19.9" customHeight="1">
      <c r="B99" s="115"/>
      <c r="D99" s="116" t="s">
        <v>565</v>
      </c>
      <c r="E99" s="117"/>
      <c r="F99" s="117"/>
      <c r="G99" s="117"/>
      <c r="H99" s="117"/>
      <c r="I99" s="117"/>
      <c r="J99" s="118">
        <f>J128</f>
        <v>0</v>
      </c>
      <c r="L99" s="115"/>
    </row>
    <row r="100" spans="2:12" s="10" customFormat="1" ht="19.9" customHeight="1">
      <c r="B100" s="115"/>
      <c r="D100" s="116" t="s">
        <v>566</v>
      </c>
      <c r="E100" s="117"/>
      <c r="F100" s="117"/>
      <c r="G100" s="117"/>
      <c r="H100" s="117"/>
      <c r="I100" s="117"/>
      <c r="J100" s="118">
        <f>J138</f>
        <v>0</v>
      </c>
      <c r="L100" s="115"/>
    </row>
    <row r="101" spans="2:12" s="10" customFormat="1" ht="19.9" customHeight="1">
      <c r="B101" s="115"/>
      <c r="D101" s="116" t="s">
        <v>567</v>
      </c>
      <c r="E101" s="117"/>
      <c r="F101" s="117"/>
      <c r="G101" s="117"/>
      <c r="H101" s="117"/>
      <c r="I101" s="117"/>
      <c r="J101" s="118">
        <f>J143</f>
        <v>0</v>
      </c>
      <c r="L101" s="115"/>
    </row>
    <row r="102" spans="1:31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109</v>
      </c>
      <c r="D108" s="31"/>
      <c r="E108" s="31"/>
      <c r="F108" s="31"/>
      <c r="G108" s="31"/>
      <c r="H108" s="31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55" t="str">
        <f>E7</f>
        <v>PĚČICE-VODOVOD-PŘIVADĚČ</v>
      </c>
      <c r="F111" s="256"/>
      <c r="G111" s="256"/>
      <c r="H111" s="256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93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220" t="str">
        <f>E9</f>
        <v>2017108-VON - VEDLEJŠÍ A OSTATNÍ NÁKLADY</v>
      </c>
      <c r="F113" s="254"/>
      <c r="G113" s="254"/>
      <c r="H113" s="254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20</v>
      </c>
      <c r="D115" s="31"/>
      <c r="E115" s="31"/>
      <c r="F115" s="24" t="str">
        <f>F12</f>
        <v xml:space="preserve"> </v>
      </c>
      <c r="G115" s="31"/>
      <c r="H115" s="31"/>
      <c r="I115" s="26" t="s">
        <v>22</v>
      </c>
      <c r="J115" s="54">
        <f>IF(J12="","",J12)</f>
        <v>44151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5.7" customHeight="1">
      <c r="A117" s="31"/>
      <c r="B117" s="32"/>
      <c r="C117" s="26" t="s">
        <v>23</v>
      </c>
      <c r="D117" s="31"/>
      <c r="E117" s="31"/>
      <c r="F117" s="24" t="str">
        <f>E15</f>
        <v>OBEC PĚČICE</v>
      </c>
      <c r="G117" s="31"/>
      <c r="H117" s="31"/>
      <c r="I117" s="26" t="s">
        <v>29</v>
      </c>
      <c r="J117" s="29" t="str">
        <f>E21</f>
        <v>ING.EVŽEN KOZÁK S.R.O.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5.7" customHeight="1">
      <c r="A118" s="31"/>
      <c r="B118" s="32"/>
      <c r="C118" s="26" t="s">
        <v>27</v>
      </c>
      <c r="D118" s="31"/>
      <c r="E118" s="31"/>
      <c r="F118" s="24" t="str">
        <f>IF(E18="","",E18)</f>
        <v>Vyplň údaj</v>
      </c>
      <c r="G118" s="31"/>
      <c r="H118" s="31"/>
      <c r="I118" s="26" t="s">
        <v>32</v>
      </c>
      <c r="J118" s="29" t="str">
        <f>E24</f>
        <v>ING.EVŽEN KOZÁK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19"/>
      <c r="B120" s="120"/>
      <c r="C120" s="121" t="s">
        <v>110</v>
      </c>
      <c r="D120" s="122" t="s">
        <v>60</v>
      </c>
      <c r="E120" s="122" t="s">
        <v>56</v>
      </c>
      <c r="F120" s="122" t="s">
        <v>57</v>
      </c>
      <c r="G120" s="122" t="s">
        <v>111</v>
      </c>
      <c r="H120" s="122" t="s">
        <v>112</v>
      </c>
      <c r="I120" s="122" t="s">
        <v>113</v>
      </c>
      <c r="J120" s="123" t="s">
        <v>98</v>
      </c>
      <c r="K120" s="124" t="s">
        <v>114</v>
      </c>
      <c r="L120" s="125"/>
      <c r="M120" s="61" t="s">
        <v>1</v>
      </c>
      <c r="N120" s="62" t="s">
        <v>39</v>
      </c>
      <c r="O120" s="62" t="s">
        <v>115</v>
      </c>
      <c r="P120" s="62" t="s">
        <v>116</v>
      </c>
      <c r="Q120" s="62" t="s">
        <v>117</v>
      </c>
      <c r="R120" s="62" t="s">
        <v>118</v>
      </c>
      <c r="S120" s="62" t="s">
        <v>119</v>
      </c>
      <c r="T120" s="63" t="s">
        <v>120</v>
      </c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</row>
    <row r="121" spans="1:63" s="2" customFormat="1" ht="22.9" customHeight="1">
      <c r="A121" s="31"/>
      <c r="B121" s="32"/>
      <c r="C121" s="68" t="s">
        <v>121</v>
      </c>
      <c r="D121" s="31"/>
      <c r="E121" s="31"/>
      <c r="F121" s="31"/>
      <c r="G121" s="31"/>
      <c r="H121" s="31"/>
      <c r="I121" s="31"/>
      <c r="J121" s="126">
        <f>BK121</f>
        <v>0</v>
      </c>
      <c r="K121" s="31"/>
      <c r="L121" s="32"/>
      <c r="M121" s="64"/>
      <c r="N121" s="55"/>
      <c r="O121" s="65"/>
      <c r="P121" s="127">
        <f>P122</f>
        <v>0</v>
      </c>
      <c r="Q121" s="65"/>
      <c r="R121" s="127">
        <f>R122</f>
        <v>0</v>
      </c>
      <c r="S121" s="65"/>
      <c r="T121" s="128">
        <f>T122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74</v>
      </c>
      <c r="AU121" s="16" t="s">
        <v>100</v>
      </c>
      <c r="BK121" s="129">
        <f>BK122</f>
        <v>0</v>
      </c>
    </row>
    <row r="122" spans="2:63" s="12" customFormat="1" ht="25.9" customHeight="1">
      <c r="B122" s="130"/>
      <c r="D122" s="131" t="s">
        <v>74</v>
      </c>
      <c r="E122" s="132" t="s">
        <v>568</v>
      </c>
      <c r="F122" s="132" t="s">
        <v>569</v>
      </c>
      <c r="I122" s="133"/>
      <c r="J122" s="134">
        <f>BK122</f>
        <v>0</v>
      </c>
      <c r="L122" s="130"/>
      <c r="M122" s="135"/>
      <c r="N122" s="136"/>
      <c r="O122" s="136"/>
      <c r="P122" s="137">
        <f>P123+P128+P138+P143</f>
        <v>0</v>
      </c>
      <c r="Q122" s="136"/>
      <c r="R122" s="137">
        <f>R123+R128+R138+R143</f>
        <v>0</v>
      </c>
      <c r="S122" s="136"/>
      <c r="T122" s="138">
        <f>T123+T128+T138+T143</f>
        <v>0</v>
      </c>
      <c r="AR122" s="131" t="s">
        <v>147</v>
      </c>
      <c r="AT122" s="139" t="s">
        <v>74</v>
      </c>
      <c r="AU122" s="139" t="s">
        <v>75</v>
      </c>
      <c r="AY122" s="131" t="s">
        <v>124</v>
      </c>
      <c r="BK122" s="140">
        <f>BK123+BK128+BK138+BK143</f>
        <v>0</v>
      </c>
    </row>
    <row r="123" spans="2:63" s="12" customFormat="1" ht="22.9" customHeight="1">
      <c r="B123" s="130"/>
      <c r="D123" s="131" t="s">
        <v>74</v>
      </c>
      <c r="E123" s="141" t="s">
        <v>570</v>
      </c>
      <c r="F123" s="141" t="s">
        <v>571</v>
      </c>
      <c r="I123" s="133"/>
      <c r="J123" s="142">
        <f>BK123</f>
        <v>0</v>
      </c>
      <c r="L123" s="130"/>
      <c r="M123" s="135"/>
      <c r="N123" s="136"/>
      <c r="O123" s="136"/>
      <c r="P123" s="137">
        <f>SUM(P124:P127)</f>
        <v>0</v>
      </c>
      <c r="Q123" s="136"/>
      <c r="R123" s="137">
        <f>SUM(R124:R127)</f>
        <v>0</v>
      </c>
      <c r="S123" s="136"/>
      <c r="T123" s="138">
        <f>SUM(T124:T127)</f>
        <v>0</v>
      </c>
      <c r="AR123" s="131" t="s">
        <v>147</v>
      </c>
      <c r="AT123" s="139" t="s">
        <v>74</v>
      </c>
      <c r="AU123" s="139" t="s">
        <v>83</v>
      </c>
      <c r="AY123" s="131" t="s">
        <v>124</v>
      </c>
      <c r="BK123" s="140">
        <f>SUM(BK124:BK127)</f>
        <v>0</v>
      </c>
    </row>
    <row r="124" spans="1:65" s="2" customFormat="1" ht="14.45" customHeight="1">
      <c r="A124" s="31"/>
      <c r="B124" s="143"/>
      <c r="C124" s="144" t="s">
        <v>83</v>
      </c>
      <c r="D124" s="144" t="s">
        <v>126</v>
      </c>
      <c r="E124" s="145" t="s">
        <v>572</v>
      </c>
      <c r="F124" s="146" t="s">
        <v>573</v>
      </c>
      <c r="G124" s="147" t="s">
        <v>1</v>
      </c>
      <c r="H124" s="148">
        <v>1</v>
      </c>
      <c r="I124" s="149"/>
      <c r="J124" s="150">
        <f>ROUND(I124*H124,2)</f>
        <v>0</v>
      </c>
      <c r="K124" s="151"/>
      <c r="L124" s="32"/>
      <c r="M124" s="152" t="s">
        <v>1</v>
      </c>
      <c r="N124" s="153" t="s">
        <v>40</v>
      </c>
      <c r="O124" s="57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56" t="s">
        <v>574</v>
      </c>
      <c r="AT124" s="156" t="s">
        <v>126</v>
      </c>
      <c r="AU124" s="156" t="s">
        <v>85</v>
      </c>
      <c r="AY124" s="16" t="s">
        <v>124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6" t="s">
        <v>83</v>
      </c>
      <c r="BK124" s="157">
        <f>ROUND(I124*H124,2)</f>
        <v>0</v>
      </c>
      <c r="BL124" s="16" t="s">
        <v>574</v>
      </c>
      <c r="BM124" s="156" t="s">
        <v>575</v>
      </c>
    </row>
    <row r="125" spans="1:65" s="2" customFormat="1" ht="24.2" customHeight="1">
      <c r="A125" s="31"/>
      <c r="B125" s="143"/>
      <c r="C125" s="144" t="s">
        <v>85</v>
      </c>
      <c r="D125" s="144" t="s">
        <v>126</v>
      </c>
      <c r="E125" s="145" t="s">
        <v>576</v>
      </c>
      <c r="F125" s="146" t="s">
        <v>577</v>
      </c>
      <c r="G125" s="147" t="s">
        <v>1</v>
      </c>
      <c r="H125" s="148">
        <v>1</v>
      </c>
      <c r="I125" s="149"/>
      <c r="J125" s="150">
        <f>ROUND(I125*H125,2)</f>
        <v>0</v>
      </c>
      <c r="K125" s="151"/>
      <c r="L125" s="32"/>
      <c r="M125" s="152" t="s">
        <v>1</v>
      </c>
      <c r="N125" s="153" t="s">
        <v>40</v>
      </c>
      <c r="O125" s="57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56" t="s">
        <v>574</v>
      </c>
      <c r="AT125" s="156" t="s">
        <v>126</v>
      </c>
      <c r="AU125" s="156" t="s">
        <v>85</v>
      </c>
      <c r="AY125" s="16" t="s">
        <v>124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6" t="s">
        <v>83</v>
      </c>
      <c r="BK125" s="157">
        <f>ROUND(I125*H125,2)</f>
        <v>0</v>
      </c>
      <c r="BL125" s="16" t="s">
        <v>574</v>
      </c>
      <c r="BM125" s="156" t="s">
        <v>578</v>
      </c>
    </row>
    <row r="126" spans="1:65" s="2" customFormat="1" ht="24.2" customHeight="1">
      <c r="A126" s="31"/>
      <c r="B126" s="143"/>
      <c r="C126" s="144" t="s">
        <v>137</v>
      </c>
      <c r="D126" s="144" t="s">
        <v>126</v>
      </c>
      <c r="E126" s="145" t="s">
        <v>579</v>
      </c>
      <c r="F126" s="146" t="s">
        <v>580</v>
      </c>
      <c r="G126" s="147" t="s">
        <v>1</v>
      </c>
      <c r="H126" s="148">
        <v>1</v>
      </c>
      <c r="I126" s="149"/>
      <c r="J126" s="150">
        <f>ROUND(I126*H126,2)</f>
        <v>0</v>
      </c>
      <c r="K126" s="151"/>
      <c r="L126" s="32"/>
      <c r="M126" s="152" t="s">
        <v>1</v>
      </c>
      <c r="N126" s="153" t="s">
        <v>40</v>
      </c>
      <c r="O126" s="57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56" t="s">
        <v>574</v>
      </c>
      <c r="AT126" s="156" t="s">
        <v>126</v>
      </c>
      <c r="AU126" s="156" t="s">
        <v>85</v>
      </c>
      <c r="AY126" s="16" t="s">
        <v>124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6" t="s">
        <v>83</v>
      </c>
      <c r="BK126" s="157">
        <f>ROUND(I126*H126,2)</f>
        <v>0</v>
      </c>
      <c r="BL126" s="16" t="s">
        <v>574</v>
      </c>
      <c r="BM126" s="156" t="s">
        <v>581</v>
      </c>
    </row>
    <row r="127" spans="1:65" s="2" customFormat="1" ht="14.45" customHeight="1">
      <c r="A127" s="31"/>
      <c r="B127" s="143"/>
      <c r="C127" s="144" t="s">
        <v>130</v>
      </c>
      <c r="D127" s="144" t="s">
        <v>126</v>
      </c>
      <c r="E127" s="145" t="s">
        <v>582</v>
      </c>
      <c r="F127" s="146" t="s">
        <v>583</v>
      </c>
      <c r="G127" s="147" t="s">
        <v>1</v>
      </c>
      <c r="H127" s="148">
        <v>1</v>
      </c>
      <c r="I127" s="149"/>
      <c r="J127" s="150">
        <f>ROUND(I127*H127,2)</f>
        <v>0</v>
      </c>
      <c r="K127" s="151"/>
      <c r="L127" s="32"/>
      <c r="M127" s="152" t="s">
        <v>1</v>
      </c>
      <c r="N127" s="153" t="s">
        <v>40</v>
      </c>
      <c r="O127" s="57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6" t="s">
        <v>574</v>
      </c>
      <c r="AT127" s="156" t="s">
        <v>126</v>
      </c>
      <c r="AU127" s="156" t="s">
        <v>85</v>
      </c>
      <c r="AY127" s="16" t="s">
        <v>124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6" t="s">
        <v>83</v>
      </c>
      <c r="BK127" s="157">
        <f>ROUND(I127*H127,2)</f>
        <v>0</v>
      </c>
      <c r="BL127" s="16" t="s">
        <v>574</v>
      </c>
      <c r="BM127" s="156" t="s">
        <v>584</v>
      </c>
    </row>
    <row r="128" spans="2:63" s="12" customFormat="1" ht="22.9" customHeight="1">
      <c r="B128" s="130"/>
      <c r="D128" s="131" t="s">
        <v>74</v>
      </c>
      <c r="E128" s="141" t="s">
        <v>585</v>
      </c>
      <c r="F128" s="141" t="s">
        <v>586</v>
      </c>
      <c r="I128" s="133"/>
      <c r="J128" s="142">
        <f>BK128</f>
        <v>0</v>
      </c>
      <c r="L128" s="130"/>
      <c r="M128" s="135"/>
      <c r="N128" s="136"/>
      <c r="O128" s="136"/>
      <c r="P128" s="137">
        <f>SUM(P129:P137)</f>
        <v>0</v>
      </c>
      <c r="Q128" s="136"/>
      <c r="R128" s="137">
        <f>SUM(R129:R137)</f>
        <v>0</v>
      </c>
      <c r="S128" s="136"/>
      <c r="T128" s="138">
        <f>SUM(T129:T137)</f>
        <v>0</v>
      </c>
      <c r="AR128" s="131" t="s">
        <v>147</v>
      </c>
      <c r="AT128" s="139" t="s">
        <v>74</v>
      </c>
      <c r="AU128" s="139" t="s">
        <v>83</v>
      </c>
      <c r="AY128" s="131" t="s">
        <v>124</v>
      </c>
      <c r="BK128" s="140">
        <f>SUM(BK129:BK137)</f>
        <v>0</v>
      </c>
    </row>
    <row r="129" spans="1:65" s="2" customFormat="1" ht="14.45" customHeight="1">
      <c r="A129" s="31"/>
      <c r="B129" s="143"/>
      <c r="C129" s="144" t="s">
        <v>147</v>
      </c>
      <c r="D129" s="144" t="s">
        <v>126</v>
      </c>
      <c r="E129" s="145" t="s">
        <v>587</v>
      </c>
      <c r="F129" s="146" t="s">
        <v>588</v>
      </c>
      <c r="G129" s="147" t="s">
        <v>1</v>
      </c>
      <c r="H129" s="148">
        <v>1</v>
      </c>
      <c r="I129" s="149"/>
      <c r="J129" s="150">
        <f aca="true" t="shared" si="0" ref="J129:J137">ROUND(I129*H129,2)</f>
        <v>0</v>
      </c>
      <c r="K129" s="151"/>
      <c r="L129" s="32"/>
      <c r="M129" s="152" t="s">
        <v>1</v>
      </c>
      <c r="N129" s="153" t="s">
        <v>40</v>
      </c>
      <c r="O129" s="57"/>
      <c r="P129" s="154">
        <f aca="true" t="shared" si="1" ref="P129:P137">O129*H129</f>
        <v>0</v>
      </c>
      <c r="Q129" s="154">
        <v>0</v>
      </c>
      <c r="R129" s="154">
        <f aca="true" t="shared" si="2" ref="R129:R137">Q129*H129</f>
        <v>0</v>
      </c>
      <c r="S129" s="154">
        <v>0</v>
      </c>
      <c r="T129" s="155">
        <f aca="true" t="shared" si="3" ref="T129:T137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56" t="s">
        <v>574</v>
      </c>
      <c r="AT129" s="156" t="s">
        <v>126</v>
      </c>
      <c r="AU129" s="156" t="s">
        <v>85</v>
      </c>
      <c r="AY129" s="16" t="s">
        <v>124</v>
      </c>
      <c r="BE129" s="157">
        <f aca="true" t="shared" si="4" ref="BE129:BE137">IF(N129="základní",J129,0)</f>
        <v>0</v>
      </c>
      <c r="BF129" s="157">
        <f aca="true" t="shared" si="5" ref="BF129:BF137">IF(N129="snížená",J129,0)</f>
        <v>0</v>
      </c>
      <c r="BG129" s="157">
        <f aca="true" t="shared" si="6" ref="BG129:BG137">IF(N129="zákl. přenesená",J129,0)</f>
        <v>0</v>
      </c>
      <c r="BH129" s="157">
        <f aca="true" t="shared" si="7" ref="BH129:BH137">IF(N129="sníž. přenesená",J129,0)</f>
        <v>0</v>
      </c>
      <c r="BI129" s="157">
        <f aca="true" t="shared" si="8" ref="BI129:BI137">IF(N129="nulová",J129,0)</f>
        <v>0</v>
      </c>
      <c r="BJ129" s="16" t="s">
        <v>83</v>
      </c>
      <c r="BK129" s="157">
        <f aca="true" t="shared" si="9" ref="BK129:BK137">ROUND(I129*H129,2)</f>
        <v>0</v>
      </c>
      <c r="BL129" s="16" t="s">
        <v>574</v>
      </c>
      <c r="BM129" s="156" t="s">
        <v>589</v>
      </c>
    </row>
    <row r="130" spans="1:65" s="2" customFormat="1" ht="14.45" customHeight="1">
      <c r="A130" s="31"/>
      <c r="B130" s="143"/>
      <c r="C130" s="144" t="s">
        <v>152</v>
      </c>
      <c r="D130" s="144" t="s">
        <v>126</v>
      </c>
      <c r="E130" s="145" t="s">
        <v>590</v>
      </c>
      <c r="F130" s="146" t="s">
        <v>591</v>
      </c>
      <c r="G130" s="147" t="s">
        <v>1</v>
      </c>
      <c r="H130" s="148">
        <v>1</v>
      </c>
      <c r="I130" s="149"/>
      <c r="J130" s="150">
        <f t="shared" si="0"/>
        <v>0</v>
      </c>
      <c r="K130" s="151"/>
      <c r="L130" s="32"/>
      <c r="M130" s="152" t="s">
        <v>1</v>
      </c>
      <c r="N130" s="153" t="s">
        <v>40</v>
      </c>
      <c r="O130" s="57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6" t="s">
        <v>574</v>
      </c>
      <c r="AT130" s="156" t="s">
        <v>126</v>
      </c>
      <c r="AU130" s="156" t="s">
        <v>85</v>
      </c>
      <c r="AY130" s="16" t="s">
        <v>124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6" t="s">
        <v>83</v>
      </c>
      <c r="BK130" s="157">
        <f t="shared" si="9"/>
        <v>0</v>
      </c>
      <c r="BL130" s="16" t="s">
        <v>574</v>
      </c>
      <c r="BM130" s="156" t="s">
        <v>592</v>
      </c>
    </row>
    <row r="131" spans="1:65" s="2" customFormat="1" ht="14.45" customHeight="1">
      <c r="A131" s="31"/>
      <c r="B131" s="143"/>
      <c r="C131" s="144" t="s">
        <v>158</v>
      </c>
      <c r="D131" s="144" t="s">
        <v>126</v>
      </c>
      <c r="E131" s="145" t="s">
        <v>593</v>
      </c>
      <c r="F131" s="146" t="s">
        <v>594</v>
      </c>
      <c r="G131" s="147" t="s">
        <v>1</v>
      </c>
      <c r="H131" s="148">
        <v>1</v>
      </c>
      <c r="I131" s="149"/>
      <c r="J131" s="150">
        <f t="shared" si="0"/>
        <v>0</v>
      </c>
      <c r="K131" s="151"/>
      <c r="L131" s="32"/>
      <c r="M131" s="152" t="s">
        <v>1</v>
      </c>
      <c r="N131" s="153" t="s">
        <v>40</v>
      </c>
      <c r="O131" s="57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56" t="s">
        <v>574</v>
      </c>
      <c r="AT131" s="156" t="s">
        <v>126</v>
      </c>
      <c r="AU131" s="156" t="s">
        <v>85</v>
      </c>
      <c r="AY131" s="16" t="s">
        <v>124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6" t="s">
        <v>83</v>
      </c>
      <c r="BK131" s="157">
        <f t="shared" si="9"/>
        <v>0</v>
      </c>
      <c r="BL131" s="16" t="s">
        <v>574</v>
      </c>
      <c r="BM131" s="156" t="s">
        <v>595</v>
      </c>
    </row>
    <row r="132" spans="1:65" s="2" customFormat="1" ht="14.45" customHeight="1">
      <c r="A132" s="31"/>
      <c r="B132" s="143"/>
      <c r="C132" s="144" t="s">
        <v>163</v>
      </c>
      <c r="D132" s="144" t="s">
        <v>126</v>
      </c>
      <c r="E132" s="145" t="s">
        <v>596</v>
      </c>
      <c r="F132" s="146" t="s">
        <v>597</v>
      </c>
      <c r="G132" s="147" t="s">
        <v>1</v>
      </c>
      <c r="H132" s="148">
        <v>1</v>
      </c>
      <c r="I132" s="149"/>
      <c r="J132" s="150">
        <f t="shared" si="0"/>
        <v>0</v>
      </c>
      <c r="K132" s="151"/>
      <c r="L132" s="32"/>
      <c r="M132" s="152" t="s">
        <v>1</v>
      </c>
      <c r="N132" s="153" t="s">
        <v>40</v>
      </c>
      <c r="O132" s="57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6" t="s">
        <v>574</v>
      </c>
      <c r="AT132" s="156" t="s">
        <v>126</v>
      </c>
      <c r="AU132" s="156" t="s">
        <v>85</v>
      </c>
      <c r="AY132" s="16" t="s">
        <v>124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6" t="s">
        <v>83</v>
      </c>
      <c r="BK132" s="157">
        <f t="shared" si="9"/>
        <v>0</v>
      </c>
      <c r="BL132" s="16" t="s">
        <v>574</v>
      </c>
      <c r="BM132" s="156" t="s">
        <v>598</v>
      </c>
    </row>
    <row r="133" spans="1:65" s="2" customFormat="1" ht="24.2" customHeight="1">
      <c r="A133" s="31"/>
      <c r="B133" s="143"/>
      <c r="C133" s="144" t="s">
        <v>167</v>
      </c>
      <c r="D133" s="144" t="s">
        <v>126</v>
      </c>
      <c r="E133" s="145" t="s">
        <v>599</v>
      </c>
      <c r="F133" s="146" t="s">
        <v>600</v>
      </c>
      <c r="G133" s="147" t="s">
        <v>1</v>
      </c>
      <c r="H133" s="148">
        <v>1</v>
      </c>
      <c r="I133" s="149"/>
      <c r="J133" s="150">
        <f t="shared" si="0"/>
        <v>0</v>
      </c>
      <c r="K133" s="151"/>
      <c r="L133" s="32"/>
      <c r="M133" s="152" t="s">
        <v>1</v>
      </c>
      <c r="N133" s="153" t="s">
        <v>40</v>
      </c>
      <c r="O133" s="57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6" t="s">
        <v>574</v>
      </c>
      <c r="AT133" s="156" t="s">
        <v>126</v>
      </c>
      <c r="AU133" s="156" t="s">
        <v>85</v>
      </c>
      <c r="AY133" s="16" t="s">
        <v>124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6" t="s">
        <v>83</v>
      </c>
      <c r="BK133" s="157">
        <f t="shared" si="9"/>
        <v>0</v>
      </c>
      <c r="BL133" s="16" t="s">
        <v>574</v>
      </c>
      <c r="BM133" s="156" t="s">
        <v>601</v>
      </c>
    </row>
    <row r="134" spans="1:65" s="2" customFormat="1" ht="14.45" customHeight="1">
      <c r="A134" s="31"/>
      <c r="B134" s="143"/>
      <c r="C134" s="144" t="s">
        <v>172</v>
      </c>
      <c r="D134" s="144" t="s">
        <v>126</v>
      </c>
      <c r="E134" s="145" t="s">
        <v>602</v>
      </c>
      <c r="F134" s="146" t="s">
        <v>603</v>
      </c>
      <c r="G134" s="147" t="s">
        <v>1</v>
      </c>
      <c r="H134" s="148">
        <v>1</v>
      </c>
      <c r="I134" s="149"/>
      <c r="J134" s="150">
        <f t="shared" si="0"/>
        <v>0</v>
      </c>
      <c r="K134" s="151"/>
      <c r="L134" s="32"/>
      <c r="M134" s="152" t="s">
        <v>1</v>
      </c>
      <c r="N134" s="153" t="s">
        <v>40</v>
      </c>
      <c r="O134" s="57"/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6" t="s">
        <v>574</v>
      </c>
      <c r="AT134" s="156" t="s">
        <v>126</v>
      </c>
      <c r="AU134" s="156" t="s">
        <v>85</v>
      </c>
      <c r="AY134" s="16" t="s">
        <v>124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6" t="s">
        <v>83</v>
      </c>
      <c r="BK134" s="157">
        <f t="shared" si="9"/>
        <v>0</v>
      </c>
      <c r="BL134" s="16" t="s">
        <v>574</v>
      </c>
      <c r="BM134" s="156" t="s">
        <v>604</v>
      </c>
    </row>
    <row r="135" spans="1:65" s="2" customFormat="1" ht="14.45" customHeight="1">
      <c r="A135" s="31"/>
      <c r="B135" s="143"/>
      <c r="C135" s="144" t="s">
        <v>177</v>
      </c>
      <c r="D135" s="144" t="s">
        <v>126</v>
      </c>
      <c r="E135" s="145" t="s">
        <v>605</v>
      </c>
      <c r="F135" s="146" t="s">
        <v>606</v>
      </c>
      <c r="G135" s="147" t="s">
        <v>1</v>
      </c>
      <c r="H135" s="148">
        <v>1</v>
      </c>
      <c r="I135" s="149"/>
      <c r="J135" s="150">
        <f t="shared" si="0"/>
        <v>0</v>
      </c>
      <c r="K135" s="151"/>
      <c r="L135" s="32"/>
      <c r="M135" s="152" t="s">
        <v>1</v>
      </c>
      <c r="N135" s="153" t="s">
        <v>40</v>
      </c>
      <c r="O135" s="57"/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6" t="s">
        <v>574</v>
      </c>
      <c r="AT135" s="156" t="s">
        <v>126</v>
      </c>
      <c r="AU135" s="156" t="s">
        <v>85</v>
      </c>
      <c r="AY135" s="16" t="s">
        <v>124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6" t="s">
        <v>83</v>
      </c>
      <c r="BK135" s="157">
        <f t="shared" si="9"/>
        <v>0</v>
      </c>
      <c r="BL135" s="16" t="s">
        <v>574</v>
      </c>
      <c r="BM135" s="156" t="s">
        <v>607</v>
      </c>
    </row>
    <row r="136" spans="1:65" s="2" customFormat="1" ht="14.45" customHeight="1">
      <c r="A136" s="31"/>
      <c r="B136" s="143"/>
      <c r="C136" s="144" t="s">
        <v>181</v>
      </c>
      <c r="D136" s="144" t="s">
        <v>126</v>
      </c>
      <c r="E136" s="145" t="s">
        <v>608</v>
      </c>
      <c r="F136" s="146" t="s">
        <v>609</v>
      </c>
      <c r="G136" s="147" t="s">
        <v>1</v>
      </c>
      <c r="H136" s="148">
        <v>1</v>
      </c>
      <c r="I136" s="149"/>
      <c r="J136" s="150">
        <f t="shared" si="0"/>
        <v>0</v>
      </c>
      <c r="K136" s="151"/>
      <c r="L136" s="32"/>
      <c r="M136" s="152" t="s">
        <v>1</v>
      </c>
      <c r="N136" s="153" t="s">
        <v>40</v>
      </c>
      <c r="O136" s="57"/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6" t="s">
        <v>574</v>
      </c>
      <c r="AT136" s="156" t="s">
        <v>126</v>
      </c>
      <c r="AU136" s="156" t="s">
        <v>85</v>
      </c>
      <c r="AY136" s="16" t="s">
        <v>124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6" t="s">
        <v>83</v>
      </c>
      <c r="BK136" s="157">
        <f t="shared" si="9"/>
        <v>0</v>
      </c>
      <c r="BL136" s="16" t="s">
        <v>574</v>
      </c>
      <c r="BM136" s="156" t="s">
        <v>610</v>
      </c>
    </row>
    <row r="137" spans="1:65" s="2" customFormat="1" ht="14.45" customHeight="1">
      <c r="A137" s="31"/>
      <c r="B137" s="143"/>
      <c r="C137" s="144" t="s">
        <v>185</v>
      </c>
      <c r="D137" s="144" t="s">
        <v>126</v>
      </c>
      <c r="E137" s="145" t="s">
        <v>611</v>
      </c>
      <c r="F137" s="146" t="s">
        <v>612</v>
      </c>
      <c r="G137" s="147" t="s">
        <v>1</v>
      </c>
      <c r="H137" s="148">
        <v>1</v>
      </c>
      <c r="I137" s="149"/>
      <c r="J137" s="150">
        <f t="shared" si="0"/>
        <v>0</v>
      </c>
      <c r="K137" s="151"/>
      <c r="L137" s="32"/>
      <c r="M137" s="152" t="s">
        <v>1</v>
      </c>
      <c r="N137" s="153" t="s">
        <v>40</v>
      </c>
      <c r="O137" s="57"/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6" t="s">
        <v>574</v>
      </c>
      <c r="AT137" s="156" t="s">
        <v>126</v>
      </c>
      <c r="AU137" s="156" t="s">
        <v>85</v>
      </c>
      <c r="AY137" s="16" t="s">
        <v>124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6" t="s">
        <v>83</v>
      </c>
      <c r="BK137" s="157">
        <f t="shared" si="9"/>
        <v>0</v>
      </c>
      <c r="BL137" s="16" t="s">
        <v>574</v>
      </c>
      <c r="BM137" s="156" t="s">
        <v>613</v>
      </c>
    </row>
    <row r="138" spans="2:63" s="12" customFormat="1" ht="22.9" customHeight="1">
      <c r="B138" s="130"/>
      <c r="D138" s="131" t="s">
        <v>74</v>
      </c>
      <c r="E138" s="141" t="s">
        <v>614</v>
      </c>
      <c r="F138" s="141" t="s">
        <v>615</v>
      </c>
      <c r="I138" s="133"/>
      <c r="J138" s="142">
        <f>BK138</f>
        <v>0</v>
      </c>
      <c r="L138" s="130"/>
      <c r="M138" s="135"/>
      <c r="N138" s="136"/>
      <c r="O138" s="136"/>
      <c r="P138" s="137">
        <f>SUM(P139:P142)</f>
        <v>0</v>
      </c>
      <c r="Q138" s="136"/>
      <c r="R138" s="137">
        <f>SUM(R139:R142)</f>
        <v>0</v>
      </c>
      <c r="S138" s="136"/>
      <c r="T138" s="138">
        <f>SUM(T139:T142)</f>
        <v>0</v>
      </c>
      <c r="AR138" s="131" t="s">
        <v>147</v>
      </c>
      <c r="AT138" s="139" t="s">
        <v>74</v>
      </c>
      <c r="AU138" s="139" t="s">
        <v>83</v>
      </c>
      <c r="AY138" s="131" t="s">
        <v>124</v>
      </c>
      <c r="BK138" s="140">
        <f>SUM(BK139:BK142)</f>
        <v>0</v>
      </c>
    </row>
    <row r="139" spans="1:65" s="2" customFormat="1" ht="14.45" customHeight="1">
      <c r="A139" s="31"/>
      <c r="B139" s="143"/>
      <c r="C139" s="144" t="s">
        <v>189</v>
      </c>
      <c r="D139" s="144" t="s">
        <v>126</v>
      </c>
      <c r="E139" s="145" t="s">
        <v>616</v>
      </c>
      <c r="F139" s="146" t="s">
        <v>617</v>
      </c>
      <c r="G139" s="147" t="s">
        <v>618</v>
      </c>
      <c r="H139" s="148">
        <v>15</v>
      </c>
      <c r="I139" s="149"/>
      <c r="J139" s="150">
        <f>ROUND(I139*H139,2)</f>
        <v>0</v>
      </c>
      <c r="K139" s="151"/>
      <c r="L139" s="32"/>
      <c r="M139" s="152" t="s">
        <v>1</v>
      </c>
      <c r="N139" s="153" t="s">
        <v>40</v>
      </c>
      <c r="O139" s="57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6" t="s">
        <v>574</v>
      </c>
      <c r="AT139" s="156" t="s">
        <v>126</v>
      </c>
      <c r="AU139" s="156" t="s">
        <v>85</v>
      </c>
      <c r="AY139" s="16" t="s">
        <v>124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6" t="s">
        <v>83</v>
      </c>
      <c r="BK139" s="157">
        <f>ROUND(I139*H139,2)</f>
        <v>0</v>
      </c>
      <c r="BL139" s="16" t="s">
        <v>574</v>
      </c>
      <c r="BM139" s="156" t="s">
        <v>619</v>
      </c>
    </row>
    <row r="140" spans="1:65" s="2" customFormat="1" ht="14.45" customHeight="1">
      <c r="A140" s="31"/>
      <c r="B140" s="143"/>
      <c r="C140" s="144" t="s">
        <v>8</v>
      </c>
      <c r="D140" s="144" t="s">
        <v>126</v>
      </c>
      <c r="E140" s="145" t="s">
        <v>620</v>
      </c>
      <c r="F140" s="146" t="s">
        <v>621</v>
      </c>
      <c r="G140" s="147" t="s">
        <v>618</v>
      </c>
      <c r="H140" s="148">
        <v>5</v>
      </c>
      <c r="I140" s="149"/>
      <c r="J140" s="150">
        <f>ROUND(I140*H140,2)</f>
        <v>0</v>
      </c>
      <c r="K140" s="151"/>
      <c r="L140" s="32"/>
      <c r="M140" s="152" t="s">
        <v>1</v>
      </c>
      <c r="N140" s="153" t="s">
        <v>40</v>
      </c>
      <c r="O140" s="57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6" t="s">
        <v>574</v>
      </c>
      <c r="AT140" s="156" t="s">
        <v>126</v>
      </c>
      <c r="AU140" s="156" t="s">
        <v>85</v>
      </c>
      <c r="AY140" s="16" t="s">
        <v>124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6" t="s">
        <v>83</v>
      </c>
      <c r="BK140" s="157">
        <f>ROUND(I140*H140,2)</f>
        <v>0</v>
      </c>
      <c r="BL140" s="16" t="s">
        <v>574</v>
      </c>
      <c r="BM140" s="156" t="s">
        <v>622</v>
      </c>
    </row>
    <row r="141" spans="1:65" s="2" customFormat="1" ht="14.45" customHeight="1">
      <c r="A141" s="31"/>
      <c r="B141" s="143"/>
      <c r="C141" s="144" t="s">
        <v>200</v>
      </c>
      <c r="D141" s="144" t="s">
        <v>126</v>
      </c>
      <c r="E141" s="145" t="s">
        <v>623</v>
      </c>
      <c r="F141" s="146" t="s">
        <v>624</v>
      </c>
      <c r="G141" s="147" t="s">
        <v>1</v>
      </c>
      <c r="H141" s="148">
        <v>1</v>
      </c>
      <c r="I141" s="149"/>
      <c r="J141" s="150">
        <f>ROUND(I141*H141,2)</f>
        <v>0</v>
      </c>
      <c r="K141" s="151"/>
      <c r="L141" s="32"/>
      <c r="M141" s="152" t="s">
        <v>1</v>
      </c>
      <c r="N141" s="153" t="s">
        <v>40</v>
      </c>
      <c r="O141" s="57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56" t="s">
        <v>574</v>
      </c>
      <c r="AT141" s="156" t="s">
        <v>126</v>
      </c>
      <c r="AU141" s="156" t="s">
        <v>85</v>
      </c>
      <c r="AY141" s="16" t="s">
        <v>124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6" t="s">
        <v>83</v>
      </c>
      <c r="BK141" s="157">
        <f>ROUND(I141*H141,2)</f>
        <v>0</v>
      </c>
      <c r="BL141" s="16" t="s">
        <v>574</v>
      </c>
      <c r="BM141" s="156" t="s">
        <v>625</v>
      </c>
    </row>
    <row r="142" spans="1:65" s="2" customFormat="1" ht="24.2" customHeight="1">
      <c r="A142" s="31"/>
      <c r="B142" s="143"/>
      <c r="C142" s="144" t="s">
        <v>204</v>
      </c>
      <c r="D142" s="144" t="s">
        <v>126</v>
      </c>
      <c r="E142" s="145" t="s">
        <v>626</v>
      </c>
      <c r="F142" s="146" t="s">
        <v>627</v>
      </c>
      <c r="G142" s="147" t="s">
        <v>1</v>
      </c>
      <c r="H142" s="148">
        <v>1</v>
      </c>
      <c r="I142" s="149"/>
      <c r="J142" s="150">
        <f>ROUND(I142*H142,2)</f>
        <v>0</v>
      </c>
      <c r="K142" s="151"/>
      <c r="L142" s="32"/>
      <c r="M142" s="152" t="s">
        <v>1</v>
      </c>
      <c r="N142" s="153" t="s">
        <v>40</v>
      </c>
      <c r="O142" s="57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6" t="s">
        <v>574</v>
      </c>
      <c r="AT142" s="156" t="s">
        <v>126</v>
      </c>
      <c r="AU142" s="156" t="s">
        <v>85</v>
      </c>
      <c r="AY142" s="16" t="s">
        <v>124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6" t="s">
        <v>83</v>
      </c>
      <c r="BK142" s="157">
        <f>ROUND(I142*H142,2)</f>
        <v>0</v>
      </c>
      <c r="BL142" s="16" t="s">
        <v>574</v>
      </c>
      <c r="BM142" s="156" t="s">
        <v>628</v>
      </c>
    </row>
    <row r="143" spans="2:63" s="12" customFormat="1" ht="22.9" customHeight="1">
      <c r="B143" s="130"/>
      <c r="D143" s="131" t="s">
        <v>74</v>
      </c>
      <c r="E143" s="141" t="s">
        <v>629</v>
      </c>
      <c r="F143" s="141" t="s">
        <v>630</v>
      </c>
      <c r="I143" s="133"/>
      <c r="J143" s="142">
        <f>BK143</f>
        <v>0</v>
      </c>
      <c r="L143" s="130"/>
      <c r="M143" s="135"/>
      <c r="N143" s="136"/>
      <c r="O143" s="136"/>
      <c r="P143" s="137">
        <f>P144</f>
        <v>0</v>
      </c>
      <c r="Q143" s="136"/>
      <c r="R143" s="137">
        <f>R144</f>
        <v>0</v>
      </c>
      <c r="S143" s="136"/>
      <c r="T143" s="138">
        <f>T144</f>
        <v>0</v>
      </c>
      <c r="AR143" s="131" t="s">
        <v>147</v>
      </c>
      <c r="AT143" s="139" t="s">
        <v>74</v>
      </c>
      <c r="AU143" s="139" t="s">
        <v>83</v>
      </c>
      <c r="AY143" s="131" t="s">
        <v>124</v>
      </c>
      <c r="BK143" s="140">
        <f>BK144</f>
        <v>0</v>
      </c>
    </row>
    <row r="144" spans="1:65" s="2" customFormat="1" ht="37.9" customHeight="1">
      <c r="A144" s="31"/>
      <c r="B144" s="143"/>
      <c r="C144" s="144" t="s">
        <v>208</v>
      </c>
      <c r="D144" s="144" t="s">
        <v>126</v>
      </c>
      <c r="E144" s="145" t="s">
        <v>631</v>
      </c>
      <c r="F144" s="146" t="s">
        <v>632</v>
      </c>
      <c r="G144" s="147" t="s">
        <v>1</v>
      </c>
      <c r="H144" s="148">
        <v>1</v>
      </c>
      <c r="I144" s="149"/>
      <c r="J144" s="150">
        <f>ROUND(I144*H144,2)</f>
        <v>0</v>
      </c>
      <c r="K144" s="151"/>
      <c r="L144" s="32"/>
      <c r="M144" s="186" t="s">
        <v>1</v>
      </c>
      <c r="N144" s="187" t="s">
        <v>40</v>
      </c>
      <c r="O144" s="188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6" t="s">
        <v>574</v>
      </c>
      <c r="AT144" s="156" t="s">
        <v>126</v>
      </c>
      <c r="AU144" s="156" t="s">
        <v>85</v>
      </c>
      <c r="AY144" s="16" t="s">
        <v>124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6" t="s">
        <v>83</v>
      </c>
      <c r="BK144" s="157">
        <f>ROUND(I144*H144,2)</f>
        <v>0</v>
      </c>
      <c r="BL144" s="16" t="s">
        <v>574</v>
      </c>
      <c r="BM144" s="156" t="s">
        <v>633</v>
      </c>
    </row>
    <row r="145" spans="1:31" s="2" customFormat="1" ht="6.95" customHeight="1">
      <c r="A145" s="31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32"/>
      <c r="M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</sheetData>
  <autoFilter ref="C120:K14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Kozák</dc:creator>
  <cp:keywords/>
  <dc:description/>
  <cp:lastModifiedBy>Svobodová Lenka</cp:lastModifiedBy>
  <dcterms:created xsi:type="dcterms:W3CDTF">2020-11-14T20:09:26Z</dcterms:created>
  <dcterms:modified xsi:type="dcterms:W3CDTF">2020-11-18T11:00:06Z</dcterms:modified>
  <cp:category/>
  <cp:version/>
  <cp:contentType/>
  <cp:contentStatus/>
</cp:coreProperties>
</file>