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60" yWindow="525" windowWidth="19815" windowHeight="7365" activeTab="0"/>
  </bookViews>
  <sheets>
    <sheet name="Rekapitulace stavby" sheetId="1" r:id="rId1"/>
    <sheet name="SO 01.1 - Řad A" sheetId="2" r:id="rId2"/>
    <sheet name="SO 01.2 - Řad A-1" sheetId="3" r:id="rId3"/>
    <sheet name="SO 01.3 - Řad A-2" sheetId="4" r:id="rId4"/>
    <sheet name="SO 01.4 - Přepojení přípojek" sheetId="5" r:id="rId5"/>
    <sheet name="SO 02.1 - Stoka A" sheetId="6" r:id="rId6"/>
    <sheet name="SO 02.2 - Stoka B" sheetId="7" r:id="rId7"/>
    <sheet name="SO 02.3 - Přepojení přípojek" sheetId="8" r:id="rId8"/>
    <sheet name="03 - Vedlejší a ostaní ná..." sheetId="9" r:id="rId9"/>
  </sheets>
  <definedNames>
    <definedName name="_xlnm._FilterDatabase" localSheetId="8" hidden="1">'03 - Vedlejší a ostaní ná...'!$C$116:$K$169</definedName>
    <definedName name="_xlnm._FilterDatabase" localSheetId="1" hidden="1">'SO 01.1 - Řad A'!$C$128:$K$332</definedName>
    <definedName name="_xlnm._FilterDatabase" localSheetId="2" hidden="1">'SO 01.2 - Řad A-1'!$C$128:$K$340</definedName>
    <definedName name="_xlnm._FilterDatabase" localSheetId="3" hidden="1">'SO 01.3 - Řad A-2'!$C$128:$K$289</definedName>
    <definedName name="_xlnm._FilterDatabase" localSheetId="4" hidden="1">'SO 01.4 - Přepojení přípojek'!$C$127:$K$308</definedName>
    <definedName name="_xlnm._FilterDatabase" localSheetId="5" hidden="1">'SO 02.1 - Stoka A'!$C$130:$K$357</definedName>
    <definedName name="_xlnm._FilterDatabase" localSheetId="6" hidden="1">'SO 02.2 - Stoka B'!$C$128:$K$300</definedName>
    <definedName name="_xlnm._FilterDatabase" localSheetId="7" hidden="1">'SO 02.3 - Přepojení přípojek'!$C$127:$K$242</definedName>
    <definedName name="_xlnm.Print_Area" localSheetId="8">'03 - Vedlejší a ostaní ná...'!$C$4:$J$76,'03 - Vedlejší a ostaní ná...'!$C$82:$J$98,'03 - Vedlejší a ostaní ná...'!$C$104:$T$169</definedName>
    <definedName name="_xlnm.Print_Area" localSheetId="0">'Rekapitulace stavby'!$D$4:$AO$76,'Rekapitulace stavby'!$C$82:$AQ$105</definedName>
    <definedName name="_xlnm.Print_Area" localSheetId="1">'SO 01.1 - Řad A'!$C$4:$J$76,'SO 01.1 - Řad A'!$C$82:$J$108,'SO 01.1 - Řad A'!$C$114:$T$332</definedName>
    <definedName name="_xlnm.Print_Area" localSheetId="2">'SO 01.2 - Řad A-1'!$C$4:$J$76,'SO 01.2 - Řad A-1'!$C$82:$J$108,'SO 01.2 - Řad A-1'!$C$114:$T$340</definedName>
    <definedName name="_xlnm.Print_Area" localSheetId="3">'SO 01.3 - Řad A-2'!$C$4:$J$76,'SO 01.3 - Řad A-2'!$C$82:$J$108,'SO 01.3 - Řad A-2'!$C$114:$T$289</definedName>
    <definedName name="_xlnm.Print_Area" localSheetId="4">'SO 01.4 - Přepojení přípojek'!$C$4:$J$76,'SO 01.4 - Přepojení přípojek'!$C$82:$J$107,'SO 01.4 - Přepojení přípojek'!$C$113:$T$308</definedName>
    <definedName name="_xlnm.Print_Area" localSheetId="5">'SO 02.1 - Stoka A'!$C$4:$J$76,'SO 02.1 - Stoka A'!$C$82:$J$110,'SO 02.1 - Stoka A'!$C$116:$T$357</definedName>
    <definedName name="_xlnm.Print_Area" localSheetId="6">'SO 02.2 - Stoka B'!$C$4:$J$76,'SO 02.2 - Stoka B'!$C$82:$J$108,'SO 02.2 - Stoka B'!$C$114:$T$300</definedName>
    <definedName name="_xlnm.Print_Area" localSheetId="7">'SO 02.3 - Přepojení přípojek'!$C$4:$J$76,'SO 02.3 - Přepojení přípojek'!$C$82:$J$107,'SO 02.3 - Přepojení přípojek'!$C$113:$T$242</definedName>
    <definedName name="_xlnm.Print_Titles" localSheetId="0">'Rekapitulace stavby'!$92:$92</definedName>
    <definedName name="_xlnm.Print_Titles" localSheetId="1">'SO 01.1 - Řad A'!$128:$128</definedName>
    <definedName name="_xlnm.Print_Titles" localSheetId="2">'SO 01.2 - Řad A-1'!$128:$128</definedName>
    <definedName name="_xlnm.Print_Titles" localSheetId="3">'SO 01.3 - Řad A-2'!$128:$128</definedName>
    <definedName name="_xlnm.Print_Titles" localSheetId="4">'SO 01.4 - Přepojení přípojek'!$127:$127</definedName>
    <definedName name="_xlnm.Print_Titles" localSheetId="5">'SO 02.1 - Stoka A'!$130:$130</definedName>
    <definedName name="_xlnm.Print_Titles" localSheetId="6">'SO 02.2 - Stoka B'!$128:$128</definedName>
    <definedName name="_xlnm.Print_Titles" localSheetId="7">'SO 02.3 - Přepojení přípojek'!$127:$127</definedName>
    <definedName name="_xlnm.Print_Titles" localSheetId="8">'03 - Vedlejší a ostaní ná...'!$116:$116</definedName>
  </definedNames>
  <calcPr calcId="124519"/>
</workbook>
</file>

<file path=xl/sharedStrings.xml><?xml version="1.0" encoding="utf-8"?>
<sst xmlns="http://schemas.openxmlformats.org/spreadsheetml/2006/main" count="16295" uniqueCount="1496">
  <si>
    <t>Export Komplet</t>
  </si>
  <si>
    <t/>
  </si>
  <si>
    <t>2.0</t>
  </si>
  <si>
    <t>False</t>
  </si>
  <si>
    <t>{5aa93096-fc2d-45d2-83ec-0151390b06d1}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</si>
  <si>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</si>
  <si>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</si>
  <si>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</si>
  <si>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</si>
  <si>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</si>
  <si>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</si>
  <si>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</si>
  <si>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</si>
  <si>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20230075</t>
  </si>
  <si>
    <t>Stavba:</t>
  </si>
  <si>
    <t>MB Pod Skalou, vodovod a kanalizace</t>
  </si>
  <si>
    <t>KSO:</t>
  </si>
  <si>
    <t>CC-CZ:</t>
  </si>
  <si>
    <t>Místo:</t>
  </si>
  <si>
    <t>Mladá Boleslav</t>
  </si>
  <si>
    <t>Datum:</t>
  </si>
  <si>
    <t>20. 12. 2023</t>
  </si>
  <si>
    <t>Zadavatel:</t>
  </si>
  <si>
    <t>IČ:</t>
  </si>
  <si>
    <t>46356983</t>
  </si>
  <si>
    <t>Vodovody a kanalizace Mladá Boleslav, a.s.</t>
  </si>
  <si>
    <t>DIČ:</t>
  </si>
  <si>
    <t>CZ46356983</t>
  </si>
  <si>
    <t>Zhotovitel: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</si>
  <si>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</si>
  <si>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</si>
  <si>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</si>
  <si>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</si>
  <si>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</si>
  <si>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</si>
  <si>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</si>
  <si>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</si>
  <si>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</si>
  <si>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</si>
  <si>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</si>
  <si>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</si>
  <si>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</si>
  <si>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</si>
  <si>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</si>
  <si>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</si>
  <si>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</si>
  <si>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</si>
  <si>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</si>
  <si>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</si>
  <si>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</si>
  <si>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</si>
  <si>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</si>
  <si>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</si>
  <si>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</si>
  <si>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</si>
  <si>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</si>
  <si>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</si>
  <si>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</si>
  <si>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</si>
  <si>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</si>
  <si>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</si>
  <si>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</si>
  <si>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</si>
  <si>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</si>
  <si>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</si>
  <si>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</si>
  <si>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</si>
  <si>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</si>
  <si>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</si>
  <si>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</si>
  <si>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</si>
  <si>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</si>
  <si>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</si>
  <si>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</si>
  <si>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</si>
  <si>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</si>
  <si>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</si>
  <si>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</si>
  <si>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</si>
  <si>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</si>
  <si>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</si>
  <si>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</si>
  <si>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</si>
  <si>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Vodovod</t>
  </si>
  <si>
    <t>STA</t>
  </si>
  <si>
    <t>1</t>
  </si>
  <si>
    <t>{4d0fe014-aa1a-4089-a1c2-784459f6055a}</t>
  </si>
  <si>
    <t>2</t>
  </si>
  <si>
    <t>/</t>
  </si>
  <si>
    <t>SO 01.1</t>
  </si>
  <si>
    <t>Řad A</t>
  </si>
  <si>
    <t>Soupis</t>
  </si>
  <si>
    <t>{13b53899-b258-4c54-83c8-f6767d5675c0}</t>
  </si>
  <si>
    <t>SO 01.2</t>
  </si>
  <si>
    <t>Řad A-1</t>
  </si>
  <si>
    <t>{a8c75e62-fb4b-4ea6-82e7-1c855fd8a35c}</t>
  </si>
  <si>
    <t>SO 01.3</t>
  </si>
  <si>
    <t>Řad A-2</t>
  </si>
  <si>
    <t>{4e3c1219-2b14-4a81-9aea-09a93fac395e}</t>
  </si>
  <si>
    <t>SO 01.4</t>
  </si>
  <si>
    <t>Přepojení přípojek</t>
  </si>
  <si>
    <t>{8225eab2-5882-43b2-85fa-073799944703}</t>
  </si>
  <si>
    <t>SO 02</t>
  </si>
  <si>
    <t>Kanalizace</t>
  </si>
  <si>
    <t>{de4f84e9-0bf9-4edd-aeb1-3f9a1e4872ec}</t>
  </si>
  <si>
    <t>SO 02.1</t>
  </si>
  <si>
    <t>Stoka A</t>
  </si>
  <si>
    <t>{4d0a2c78-d01f-4b9d-a732-d2224443e22d}</t>
  </si>
  <si>
    <t>SO 02.2</t>
  </si>
  <si>
    <t>Stoka B</t>
  </si>
  <si>
    <t>{2f16c246-551a-4a27-ae13-35beb53a21ae}</t>
  </si>
  <si>
    <t>SO 02.3</t>
  </si>
  <si>
    <t>{0ad64dc8-25ec-476a-9a0c-b18d2b7d3a0b}</t>
  </si>
  <si>
    <t>03</t>
  </si>
  <si>
    <t>Vedlejší a ostaní náklady</t>
  </si>
  <si>
    <t>{384c8148-65da-4878-bbd0-f937052ab502}</t>
  </si>
  <si>
    <t>KRYCÍ LIST SOUPISU PRACÍ</t>
  </si>
  <si>
    <t>Objekt:</t>
  </si>
  <si>
    <t>SO 01 - Vodovod</t>
  </si>
  <si>
    <t>Soupis:</t>
  </si>
  <si>
    <t>SO 01.1 - Řad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</si>
  <si>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</si>
  <si>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</si>
  <si>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</si>
  <si>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</si>
  <si>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</si>
  <si>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</si>
  <si>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</si>
  <si>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</si>
  <si>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</si>
  <si>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</si>
  <si>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</si>
  <si>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</si>
  <si>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</si>
  <si>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</si>
  <si>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</si>
  <si>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</si>
  <si>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</si>
  <si>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</si>
  <si>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</si>
  <si>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</si>
  <si>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</si>
  <si>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</si>
  <si>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</si>
  <si>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</si>
  <si>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</si>
  <si>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</si>
  <si>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</si>
  <si>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</si>
  <si>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</si>
  <si>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</si>
  <si>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</si>
  <si>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</si>
  <si>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</si>
  <si>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</si>
  <si>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m2</t>
  </si>
  <si>
    <t>CS ÚRS 2023 02</t>
  </si>
  <si>
    <t>4</t>
  </si>
  <si>
    <t>529517752</t>
  </si>
  <si>
    <t>VV</t>
  </si>
  <si>
    <t>výkres D.4.1</t>
  </si>
  <si>
    <t>délky dle tabulky kubatur</t>
  </si>
  <si>
    <t>(121,46-75,0)*3,0 "zámková dlažba</t>
  </si>
  <si>
    <t>75,0*1,2 "zámková dlažba</t>
  </si>
  <si>
    <t>Součet</t>
  </si>
  <si>
    <t>113106183</t>
  </si>
  <si>
    <t>Rozebrání dlažeb vozovek a ploch s přemístěním hmot na skládku na vzdálenost do 3 m nebo s naložením na dopravní prostředek, s jakoukoliv výplní spár strojně plochy jednotlivě do 50 m2 z velkých kostek s ložem z kameniva</t>
  </si>
  <si>
    <t>-595890920</t>
  </si>
  <si>
    <t xml:space="preserve">25,3*1,6 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</si>
  <si>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</si>
  <si>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</si>
  <si>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</si>
  <si>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317453616</t>
  </si>
  <si>
    <t>25,3*1,6 "kostky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</si>
  <si>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</si>
  <si>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</si>
  <si>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-734585776</t>
  </si>
  <si>
    <t>5</t>
  </si>
  <si>
    <t>113204111</t>
  </si>
  <si>
    <t>Vytrhání obrub s vybouráním lože, s přemístěním hmot na skládku na vzdálenost do 3 m nebo s naložením na dopravní prostředek záhonových</t>
  </si>
  <si>
    <t>m</t>
  </si>
  <si>
    <t>713257304</t>
  </si>
  <si>
    <t>36,6</t>
  </si>
  <si>
    <t>6</t>
  </si>
  <si>
    <t>115101201</t>
  </si>
  <si>
    <t>Čerpání vody na dopravní výšku do 10 m s uvažovaným průměrným přítokem do 500 l/min</t>
  </si>
  <si>
    <t>hod</t>
  </si>
  <si>
    <t>1795294294</t>
  </si>
  <si>
    <t>40,0 "odborný odhad</t>
  </si>
  <si>
    <t>7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</si>
  <si>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</si>
  <si>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</t>
  </si>
  <si>
    <t>-695914159</t>
  </si>
  <si>
    <t>10*1,0</t>
  </si>
  <si>
    <t>8</t>
  </si>
  <si>
    <t>121151107</t>
  </si>
  <si>
    <t>Sejmutí ornice strojně při souvislé ploše do 100 m2, tl. vrstvy přes 400 do 500 mm</t>
  </si>
  <si>
    <t>-1583516079</t>
  </si>
  <si>
    <t>délka dle tabulky kubatur</t>
  </si>
  <si>
    <t>19,51*0,5</t>
  </si>
  <si>
    <t>9</t>
  </si>
  <si>
    <t>130001101</t>
  </si>
  <si>
    <t>Příplatek k cenám hloubených vykopávek za ztížení vykopávky v blízkosti podzemního vedení nebo výbušnin pro jakoukoliv třídu horniny</t>
  </si>
  <si>
    <t>m3</t>
  </si>
  <si>
    <t>-856420150</t>
  </si>
  <si>
    <t>(10)*2*0,5*1,0*1,4</t>
  </si>
  <si>
    <t>10</t>
  </si>
  <si>
    <t>132254204</t>
  </si>
  <si>
    <t>Hloubení zapažených rýh šířky přes 800 do 2 000 mm strojně s urovnáním dna do předepsaného profilu a spádu v hornině třídy těžitelnosti I skupiny 3 přes 100 do 500 m3</t>
  </si>
  <si>
    <t>265083438</t>
  </si>
  <si>
    <t>dle tabulky kubatur</t>
  </si>
  <si>
    <t>30 % celkového výkopu</t>
  </si>
  <si>
    <t>182,1*0,3</t>
  </si>
  <si>
    <t>11</t>
  </si>
  <si>
    <t>132354204</t>
  </si>
  <si>
    <t>Hloubení zapažených rýh šířky přes 800 do 2 000 mm strojně s urovnáním dna do předepsaného profilu a spádu v hornině třídy těžitelnosti II skupiny 4 přes 100 do 500 m3</t>
  </si>
  <si>
    <t>-611094940</t>
  </si>
  <si>
    <t>12</t>
  </si>
  <si>
    <t>132451214</t>
  </si>
  <si>
    <t>Hloubení rýh provedené skalní frézou v hornině třídy těžitelnosti II skupiny 5 přes 100 do 500 m3</t>
  </si>
  <si>
    <t>1046041850</t>
  </si>
  <si>
    <t>40 % celkového výkopu</t>
  </si>
  <si>
    <t>182,1*0,4</t>
  </si>
  <si>
    <t>13</t>
  </si>
  <si>
    <t>151811131</t>
  </si>
  <si>
    <t>Zřízení pažicích boxů pro pažení a rozepření stěn rýh podzemního vedení hloubka výkopu do 4 m, šířka do 1,2 m</t>
  </si>
  <si>
    <t>194604798</t>
  </si>
  <si>
    <t>464,92</t>
  </si>
  <si>
    <t>14</t>
  </si>
  <si>
    <t>151811231</t>
  </si>
  <si>
    <t>Odstranění pažicích boxů pro pažení a rozepření stěn rýh podzemního vedení hloubka výkopu do 4 m, šířka do 1,2 m</t>
  </si>
  <si>
    <t>738862913</t>
  </si>
  <si>
    <t>dle položky zřízení</t>
  </si>
  <si>
    <t>162401102-R</t>
  </si>
  <si>
    <t>Mezideponie výkopku/sypaniny z horniny tř. 3 až 5</t>
  </si>
  <si>
    <t>-1872149274</t>
  </si>
  <si>
    <t>zemina pro zpětný zásyp rýhy</t>
  </si>
  <si>
    <t>- přesun výkopku na mezideponiii  a zpět</t>
  </si>
  <si>
    <t>- naložení výkopku na mezideponii</t>
  </si>
  <si>
    <t>110,6</t>
  </si>
  <si>
    <t>16</t>
  </si>
  <si>
    <t>162701105-R</t>
  </si>
  <si>
    <t>Likvidace přebytečné zeminy v souladu s platnou legislativou o odpadech</t>
  </si>
  <si>
    <t>-663682538</t>
  </si>
  <si>
    <t>- vodorovný přesun sypaniny</t>
  </si>
  <si>
    <t>- poplatek za uložení</t>
  </si>
  <si>
    <t>řad</t>
  </si>
  <si>
    <t>54,63+54,63+72,84 " výkop</t>
  </si>
  <si>
    <t>-110,6 "zásyp přetříděnou zeminou</t>
  </si>
  <si>
    <t>17</t>
  </si>
  <si>
    <t>174151101</t>
  </si>
  <si>
    <t>Zásyp sypaninou z jakékoliv horniny strojně s uložením výkopku ve vrstvách se zhutněním jam, šachet, rýh nebo kolem objektů v těchto vykopávkách</t>
  </si>
  <si>
    <t>2045135813</t>
  </si>
  <si>
    <t>110,6 "přetříděná zemina z výopu</t>
  </si>
  <si>
    <t>18</t>
  </si>
  <si>
    <t>174201101-R</t>
  </si>
  <si>
    <t>Zásyp sypaninou z jakékoliv horniny  s uložením výkopku ve vrstvách bez zhutnění jam, šachet, rýh nebo kolem objektů v těchto vykopávkách.  Příplatek k ceně za prohození sypaniny sítem.</t>
  </si>
  <si>
    <t>-1148932074</t>
  </si>
  <si>
    <t>54,63+54,63+72,84</t>
  </si>
  <si>
    <t>19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</si>
  <si>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</si>
  <si>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</si>
  <si>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-570782414</t>
  </si>
  <si>
    <t>54,03</t>
  </si>
  <si>
    <t>20</t>
  </si>
  <si>
    <t>M</t>
  </si>
  <si>
    <t>58331201</t>
  </si>
  <si>
    <t>štěrkopísek netříděný</t>
  </si>
  <si>
    <t>t</t>
  </si>
  <si>
    <t>-397830993</t>
  </si>
  <si>
    <t>P</t>
  </si>
  <si>
    <t>Poznámka k položce:
Hmotnost 2 t/m3</t>
  </si>
  <si>
    <t>54,03*2 'Přepočtené koeficientem množství</t>
  </si>
  <si>
    <t>181351007</t>
  </si>
  <si>
    <t>Rozprostření a urovnání ornice v rovině nebo ve svahu sklonu do 1:5 strojně při souvislé ploše do 100 m2, tl. vrstvy přes 400 do 500 mm</t>
  </si>
  <si>
    <t>-1537990666</t>
  </si>
  <si>
    <t>22</t>
  </si>
  <si>
    <t>181411121</t>
  </si>
  <si>
    <t>Založení trávníku na půdě předem připravené plochy do 1000 m2 výsevem včetně utažení lučního v rovině nebo na svahu do 1:5</t>
  </si>
  <si>
    <t>1169448724</t>
  </si>
  <si>
    <t>9,755</t>
  </si>
  <si>
    <t>23</t>
  </si>
  <si>
    <t>00572472</t>
  </si>
  <si>
    <t>osivo směs travní krajinná-rovinná</t>
  </si>
  <si>
    <t>kg</t>
  </si>
  <si>
    <t>1713328251</t>
  </si>
  <si>
    <t>9,755*0,02</t>
  </si>
  <si>
    <t>Vodorovné konstrukce</t>
  </si>
  <si>
    <t>24</t>
  </si>
  <si>
    <t>451541111</t>
  </si>
  <si>
    <t>Lože pod potrubí, stoky a drobné objekty v otevřeném výkopu ze štěrkodrtě 0-63 mm</t>
  </si>
  <si>
    <t>-685745397</t>
  </si>
  <si>
    <t>4*0,5 "hydrantová drenáž</t>
  </si>
  <si>
    <t>25</t>
  </si>
  <si>
    <t>451573111</t>
  </si>
  <si>
    <t>Lože pod potrubí, stoky a drobné objekty v otevřeném výkopu z písku a štěrkopísku do 63 mm</t>
  </si>
  <si>
    <t>-1654802372</t>
  </si>
  <si>
    <t>16,63</t>
  </si>
  <si>
    <t>26</t>
  </si>
  <si>
    <t>452313151</t>
  </si>
  <si>
    <t>Podkladní a zajišťovací konstrukce z betonu prostého v otevřeném výkopu bez zvýšených nároků na prostředí bloky pro potrubí z betonu tř. C 20/25</t>
  </si>
  <si>
    <t>546019705</t>
  </si>
  <si>
    <t>výkres D.3.1</t>
  </si>
  <si>
    <t>6*0,2*0,8*0,25 "OB1</t>
  </si>
  <si>
    <t>2*0,3*0,3*0,25 "OB2</t>
  </si>
  <si>
    <t>3*0,3*0,4*0,55 "OB3</t>
  </si>
  <si>
    <t>Komunikace pozemní</t>
  </si>
  <si>
    <t>27</t>
  </si>
  <si>
    <t>564861111</t>
  </si>
  <si>
    <t>Podklad ze štěrkodrti ŠD s rozprostřením a zhutněním plochy přes 100 m2, po zhutnění tl. 200 mm</t>
  </si>
  <si>
    <t>-2121880751</t>
  </si>
  <si>
    <t>28</t>
  </si>
  <si>
    <t>567122112</t>
  </si>
  <si>
    <t>Podklad ze směsi stmelené cementem SC bez dilatačních spár, s rozprostřením a zhutněním SC C 8/10 (KSC I), po zhutnění tl. 130 mm</t>
  </si>
  <si>
    <t>2113165066</t>
  </si>
  <si>
    <t>29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</si>
  <si>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</si>
  <si>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</si>
  <si>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-1370285555</t>
  </si>
  <si>
    <t>z rozebraných kostek</t>
  </si>
  <si>
    <t>-10,85</t>
  </si>
  <si>
    <t>30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</si>
  <si>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</si>
  <si>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</t>
  </si>
  <si>
    <t>-383269403</t>
  </si>
  <si>
    <t>z rozebrané dlažby</t>
  </si>
  <si>
    <t>(121,46-75,0)*3,0</t>
  </si>
  <si>
    <t>75,0*1,2</t>
  </si>
  <si>
    <t>31</t>
  </si>
  <si>
    <t>59245013</t>
  </si>
  <si>
    <t>dlažba zámková tvaru I 200x165x80mm přírodní</t>
  </si>
  <si>
    <t>-1094899910</t>
  </si>
  <si>
    <t>náhrada 10%</t>
  </si>
  <si>
    <t>229,38*0,1</t>
  </si>
  <si>
    <t>32</t>
  </si>
  <si>
    <t>597661112</t>
  </si>
  <si>
    <t>Rigol dlážděný do lože z betonu prostého tl. 100 mm, s vyplněním a zatřením spár cementovou maltou z dlažebních kostek velkých</t>
  </si>
  <si>
    <t>-288669647</t>
  </si>
  <si>
    <t>21,7*0,5</t>
  </si>
  <si>
    <t>Trubní vedení</t>
  </si>
  <si>
    <t>33</t>
  </si>
  <si>
    <t>850245121</t>
  </si>
  <si>
    <t>Výřez nebo výsek na potrubí z trub litinových tlakových nebo plastických hmot DN 80</t>
  </si>
  <si>
    <t>kus</t>
  </si>
  <si>
    <t>-1204102700</t>
  </si>
  <si>
    <t>34</t>
  </si>
  <si>
    <t>850311811</t>
  </si>
  <si>
    <t>Bourání stávajícího potrubí z trub litinových hrdlových nebo přírubových v otevřeném výkopu DN do 150</t>
  </si>
  <si>
    <t>-593380265</t>
  </si>
  <si>
    <t>35</t>
  </si>
  <si>
    <t>851241131</t>
  </si>
  <si>
    <t>Montáž potrubí z trub litinových tlakových hrdlových v otevřeném výkopu s integrovaným těsněním DN 80</t>
  </si>
  <si>
    <t>1183809149</t>
  </si>
  <si>
    <t>36</t>
  </si>
  <si>
    <t>5525301580</t>
  </si>
  <si>
    <t>trouba vodovodní litinová hrdlová Class 100 dl 6m DN 80</t>
  </si>
  <si>
    <t>-878856045</t>
  </si>
  <si>
    <t>37</t>
  </si>
  <si>
    <t>857241131</t>
  </si>
  <si>
    <t>Montáž litinových tvarovek na potrubí litinovém tlakovém jednoosých na potrubí z trub hrdlových v otevřeném výkopu, kanálu nebo v šachtě s integrovaným těsněním DN 80</t>
  </si>
  <si>
    <t>-1765744734</t>
  </si>
  <si>
    <t>38</t>
  </si>
  <si>
    <t>55253940</t>
  </si>
  <si>
    <t>koleno hrdlové z tvárné litiny,práškový epoxid tl 250µm MMK-kus DN 80-45°</t>
  </si>
  <si>
    <t>492268049</t>
  </si>
  <si>
    <t>39</t>
  </si>
  <si>
    <t>55253904</t>
  </si>
  <si>
    <t>koleno hrdlové z tvárné litiny,práškový epoxid tl 250µm MMK-kus DN 80-11,25°</t>
  </si>
  <si>
    <t>-863269114</t>
  </si>
  <si>
    <t>40</t>
  </si>
  <si>
    <t>55253916</t>
  </si>
  <si>
    <t>koleno hrdlové z tvárné litiny,práškový epoxid tl 250µm MMK-kus DN 80-22,5°</t>
  </si>
  <si>
    <t>-412875539</t>
  </si>
  <si>
    <t>41</t>
  </si>
  <si>
    <t>55253928</t>
  </si>
  <si>
    <t>koleno hrdlové z tvárné litiny,práškový epoxid tl 250µm MMK-kus DN 80-30°</t>
  </si>
  <si>
    <t>-1845579514</t>
  </si>
  <si>
    <t>42</t>
  </si>
  <si>
    <t>857242122</t>
  </si>
  <si>
    <t>Montáž litinových tvarovek na potrubí litinovém tlakovém jednoosých na potrubí z trub přírubových v otevřeném výkopu, kanálu nebo v šachtě DN 80</t>
  </si>
  <si>
    <t>-1573634563</t>
  </si>
  <si>
    <t>43</t>
  </si>
  <si>
    <t>55253489</t>
  </si>
  <si>
    <t>tvarovka přírubová litinová s hladkým koncem,práškový epoxid tl 250µm F-kus DN 80</t>
  </si>
  <si>
    <t>1189592221</t>
  </si>
  <si>
    <t>44</t>
  </si>
  <si>
    <t>55254011</t>
  </si>
  <si>
    <t>koleno přírubové z tvárné litiny,práškový epoxid tl 250µm FFK-kus DN 80- 45°</t>
  </si>
  <si>
    <t>1159621364</t>
  </si>
  <si>
    <t>45</t>
  </si>
  <si>
    <t>55251820</t>
  </si>
  <si>
    <t>koleno přírubové prodloužené s patkou pro připojení k hydrantu 80/90mm</t>
  </si>
  <si>
    <t>-2140557374</t>
  </si>
  <si>
    <t>46</t>
  </si>
  <si>
    <t>857244122</t>
  </si>
  <si>
    <t>Montáž litinových tvarovek na potrubí litinovém tlakovém odbočných na potrubí z trub přírubových v otevřeném výkopu, kanálu nebo v šachtě DN 80</t>
  </si>
  <si>
    <t>252968667</t>
  </si>
  <si>
    <t>47</t>
  </si>
  <si>
    <t>55253510</t>
  </si>
  <si>
    <t>tvarovka přírubová litinová vodovodní s přírubovou odbočkou PN10/40 T-kus DN 80/80</t>
  </si>
  <si>
    <t>-1335190546</t>
  </si>
  <si>
    <t>48</t>
  </si>
  <si>
    <t>857251151</t>
  </si>
  <si>
    <t>Montáž litinových tvarovek na potrubí litinovém tlakovém jednoosých na potrubí z trub hrdlových v otevřeném výkopu, kanálu nebo v šachtě s přírubovým koncem vnějšího průměru DN/OD 90</t>
  </si>
  <si>
    <t>-1375249322</t>
  </si>
  <si>
    <t>49</t>
  </si>
  <si>
    <t>55251186</t>
  </si>
  <si>
    <t>tvarovka přírubová s hrdlem E, PN 10-16 DN 90/příruba DN 80</t>
  </si>
  <si>
    <t>1460313209</t>
  </si>
  <si>
    <t>50</t>
  </si>
  <si>
    <t>890411851</t>
  </si>
  <si>
    <t>Bourání šachet a jímek strojně velikosti obestavěného prostoru do 1,5 m3 z prefabrikovaných skruží</t>
  </si>
  <si>
    <t>-863066534</t>
  </si>
  <si>
    <t>PI*0,25*0,25*1,0 "stávající vpust</t>
  </si>
  <si>
    <t>51</t>
  </si>
  <si>
    <t>891181811</t>
  </si>
  <si>
    <t>Demontáž vodovodních armatur na potrubí šoupátek nebo klapek uzavíracích v otevřeném výkopu nebo v šachtách DN 40</t>
  </si>
  <si>
    <t>1122663343</t>
  </si>
  <si>
    <t>52</t>
  </si>
  <si>
    <t>891241112</t>
  </si>
  <si>
    <t>Montáž vodovodních armatur na potrubí šoupátek nebo klapek uzavíracích v otevřeném výkopu nebo v šachtách s osazením zemní soupravy (bez poklopů) DN 80</t>
  </si>
  <si>
    <t>85431391</t>
  </si>
  <si>
    <t>53</t>
  </si>
  <si>
    <t>42221212</t>
  </si>
  <si>
    <t>šoupě přírubové vodovodní krátká stavební dl DN 80 PN10-16</t>
  </si>
  <si>
    <t>1487995430</t>
  </si>
  <si>
    <t>54</t>
  </si>
  <si>
    <t>950108000003</t>
  </si>
  <si>
    <t>SOUPRAVA ZEMNÍ TELESKOPICKÁ E1/A-1,3 -1,8 65-80 E1/80 A (1,3-1,8m)</t>
  </si>
  <si>
    <t>KS</t>
  </si>
  <si>
    <t>67427141</t>
  </si>
  <si>
    <t>55</t>
  </si>
  <si>
    <t>891241811</t>
  </si>
  <si>
    <t>Demontáž vodovodních armatur na potrubí šoupátek nebo klapek uzavíracích v otevřeném výkopu nebo v šachtách DN 80</t>
  </si>
  <si>
    <t>1903078282</t>
  </si>
  <si>
    <t>56</t>
  </si>
  <si>
    <t>891243321</t>
  </si>
  <si>
    <t>Montáž vodovodních armatur na potrubí ventilů odvzdušňovacích nebo zavzdušňovacích mechanických a plovákových přírubových na venkovních řadech DN 80</t>
  </si>
  <si>
    <t>1188904846</t>
  </si>
  <si>
    <t>57</t>
  </si>
  <si>
    <t>HWL.982208010016</t>
  </si>
  <si>
    <t>HYDRANT ODVZDUŠŇOVACÍ PN 1-16 1055/80</t>
  </si>
  <si>
    <t>1882301705</t>
  </si>
  <si>
    <t>58</t>
  </si>
  <si>
    <t>891247112</t>
  </si>
  <si>
    <t>Montáž vodovodních armatur na potrubí hydrantů podzemních (bez osazení poklopů) DN 80</t>
  </si>
  <si>
    <t>1370278864</t>
  </si>
  <si>
    <t>59</t>
  </si>
  <si>
    <t>42273589</t>
  </si>
  <si>
    <t>hydrant podzemní DN 80 PN 16 jednoduchý uzávěr krycí v 1000mm</t>
  </si>
  <si>
    <t>-5606226</t>
  </si>
  <si>
    <t>60</t>
  </si>
  <si>
    <t>892241111</t>
  </si>
  <si>
    <t>Tlakové zkoušky vodou na potrubí DN do 80</t>
  </si>
  <si>
    <t>949382158</t>
  </si>
  <si>
    <t>61</t>
  </si>
  <si>
    <t>892273122</t>
  </si>
  <si>
    <t>Proplach a dezinfekce vodovodního potrubí DN od 80 do 125</t>
  </si>
  <si>
    <t>-761304469</t>
  </si>
  <si>
    <t>166,27</t>
  </si>
  <si>
    <t>62</t>
  </si>
  <si>
    <t>892372111</t>
  </si>
  <si>
    <t>Tlakové zkoušky vodou zabezpečení konců potrubí při tlakových zkouškách DN do 300</t>
  </si>
  <si>
    <t>-1654911849</t>
  </si>
  <si>
    <t>63</t>
  </si>
  <si>
    <t>895941301</t>
  </si>
  <si>
    <t>Osazení vpusti uliční z betonových dílců DN 450 dno s výtokem</t>
  </si>
  <si>
    <t>-2060940427</t>
  </si>
  <si>
    <t>64</t>
  </si>
  <si>
    <t>59224498</t>
  </si>
  <si>
    <t>vpusť uliční DN 450 kaliště s odtokem 200mm 450/250x50mm</t>
  </si>
  <si>
    <t>-718330113</t>
  </si>
  <si>
    <t>65</t>
  </si>
  <si>
    <t>895941314</t>
  </si>
  <si>
    <t>Osazení vpusti uliční z betonových dílců DN 450 skruž horní 570 mm</t>
  </si>
  <si>
    <t>-1998843765</t>
  </si>
  <si>
    <t>66</t>
  </si>
  <si>
    <t>59223858</t>
  </si>
  <si>
    <t>skruž betonová horní pro uliční vpusť 450x570x50mm</t>
  </si>
  <si>
    <t>1042458061</t>
  </si>
  <si>
    <t>67</t>
  </si>
  <si>
    <t>895941322</t>
  </si>
  <si>
    <t>Osazení vpusti uliční z betonových dílců DN 450 skruž středová 295 mm</t>
  </si>
  <si>
    <t>-1689193742</t>
  </si>
  <si>
    <t>68</t>
  </si>
  <si>
    <t>59223862</t>
  </si>
  <si>
    <t>skruž betonová středová pro uliční vpusť 450x295x50mm</t>
  </si>
  <si>
    <t>2070559080</t>
  </si>
  <si>
    <t>69</t>
  </si>
  <si>
    <t>899201211</t>
  </si>
  <si>
    <t>Demontáž mříží litinových včetně rámů, hmotnosti jednotlivě do 50 kg</t>
  </si>
  <si>
    <t>-456519664</t>
  </si>
  <si>
    <t>70</t>
  </si>
  <si>
    <t>899204112</t>
  </si>
  <si>
    <t>Osazení mříží litinových včetně rámů a košů na bahno pro třídu zatížení D400, E600</t>
  </si>
  <si>
    <t>1262523350</t>
  </si>
  <si>
    <t>71</t>
  </si>
  <si>
    <t>55241040</t>
  </si>
  <si>
    <t>mříž litinová 600/40T, 420X620 D400</t>
  </si>
  <si>
    <t>-355365094</t>
  </si>
  <si>
    <t>72</t>
  </si>
  <si>
    <t>899401112</t>
  </si>
  <si>
    <t>Osazení poklopů litinových šoupátkových</t>
  </si>
  <si>
    <t>-685585369</t>
  </si>
  <si>
    <t>73</t>
  </si>
  <si>
    <t>42291352</t>
  </si>
  <si>
    <t>poklop litinový šoupátkový pro zemní soupravy osazení do terénu a do vozovky</t>
  </si>
  <si>
    <t>-228116714</t>
  </si>
  <si>
    <t>74</t>
  </si>
  <si>
    <t>42210050</t>
  </si>
  <si>
    <t>deska podkladová uličního poklopu litinového šoupatového</t>
  </si>
  <si>
    <t>-207680243</t>
  </si>
  <si>
    <t>75</t>
  </si>
  <si>
    <t>899401113</t>
  </si>
  <si>
    <t>Osazení poklopů litinových hydrantových</t>
  </si>
  <si>
    <t>-660801010</t>
  </si>
  <si>
    <t>76</t>
  </si>
  <si>
    <t>42291452</t>
  </si>
  <si>
    <t>poklop litinový hydrantový DN 80</t>
  </si>
  <si>
    <t>1920220062</t>
  </si>
  <si>
    <t>77</t>
  </si>
  <si>
    <t>42210052</t>
  </si>
  <si>
    <t>deska podkladová uličního poklopu litinového hydrantového</t>
  </si>
  <si>
    <t>2006659068</t>
  </si>
  <si>
    <t>78</t>
  </si>
  <si>
    <t>899722113</t>
  </si>
  <si>
    <t>Krytí potrubí z plastů výstražnou fólií z PVC šířky 34 cm</t>
  </si>
  <si>
    <t>1567535720</t>
  </si>
  <si>
    <t>79</t>
  </si>
  <si>
    <t>899913103-R</t>
  </si>
  <si>
    <t>Příplatek za nerezové šrouby a bandáže přírubových spojů DN 80</t>
  </si>
  <si>
    <t>1095508500</t>
  </si>
  <si>
    <t>včetně materiálu</t>
  </si>
  <si>
    <t>Ostatní konstrukce a práce, bourání</t>
  </si>
  <si>
    <t>80</t>
  </si>
  <si>
    <t>916331112</t>
  </si>
  <si>
    <t>Osazení zahradního obrubníku betonového s ložem tl. od 50 do 100 mm z betonu prostého tř. C 12/15 s boční opěrou z betonu prostého tř. C 12/15</t>
  </si>
  <si>
    <t>-502248283</t>
  </si>
  <si>
    <t>81</t>
  </si>
  <si>
    <t>59217001</t>
  </si>
  <si>
    <t>obrubník betonový zahradní 1000x50x250mm</t>
  </si>
  <si>
    <t>616331308</t>
  </si>
  <si>
    <t>82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</si>
  <si>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</si>
  <si>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</si>
  <si>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-900175970</t>
  </si>
  <si>
    <t>229,38*0,9</t>
  </si>
  <si>
    <t>83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</si>
  <si>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</si>
  <si>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</si>
  <si>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-1202090570</t>
  </si>
  <si>
    <t>997</t>
  </si>
  <si>
    <t>Přesun sutě</t>
  </si>
  <si>
    <t>84</t>
  </si>
  <si>
    <t>997221551-R</t>
  </si>
  <si>
    <t>Likvidace suti v souladu s platnou legislativou o odpadech</t>
  </si>
  <si>
    <t>-1104761618</t>
  </si>
  <si>
    <t>- vodorovný přesun</t>
  </si>
  <si>
    <t>181,605-16,88-(67,667*0,1)</t>
  </si>
  <si>
    <t>998</t>
  </si>
  <si>
    <t>Přesun hmot</t>
  </si>
  <si>
    <t>85</t>
  </si>
  <si>
    <t>998273102</t>
  </si>
  <si>
    <t>Přesun hmot pro trubní vedení hloubené z trub litinových pro vodovody nebo kanalizace v otevřeném výkopu dopravní vzdálenost do 15 m</t>
  </si>
  <si>
    <t>-2005069299</t>
  </si>
  <si>
    <t>OST</t>
  </si>
  <si>
    <t>Ostatní</t>
  </si>
  <si>
    <t>86</t>
  </si>
  <si>
    <t>8999905.R2</t>
  </si>
  <si>
    <t>Zkouška průchodnosti potrubí do DN 200</t>
  </si>
  <si>
    <t>262144</t>
  </si>
  <si>
    <t>824647312</t>
  </si>
  <si>
    <t>87</t>
  </si>
  <si>
    <t>9000010.R</t>
  </si>
  <si>
    <t>Rozbor pitné vody dle vyhl.č.376/200 Sb.</t>
  </si>
  <si>
    <t>kpl</t>
  </si>
  <si>
    <t>1045410768</t>
  </si>
  <si>
    <t>SO 01.2 - Řad A-1</t>
  </si>
  <si>
    <t>-1437423740</t>
  </si>
  <si>
    <t>4,35*1,6</t>
  </si>
  <si>
    <t>-1535897219</t>
  </si>
  <si>
    <t xml:space="preserve">32,69*1,6 </t>
  </si>
  <si>
    <t>-49472208</t>
  </si>
  <si>
    <t>4,35*1,6 "zámková dlažba</t>
  </si>
  <si>
    <t>32,67*1,6 "kostky</t>
  </si>
  <si>
    <t>1,77*1,5 "asf</t>
  </si>
  <si>
    <t>-690274158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</si>
  <si>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</si>
  <si>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</si>
  <si>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-1007165767</t>
  </si>
  <si>
    <t>1,77*1,5</t>
  </si>
  <si>
    <t>(1,77+0,3)*(1,5+0,3+0,3)</t>
  </si>
  <si>
    <t>113202111</t>
  </si>
  <si>
    <t>Vytrhání obrub s vybouráním lože, s přemístěním hmot na skládku na vzdálenost do 3 m nebo s naložením na dopravní prostředek z krajníků nebo obrubníků stojatých</t>
  </si>
  <si>
    <t>-1126835747</t>
  </si>
  <si>
    <t>3,0</t>
  </si>
  <si>
    <t>-1675734119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</si>
  <si>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</si>
  <si>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</si>
  <si>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73094281</t>
  </si>
  <si>
    <t>3*1,0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</si>
  <si>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</si>
  <si>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</si>
  <si>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-1824884261</t>
  </si>
  <si>
    <t>1*1,0</t>
  </si>
  <si>
    <t>-1122103701</t>
  </si>
  <si>
    <t>4*1,0</t>
  </si>
  <si>
    <t>420576471</t>
  </si>
  <si>
    <t>(3+1+4)*2*0,5*1,0*1,4</t>
  </si>
  <si>
    <t>-749603815</t>
  </si>
  <si>
    <t>44,99*0,3</t>
  </si>
  <si>
    <t>-2004021253</t>
  </si>
  <si>
    <t>1102999057</t>
  </si>
  <si>
    <t>44,99*0,4</t>
  </si>
  <si>
    <t>-306813880</t>
  </si>
  <si>
    <t>113,96</t>
  </si>
  <si>
    <t>-700791654</t>
  </si>
  <si>
    <t>-517155380</t>
  </si>
  <si>
    <t>27,57</t>
  </si>
  <si>
    <t>2090363524</t>
  </si>
  <si>
    <t>13,497+13,497+17,996 " výkop</t>
  </si>
  <si>
    <t>-27,57 "zásyp přetříděnou zeminou</t>
  </si>
  <si>
    <t>-329805245</t>
  </si>
  <si>
    <t>27,57 "přetříděná zemina z výkopu</t>
  </si>
  <si>
    <t>0,74 " náhrada výkopku</t>
  </si>
  <si>
    <t>58331202r</t>
  </si>
  <si>
    <t>štěrkodrť netříděná do 100mm</t>
  </si>
  <si>
    <t>1754135122</t>
  </si>
  <si>
    <t>0,74*2,0</t>
  </si>
  <si>
    <t>-1566290184</t>
  </si>
  <si>
    <t>13,497+13,497+17,996</t>
  </si>
  <si>
    <t>815800818</t>
  </si>
  <si>
    <t>12,61</t>
  </si>
  <si>
    <t>1844359779</t>
  </si>
  <si>
    <t>12,61*2 'Přepočtené koeficientem množství</t>
  </si>
  <si>
    <t>1507362666</t>
  </si>
  <si>
    <t>0,5 "hydrantová drenáž</t>
  </si>
  <si>
    <t>-293902865</t>
  </si>
  <si>
    <t>3,88</t>
  </si>
  <si>
    <t>-372339402</t>
  </si>
  <si>
    <t>výkres D.3.2</t>
  </si>
  <si>
    <t>4*0,2*0,8*0,25 "OB1</t>
  </si>
  <si>
    <t>1*0,3*0,3*0,25 "OB2</t>
  </si>
  <si>
    <t>-290846805</t>
  </si>
  <si>
    <t>565135101</t>
  </si>
  <si>
    <t>Asfaltový beton vrstva podkladní ACP 16 (obalované kamenivo střednězrnné - OKS) s rozprostřením a zhutněním v pruhu šířky do 1,5 m, po zhutnění tl. 50 mm</t>
  </si>
  <si>
    <t>96064906</t>
  </si>
  <si>
    <t>-1606415979</t>
  </si>
  <si>
    <t>573111112</t>
  </si>
  <si>
    <t>Postřik infiltrační PI z asfaltu silničního s posypem kamenivem, v množství 1,00 kg/m2</t>
  </si>
  <si>
    <t>-1874181040</t>
  </si>
  <si>
    <t>1,77*15</t>
  </si>
  <si>
    <t>573211109</t>
  </si>
  <si>
    <t>Postřik spojovací PS bez posypu kamenivem z asfaltu silničního, v množství 0,50 kg/m2</t>
  </si>
  <si>
    <t>1652007770</t>
  </si>
  <si>
    <t>577144111</t>
  </si>
  <si>
    <t>Asfaltový beton vrstva obrusná ACO 11 (ABS) s rozprostřením a se zhutněním z nemodifikovaného asfaltu v pruhu šířky do 3 m tř. I, po zhutnění tl. 50 mm</t>
  </si>
  <si>
    <t>-1532990741</t>
  </si>
  <si>
    <t>-2105752029</t>
  </si>
  <si>
    <t xml:space="preserve">32,67*1,6 </t>
  </si>
  <si>
    <t>376308389</t>
  </si>
  <si>
    <t>301905098</t>
  </si>
  <si>
    <t>6,96*0,1</t>
  </si>
  <si>
    <t>-421475392</t>
  </si>
  <si>
    <t>1420225310</t>
  </si>
  <si>
    <t>1912260854</t>
  </si>
  <si>
    <t>-1241538108</t>
  </si>
  <si>
    <t>56774220</t>
  </si>
  <si>
    <t>888298961</t>
  </si>
  <si>
    <t>2110298380</t>
  </si>
  <si>
    <t>-792390915</t>
  </si>
  <si>
    <t>1732976125</t>
  </si>
  <si>
    <t>213350962</t>
  </si>
  <si>
    <t>2024032915</t>
  </si>
  <si>
    <t>-1045215445</t>
  </si>
  <si>
    <t>55.852008000016</t>
  </si>
  <si>
    <t>TVAROVKY TT KUS 80 L=330</t>
  </si>
  <si>
    <t>1958745361</t>
  </si>
  <si>
    <t>1442257400</t>
  </si>
  <si>
    <t>-467005808</t>
  </si>
  <si>
    <t>871351211</t>
  </si>
  <si>
    <t>Montáž vodovodního potrubí z plastů v otevřeném výkopu z polyetylenu PE 100 svařovaných elektrotvarovkou SDR 11/PN16 D 200 x 18,2 mm</t>
  </si>
  <si>
    <t>1154205580</t>
  </si>
  <si>
    <t>4,0"Chránička</t>
  </si>
  <si>
    <t>28613180</t>
  </si>
  <si>
    <t>trubka vodovodní PE100 RC PN 16 SDR11 200x18,2mm</t>
  </si>
  <si>
    <t>1959371020</t>
  </si>
  <si>
    <t>136680927</t>
  </si>
  <si>
    <t>-2051028115</t>
  </si>
  <si>
    <t>45564168</t>
  </si>
  <si>
    <t>777255867</t>
  </si>
  <si>
    <t>-1645161908</t>
  </si>
  <si>
    <t>1752060111</t>
  </si>
  <si>
    <t>1221492482</t>
  </si>
  <si>
    <t>-640893258</t>
  </si>
  <si>
    <t>1242283521</t>
  </si>
  <si>
    <t>763273462</t>
  </si>
  <si>
    <t>37,79</t>
  </si>
  <si>
    <t>-1807818012</t>
  </si>
  <si>
    <t>2034848963</t>
  </si>
  <si>
    <t>155512917</t>
  </si>
  <si>
    <t>-1064827571</t>
  </si>
  <si>
    <t>-122514971</t>
  </si>
  <si>
    <t>590663623</t>
  </si>
  <si>
    <t>1559147978</t>
  </si>
  <si>
    <t>636730900</t>
  </si>
  <si>
    <t>-106893085</t>
  </si>
  <si>
    <t>-37952972</t>
  </si>
  <si>
    <t>1041643801</t>
  </si>
  <si>
    <t>1991022588</t>
  </si>
  <si>
    <t>-672157200</t>
  </si>
  <si>
    <t>1958327577</t>
  </si>
  <si>
    <t>-1634699773</t>
  </si>
  <si>
    <t>-781847061</t>
  </si>
  <si>
    <t>349529324</t>
  </si>
  <si>
    <t>899911203</t>
  </si>
  <si>
    <t>Kluzné objímky (pojízdná sedla) pro zasunutí potrubí do chráničky výšky 15 mm vnějšího průměru potrubí přes 80 do 98 mm</t>
  </si>
  <si>
    <t>-37775584</t>
  </si>
  <si>
    <t>1740164435</t>
  </si>
  <si>
    <t>899913134</t>
  </si>
  <si>
    <t>Koncové uzavírací manžety chrániček DN potrubí x DN chráničky DN 80 x 200</t>
  </si>
  <si>
    <t>-1205198191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</si>
  <si>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</si>
  <si>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</si>
  <si>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-561349353</t>
  </si>
  <si>
    <t>59217029</t>
  </si>
  <si>
    <t>obrubník betonový silniční nájezdový 1000x150x150mm</t>
  </si>
  <si>
    <t>1191087648</t>
  </si>
  <si>
    <t>935932415</t>
  </si>
  <si>
    <t>Odvodňovací plastový žlab pro třídu zatížení D 400 vnitřní šířky 100 mm s krycím roštem můstkovým z litiny</t>
  </si>
  <si>
    <t>-1679802758</t>
  </si>
  <si>
    <t>966008231</t>
  </si>
  <si>
    <t>Bourání odvodňovacího žlabu s odklizením a uložením vybouraného materiálu na skládku na vzdálenost do 10 m nebo s naložením na dopravní prostředek plastového s krycím roštem šířky do 200 mm</t>
  </si>
  <si>
    <t>499133797</t>
  </si>
  <si>
    <t>-1949274688</t>
  </si>
  <si>
    <t>6,96*0,9</t>
  </si>
  <si>
    <t>88</t>
  </si>
  <si>
    <t>952169217</t>
  </si>
  <si>
    <t>89</t>
  </si>
  <si>
    <t>-75597186</t>
  </si>
  <si>
    <t>63,634-21,811-(2,053*0,1)</t>
  </si>
  <si>
    <t>90</t>
  </si>
  <si>
    <t>-1099491390</t>
  </si>
  <si>
    <t>91</t>
  </si>
  <si>
    <t>-1206471279</t>
  </si>
  <si>
    <t>92</t>
  </si>
  <si>
    <t>1865538147</t>
  </si>
  <si>
    <t>93</t>
  </si>
  <si>
    <t>OST 092</t>
  </si>
  <si>
    <t>Provizorní vedení pitného vodovodu z PE100  D63</t>
  </si>
  <si>
    <t>-1222906099</t>
  </si>
  <si>
    <t>montáž a demontáž, včetně materiálu - potrubí, elektrokolena, elektrospojky, ....</t>
  </si>
  <si>
    <t>40,0</t>
  </si>
  <si>
    <t>94</t>
  </si>
  <si>
    <t>OST 097</t>
  </si>
  <si>
    <t xml:space="preserve">Krácený rozbor vody z provizorního vodovodu </t>
  </si>
  <si>
    <t>ks</t>
  </si>
  <si>
    <t>2109610844</t>
  </si>
  <si>
    <t>95</t>
  </si>
  <si>
    <t>OST 099</t>
  </si>
  <si>
    <t xml:space="preserve">Ruční výkop pro napojení provizorního vodovodu v hor.tř.3 vč . vodorovného přesunu do 50 m </t>
  </si>
  <si>
    <t>1185930921</t>
  </si>
  <si>
    <t>včetně zpětného zahrnutí výkopu vytěženou zeminou</t>
  </si>
  <si>
    <t>4,0</t>
  </si>
  <si>
    <t>SO 01.3 - Řad A-2</t>
  </si>
  <si>
    <t>688686888</t>
  </si>
  <si>
    <t>54,56*1,3</t>
  </si>
  <si>
    <t>1080021771</t>
  </si>
  <si>
    <t>-583992347</t>
  </si>
  <si>
    <t>-1381575510</t>
  </si>
  <si>
    <t>1773859284</t>
  </si>
  <si>
    <t>2*1,0</t>
  </si>
  <si>
    <t>-1029225577</t>
  </si>
  <si>
    <t>13,2*1,0</t>
  </si>
  <si>
    <t>624400354</t>
  </si>
  <si>
    <t>(2+1)*2*0,5*1,0*1,34</t>
  </si>
  <si>
    <t>-1786769852</t>
  </si>
  <si>
    <t>70,74*0,3</t>
  </si>
  <si>
    <t>334908991</t>
  </si>
  <si>
    <t>1194160260</t>
  </si>
  <si>
    <t>70,74*0,4</t>
  </si>
  <si>
    <t>375777717</t>
  </si>
  <si>
    <t>181,69</t>
  </si>
  <si>
    <t>-1207830379</t>
  </si>
  <si>
    <t>2067172561</t>
  </si>
  <si>
    <t>41,61</t>
  </si>
  <si>
    <t>-1082675717</t>
  </si>
  <si>
    <t>21,222+21,222+28,296 " výkop</t>
  </si>
  <si>
    <t>-41,61 "zásyp přetříděnou zeminou</t>
  </si>
  <si>
    <t>-240302090</t>
  </si>
  <si>
    <t>41,61 "přetříděná zemina z výkopu</t>
  </si>
  <si>
    <t>56318256</t>
  </si>
  <si>
    <t>21,222+21,222+28,296</t>
  </si>
  <si>
    <t>-2109353747</t>
  </si>
  <si>
    <t>22,02</t>
  </si>
  <si>
    <t>326628710</t>
  </si>
  <si>
    <t>22,02*2 'Přepočtené koeficientem množství</t>
  </si>
  <si>
    <t>1202069017</t>
  </si>
  <si>
    <t>13,2*0,5</t>
  </si>
  <si>
    <t>-516852884</t>
  </si>
  <si>
    <t>6,6</t>
  </si>
  <si>
    <t>-66328755</t>
  </si>
  <si>
    <t>6,6*0,02</t>
  </si>
  <si>
    <t>-1102644015</t>
  </si>
  <si>
    <t>1*0,5 "hydrantová drenáž</t>
  </si>
  <si>
    <t>-486025209</t>
  </si>
  <si>
    <t>6,78</t>
  </si>
  <si>
    <t>-44252443</t>
  </si>
  <si>
    <t>1*0,2*0,8*0,25 "OB1</t>
  </si>
  <si>
    <t>2*0,3*0,4*0,55 "OB3</t>
  </si>
  <si>
    <t>1745747915</t>
  </si>
  <si>
    <t>54,56*1,6</t>
  </si>
  <si>
    <t>-32598649</t>
  </si>
  <si>
    <t>1126239948</t>
  </si>
  <si>
    <t>87,296*0,1</t>
  </si>
  <si>
    <t>375193610</t>
  </si>
  <si>
    <t>979174945</t>
  </si>
  <si>
    <t>231979395</t>
  </si>
  <si>
    <t>-484409922</t>
  </si>
  <si>
    <t>-916351431</t>
  </si>
  <si>
    <t>-1183187462</t>
  </si>
  <si>
    <t>1399313081</t>
  </si>
  <si>
    <t>-1442213791</t>
  </si>
  <si>
    <t>1563765170</t>
  </si>
  <si>
    <t>55253660</t>
  </si>
  <si>
    <t>příruba zaslepovací litinová vodovodní PN10/40 X-kus DN 80</t>
  </si>
  <si>
    <t>-1885572637</t>
  </si>
  <si>
    <t>-326300710</t>
  </si>
  <si>
    <t>1591724209</t>
  </si>
  <si>
    <t>857253151</t>
  </si>
  <si>
    <t>Montáž litinových tvarovek na potrubí litinovém tlakovém odbočných na potrubí z trub hrdlových v otevřeném výkopu, kanálu nebo v šachtě s přírubovým koncem vnějšího průměru DN/OD 90</t>
  </si>
  <si>
    <t>-413967824</t>
  </si>
  <si>
    <t>55251211</t>
  </si>
  <si>
    <t>tvarovka hrdlová s přírubovou odbočkou A, PN 10-16 DN 90/odbočka DN 80</t>
  </si>
  <si>
    <t>780403019</t>
  </si>
  <si>
    <t>-717092042</t>
  </si>
  <si>
    <t>1171858573</t>
  </si>
  <si>
    <t>-1954366123</t>
  </si>
  <si>
    <t>-912131662</t>
  </si>
  <si>
    <t>-808524290</t>
  </si>
  <si>
    <t>1381213418</t>
  </si>
  <si>
    <t>548689778</t>
  </si>
  <si>
    <t>-428140436</t>
  </si>
  <si>
    <t>-2014526065</t>
  </si>
  <si>
    <t>-1479553471</t>
  </si>
  <si>
    <t>-359235799</t>
  </si>
  <si>
    <t>67,76</t>
  </si>
  <si>
    <t>-749566245</t>
  </si>
  <si>
    <t>1189648755</t>
  </si>
  <si>
    <t>-1969155471</t>
  </si>
  <si>
    <t>-1967362014</t>
  </si>
  <si>
    <t>237051784</t>
  </si>
  <si>
    <t>-479614830</t>
  </si>
  <si>
    <t>-1261680846</t>
  </si>
  <si>
    <t>1498983070</t>
  </si>
  <si>
    <t>1829106122</t>
  </si>
  <si>
    <t>-1812959397</t>
  </si>
  <si>
    <t>87,296*0,9</t>
  </si>
  <si>
    <t>1641630429</t>
  </si>
  <si>
    <t>44,56-(20,924*0,1)</t>
  </si>
  <si>
    <t>-799128859</t>
  </si>
  <si>
    <t>-66516949</t>
  </si>
  <si>
    <t>-1586225329</t>
  </si>
  <si>
    <t>SO 01.4 - Přepojení přípojek</t>
  </si>
  <si>
    <t>-2056956643</t>
  </si>
  <si>
    <t xml:space="preserve">21,75*1,6 </t>
  </si>
  <si>
    <t>1926228765</t>
  </si>
  <si>
    <t xml:space="preserve">6,41*1,6 </t>
  </si>
  <si>
    <t>-642149276</t>
  </si>
  <si>
    <t>21,5*1,6 "zámková dlažba</t>
  </si>
  <si>
    <t>6,41*1,6 "kostky</t>
  </si>
  <si>
    <t>1148146082</t>
  </si>
  <si>
    <t>-573645717</t>
  </si>
  <si>
    <t>2*2,0</t>
  </si>
  <si>
    <t>-14408000</t>
  </si>
  <si>
    <t>574086059</t>
  </si>
  <si>
    <t>6*1,0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</si>
  <si>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</si>
  <si>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-2013330649</t>
  </si>
  <si>
    <t>15*1,0</t>
  </si>
  <si>
    <t>2097789981</t>
  </si>
  <si>
    <t>12,75*1,0</t>
  </si>
  <si>
    <t>1073072542</t>
  </si>
  <si>
    <t>(6+15)*2*0,5*1,0*1,3</t>
  </si>
  <si>
    <t>132212331</t>
  </si>
  <si>
    <t>Hloubení nezapažených rýh šířky přes 800 do 2 000 mm ručně s urovnáním dna do předepsaného profilu a spádu v hornině třídy těžitelnosti I skupiny 3 soudržných</t>
  </si>
  <si>
    <t>503528120</t>
  </si>
  <si>
    <t>10,67*0,3</t>
  </si>
  <si>
    <t>1188820980</t>
  </si>
  <si>
    <t>31,08*0,3</t>
  </si>
  <si>
    <t>132312331</t>
  </si>
  <si>
    <t>Hloubení nezapažených rýh šířky přes 800 do 2 000 mm ručně s urovnáním dna do předepsaného profilu a spádu v hornině třídy těžitelnosti II skupiny 4 soudržných</t>
  </si>
  <si>
    <t>-2140391144</t>
  </si>
  <si>
    <t>1104356895</t>
  </si>
  <si>
    <t>132412331</t>
  </si>
  <si>
    <t>Hloubení nezapažených rýh šířky přes 800 do 2 000 mm ručně s urovnáním dna do předepsaného profilu a spádu v hornině třídy těžitelnosti II skupiny 5 soudržných</t>
  </si>
  <si>
    <t>654924929</t>
  </si>
  <si>
    <t>10,67*0,4</t>
  </si>
  <si>
    <t>-1606096351</t>
  </si>
  <si>
    <t>31,08*0,4</t>
  </si>
  <si>
    <t>151101101</t>
  </si>
  <si>
    <t>Zřízení pažení a rozepření stěn rýh pro podzemní vedení příložné pro jakoukoliv mezerovitost, hloubky do 2 m</t>
  </si>
  <si>
    <t>-322164446</t>
  </si>
  <si>
    <t>151101111</t>
  </si>
  <si>
    <t>Odstranění pažení a rozepření stěn rýh pro podzemní vedení s uložením materiálu na vzdálenost do 3 m od kraje výkopu příložné, hloubky do 2 m</t>
  </si>
  <si>
    <t>-2009032701</t>
  </si>
  <si>
    <t>-978593039</t>
  </si>
  <si>
    <t>106,37-25,22</t>
  </si>
  <si>
    <t>-1425046248</t>
  </si>
  <si>
    <t>81,15</t>
  </si>
  <si>
    <t>-1607926083</t>
  </si>
  <si>
    <t>26,12</t>
  </si>
  <si>
    <t>1967276192</t>
  </si>
  <si>
    <t>3,201+9,324+3,201+9,324+4,268+12,432 " výkop</t>
  </si>
  <si>
    <t>-26,12 "zásyp přetříděnou zeminou</t>
  </si>
  <si>
    <t>167151101</t>
  </si>
  <si>
    <t>Nakládání, skládání a překládání neulehlého výkopku nebo sypaniny strojně nakládání, množství do 100 m3, z horniny třídy těžitelnosti I, skupiny 1 až 3</t>
  </si>
  <si>
    <t>1551623155</t>
  </si>
  <si>
    <t>10,67 "zemina z ručního výkopu</t>
  </si>
  <si>
    <t>174111101</t>
  </si>
  <si>
    <t>Zásyp sypaninou z jakékoliv horniny ručně s uložením výkopku ve vrstvách se zhutněním jam, šachet, rýh nebo kolem objektů v těchto vykopávkách</t>
  </si>
  <si>
    <t>-1334110891</t>
  </si>
  <si>
    <t>6,96 "zemina z výkopu</t>
  </si>
  <si>
    <t>1298242108</t>
  </si>
  <si>
    <t>26,12-6,96 "přetříděná zemina z výopu</t>
  </si>
  <si>
    <t>1615814691</t>
  </si>
  <si>
    <t>12,525+12,525+16,7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</si>
  <si>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</si>
  <si>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</si>
  <si>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-1049146654</t>
  </si>
  <si>
    <t>328422121</t>
  </si>
  <si>
    <t>2,73*2 'Přepočtené koeficientem množství</t>
  </si>
  <si>
    <t>-278701063</t>
  </si>
  <si>
    <t>11,5-2,73</t>
  </si>
  <si>
    <t>1460867130</t>
  </si>
  <si>
    <t>8,77*2 'Přepočtené koeficientem množství</t>
  </si>
  <si>
    <t>1395898316</t>
  </si>
  <si>
    <t>12,75*0,5</t>
  </si>
  <si>
    <t>-1426306318</t>
  </si>
  <si>
    <t>6,375</t>
  </si>
  <si>
    <t>-1474351771</t>
  </si>
  <si>
    <t>6,375*0,02</t>
  </si>
  <si>
    <t>184818231</t>
  </si>
  <si>
    <t>Ochrana kmene bedněním před poškozením stavebním provozem zřízení včetně odstranění výšky bednění do 2 m průměru kmene do 300 mm</t>
  </si>
  <si>
    <t>409535594</t>
  </si>
  <si>
    <t>-1477764988</t>
  </si>
  <si>
    <t>4,09</t>
  </si>
  <si>
    <t>452111111</t>
  </si>
  <si>
    <t>Osazení betonových dílců pražců pod potrubí v otevřeném výkopu, průřezové plochy do 25000 mm2</t>
  </si>
  <si>
    <t>-480433427</t>
  </si>
  <si>
    <t>5922826620</t>
  </si>
  <si>
    <t>kostka betonová min. rozměr 200x200x50</t>
  </si>
  <si>
    <t>-1234944076</t>
  </si>
  <si>
    <t>1758864121</t>
  </si>
  <si>
    <t>-1829081830</t>
  </si>
  <si>
    <t>-269984415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</si>
  <si>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</si>
  <si>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-252281563</t>
  </si>
  <si>
    <t>21,5*1,6</t>
  </si>
  <si>
    <t>-477198645</t>
  </si>
  <si>
    <t>34,4*0,1</t>
  </si>
  <si>
    <t>871161211</t>
  </si>
  <si>
    <t>Montáž vodovodního potrubí z plastů v otevřeném výkopu z polyetylenu PE 100 svařovaných elektrotvarovkou SDR 11/PN16 D 32 x 3,0 mm</t>
  </si>
  <si>
    <t>-608674249</t>
  </si>
  <si>
    <t>výkres D.6.3</t>
  </si>
  <si>
    <t>40,91</t>
  </si>
  <si>
    <t>2861359532</t>
  </si>
  <si>
    <t xml:space="preserve">potrubí  PE100  SDR 11 32x3,0 </t>
  </si>
  <si>
    <t>-1970523412</t>
  </si>
  <si>
    <t>specifikace viz technické podmínky</t>
  </si>
  <si>
    <t>871241221</t>
  </si>
  <si>
    <t>Montáž vodovodního potrubí z plastů v otevřeném výkopu z polyetylenu PE 100 svařovaných elektrotvarovkou SDR 17/PN10 D 90 x 5,4 mm</t>
  </si>
  <si>
    <t>1762051780</t>
  </si>
  <si>
    <t>16*1,0</t>
  </si>
  <si>
    <t>28613129</t>
  </si>
  <si>
    <t>trubka vodovodní PE100 RC PN 10 SDR17 90x5,4mm</t>
  </si>
  <si>
    <t>-729481470</t>
  </si>
  <si>
    <t>871251221-R</t>
  </si>
  <si>
    <t>Provizorní zakrytí vrchu zemní soupravy uzávěru</t>
  </si>
  <si>
    <t>-787289183</t>
  </si>
  <si>
    <t>montáž včetně materiálu</t>
  </si>
  <si>
    <t>-např. sek PE 110 + záslepka</t>
  </si>
  <si>
    <t>891171321</t>
  </si>
  <si>
    <t>Montáž vodovodních armatur na potrubí šoupátek pro domovní přípojky se závitovými konci PN16 G 5/4"</t>
  </si>
  <si>
    <t>518941792</t>
  </si>
  <si>
    <t>42221432</t>
  </si>
  <si>
    <t>šoupátko přípojkové přímé vnitřní/vnější závit PN16, 1"x5/4"</t>
  </si>
  <si>
    <t>-338281640</t>
  </si>
  <si>
    <t>960113018004</t>
  </si>
  <si>
    <t>SOUPRAVA ZEMNÍ TELESKOPICKÁ DOM. ŠOUPÁTKA-1,3-1,8 3/4"-2" (1,3-1,8m)</t>
  </si>
  <si>
    <t>1927318502</t>
  </si>
  <si>
    <t>63200320321632</t>
  </si>
  <si>
    <t>Mosazná spojka isiflo DN 32-32</t>
  </si>
  <si>
    <t>-1326258028</t>
  </si>
  <si>
    <t>891249111</t>
  </si>
  <si>
    <t>Montáž vodovodních armatur na potrubí navrtávacích pasů s ventilem Jt 1 MPa, na potrubí z trub litinových, ocelových nebo plastických hmot DN 80</t>
  </si>
  <si>
    <t>-1659255337</t>
  </si>
  <si>
    <t>42271412</t>
  </si>
  <si>
    <t>pás navrtávací z tvárné litiny DN 80, pro litinové a ocelové potrubí, se závitovým výstupem 1",5/4",6/4",2"</t>
  </si>
  <si>
    <t>1170001664</t>
  </si>
  <si>
    <t>2055599429</t>
  </si>
  <si>
    <t>-970924268</t>
  </si>
  <si>
    <t>855046265</t>
  </si>
  <si>
    <t>-689571800</t>
  </si>
  <si>
    <t>-2130523997</t>
  </si>
  <si>
    <t>-298697533</t>
  </si>
  <si>
    <t>-665287217</t>
  </si>
  <si>
    <t>30,986-(10,266*0,1)</t>
  </si>
  <si>
    <t>941316928</t>
  </si>
  <si>
    <t>SO 02 - Kanalizace</t>
  </si>
  <si>
    <t>SO 02.1 - Stoka A</t>
  </si>
  <si>
    <t xml:space="preserve">    3 - Svislé a kompletní konstrukce</t>
  </si>
  <si>
    <t>PSV - Práce a dodávky PSV</t>
  </si>
  <si>
    <t xml:space="preserve">    715 - Izolace proti chemickým vlivům</t>
  </si>
  <si>
    <t>1708133253</t>
  </si>
  <si>
    <t>výkres D.4.3</t>
  </si>
  <si>
    <t>73,72*2,1</t>
  </si>
  <si>
    <t>648993741</t>
  </si>
  <si>
    <t xml:space="preserve">2,05*1,6 </t>
  </si>
  <si>
    <t>1130328160</t>
  </si>
  <si>
    <t>73,72*2,1 "zámková dlažba</t>
  </si>
  <si>
    <t>2,05*1,6 "kostky</t>
  </si>
  <si>
    <t>1591193892</t>
  </si>
  <si>
    <t>-89679490</t>
  </si>
  <si>
    <t>-914673885</t>
  </si>
  <si>
    <t>5*1,1</t>
  </si>
  <si>
    <t>1446714005</t>
  </si>
  <si>
    <t>7*1,1</t>
  </si>
  <si>
    <t>229778917</t>
  </si>
  <si>
    <t>6,32*1,1</t>
  </si>
  <si>
    <t>1150536423</t>
  </si>
  <si>
    <t>(5+7)*2*0,5*1,1*2,28</t>
  </si>
  <si>
    <t>-1475387689</t>
  </si>
  <si>
    <t>232,71*0,3</t>
  </si>
  <si>
    <t>132311401</t>
  </si>
  <si>
    <t>Hloubená vykopávka pod základy ručně s přehozením výkopku na vzdálenost 3 m nebo s naložením na dopravní prostředek v hornině třídy těžitelnosti II skupiny 4</t>
  </si>
  <si>
    <t>-2063997653</t>
  </si>
  <si>
    <t>-140541921</t>
  </si>
  <si>
    <t>-1370080788</t>
  </si>
  <si>
    <t>232,71*0,4</t>
  </si>
  <si>
    <t>-1046840857</t>
  </si>
  <si>
    <t>374,72</t>
  </si>
  <si>
    <t>982443202</t>
  </si>
  <si>
    <t>1021227450</t>
  </si>
  <si>
    <t>154,83</t>
  </si>
  <si>
    <t>572046379</t>
  </si>
  <si>
    <t>69,813+69,813+93,084 " výkop</t>
  </si>
  <si>
    <t>-154,83 "zásyp přetříděnou zeminou</t>
  </si>
  <si>
    <t>168806370</t>
  </si>
  <si>
    <t>154,83 "přetříděná zemina z výopu</t>
  </si>
  <si>
    <t>-1601780439</t>
  </si>
  <si>
    <t>69,813+69,813+93,084</t>
  </si>
  <si>
    <t>-795619618</t>
  </si>
  <si>
    <t>42,52</t>
  </si>
  <si>
    <t>-3,803 "sedlové lože</t>
  </si>
  <si>
    <t>758360340</t>
  </si>
  <si>
    <t>38,717*2 'Přepočtené koeficientem množství</t>
  </si>
  <si>
    <t>1158590229</t>
  </si>
  <si>
    <t>1849366424</t>
  </si>
  <si>
    <t>6,952</t>
  </si>
  <si>
    <t>2089710359</t>
  </si>
  <si>
    <t>6,952*0,02</t>
  </si>
  <si>
    <t>Svislé a kompletní konstrukce</t>
  </si>
  <si>
    <t>359901111</t>
  </si>
  <si>
    <t>Vyčištění stok jakékoliv výšky</t>
  </si>
  <si>
    <t>-1931052447</t>
  </si>
  <si>
    <t>359901211</t>
  </si>
  <si>
    <t>Monitoring stok (kamerový systém) jakékoli výšky nová kanalizace</t>
  </si>
  <si>
    <t>-81291746</t>
  </si>
  <si>
    <t>452112112</t>
  </si>
  <si>
    <t>Osazení betonových dílců prstenců nebo rámů pod poklopy a mříže, výšky do 100 mm</t>
  </si>
  <si>
    <t>273578870</t>
  </si>
  <si>
    <t>1+2+5</t>
  </si>
  <si>
    <t>59224185</t>
  </si>
  <si>
    <t>prstenec šachtový vyrovnávací betonový 625x120x60mm</t>
  </si>
  <si>
    <t>457994670</t>
  </si>
  <si>
    <t>59224176</t>
  </si>
  <si>
    <t>prstenec šachtový vyrovnávací betonový 625x120x80mm</t>
  </si>
  <si>
    <t>195117860</t>
  </si>
  <si>
    <t>59224187</t>
  </si>
  <si>
    <t>prstenec šachtový vyrovnávací betonový 625x120x100mm</t>
  </si>
  <si>
    <t>340788726</t>
  </si>
  <si>
    <t>452112122</t>
  </si>
  <si>
    <t>Osazení betonových dílců prstenců nebo rámů pod poklopy a mříže, výšky přes 100 do 200 mm</t>
  </si>
  <si>
    <t>-1444736709</t>
  </si>
  <si>
    <t>59224188</t>
  </si>
  <si>
    <t>prstenec šachtový vyrovnávací betonový 625x120x120mm</t>
  </si>
  <si>
    <t>826517404</t>
  </si>
  <si>
    <t>452311131</t>
  </si>
  <si>
    <t>Podkladní a zajišťovací konstrukce z betonu prostého v otevřeném výkopu desky pod potrubí, stoky a drobné objekty z betonu tř. C 12/15</t>
  </si>
  <si>
    <t>CS ÚRS 2018 01</t>
  </si>
  <si>
    <t>-904022885</t>
  </si>
  <si>
    <t>8,41 "pod potrubí</t>
  </si>
  <si>
    <t>výkres D.4.4</t>
  </si>
  <si>
    <t>pod šachty</t>
  </si>
  <si>
    <t>6*PI*0,8*0,8*0,1</t>
  </si>
  <si>
    <t>452312131</t>
  </si>
  <si>
    <t>Podkladní a zajišťovací konstrukce z betonu prostého v otevřeném výkopu sedlové lože pod potrubí z betonu tř. C 12/15</t>
  </si>
  <si>
    <t>-418311967</t>
  </si>
  <si>
    <t>(82,09-6*1,0-2*6*0,6)*(0,3+0,25+0,25)*0,069</t>
  </si>
  <si>
    <t>1202935731</t>
  </si>
  <si>
    <t>-2000107685</t>
  </si>
  <si>
    <t>2023382922</t>
  </si>
  <si>
    <t>-280359439</t>
  </si>
  <si>
    <t>-1533224236</t>
  </si>
  <si>
    <t>154,812*0,1</t>
  </si>
  <si>
    <t>831352121</t>
  </si>
  <si>
    <t>Montáž potrubí z trub kameninových hrdlových s integrovaným těsněním v otevřeném výkopu ve sklonu do 20 % DN 200</t>
  </si>
  <si>
    <t>555271169</t>
  </si>
  <si>
    <t>1,0 "obtok</t>
  </si>
  <si>
    <t>59710633</t>
  </si>
  <si>
    <t>trouba kameninová glazovaná DN 200 dl 1,00m spojovací systém F</t>
  </si>
  <si>
    <t>-1308541732</t>
  </si>
  <si>
    <t>831362121</t>
  </si>
  <si>
    <t>Montáž potrubí z trub kameninových hrdlových s integrovaným těsněním v otevřeném výkopu ve sklonu do 20 % DN 250</t>
  </si>
  <si>
    <t>1683207216</t>
  </si>
  <si>
    <t>výkres D.2.4</t>
  </si>
  <si>
    <t>82,09</t>
  </si>
  <si>
    <t>-6*1,0 "odečet šachet</t>
  </si>
  <si>
    <t>59710702</t>
  </si>
  <si>
    <t>trouba kameninová glazovaná DN 250 dl 2,50m spojovací systém C Třida 160</t>
  </si>
  <si>
    <t>1397433109</t>
  </si>
  <si>
    <t>(76,09-(2*6*0,6))*1,015</t>
  </si>
  <si>
    <t>59710846</t>
  </si>
  <si>
    <t>trouba kameninová glazovaná zkrácená DN 250 dl 60(75)cm třída 160 spojovací systém C</t>
  </si>
  <si>
    <t>1594845077</t>
  </si>
  <si>
    <t>59710876</t>
  </si>
  <si>
    <t>trouba kameninová glazovaná zkrácená bez hrdla DN 250 dl 60(75)cm třída 160 spojovací systém C</t>
  </si>
  <si>
    <t>1865753529</t>
  </si>
  <si>
    <t>837361221</t>
  </si>
  <si>
    <t>Montáž kameninových tvarovek na potrubí z trub kameninových v otevřeném výkopu s integrovaným těsněním odbočných DN 250</t>
  </si>
  <si>
    <t>-2018185248</t>
  </si>
  <si>
    <t>59711762</t>
  </si>
  <si>
    <t>odbočka kameninová glazovaná jednoduchá kolmá DN 250/200 dl 600mm spojovací systém C/F tř.160/160</t>
  </si>
  <si>
    <t>-753354413</t>
  </si>
  <si>
    <t>837352221</t>
  </si>
  <si>
    <t>Montáž kameninových tvarovek na potrubí z trub kameninových v otevřeném výkopu s integrovaným těsněním jednoosých DN 200</t>
  </si>
  <si>
    <t>-2075052170</t>
  </si>
  <si>
    <t>1 "obtok</t>
  </si>
  <si>
    <t>59710986r</t>
  </si>
  <si>
    <t>koleno kameninové glazované DN 200 90° spojovací systém F tř. 160</t>
  </si>
  <si>
    <t>327064024</t>
  </si>
  <si>
    <t>871315231</t>
  </si>
  <si>
    <t>Kanalizační potrubí z tvrdého PVC v otevřeném výkopu ve sklonu do 20 %, hladkého plnostěnného jednovrstvého, tuhost třídy SN 10 DN 160</t>
  </si>
  <si>
    <t>-704955983</t>
  </si>
  <si>
    <t>1,0 "napojení vpusti</t>
  </si>
  <si>
    <t>890411811</t>
  </si>
  <si>
    <t>Bourání šachet a jímek ručně velikosti obestavěného prostoru do 1,5 m3 z prefabrikovaných skruží</t>
  </si>
  <si>
    <t>-1438047427</t>
  </si>
  <si>
    <t>892362121</t>
  </si>
  <si>
    <t>Tlakové zkoušky vzduchem těsnícími vaky ucpávkovými DN 250</t>
  </si>
  <si>
    <t>úsek</t>
  </si>
  <si>
    <t>-336786649</t>
  </si>
  <si>
    <t>894411311</t>
  </si>
  <si>
    <t>Osazení betonových nebo železobetonových dílců pro šachty skruží rovných</t>
  </si>
  <si>
    <t>608092116</t>
  </si>
  <si>
    <t>dle tabulky složení šachetních dílů</t>
  </si>
  <si>
    <t>4+1+5</t>
  </si>
  <si>
    <t>59224416r</t>
  </si>
  <si>
    <t>skruž betonové šachty DN 1000 kanalizační 100x25x12cm, stupadla poplastovaná</t>
  </si>
  <si>
    <t>-877365827</t>
  </si>
  <si>
    <t>59224418r</t>
  </si>
  <si>
    <t>skruž betonové šachty DN 1000 kanalizační 100x50x12cm, stupadla poplastovaná</t>
  </si>
  <si>
    <t>1841680309</t>
  </si>
  <si>
    <t>59224420r</t>
  </si>
  <si>
    <t>skruž betonové šachty DN 1000 kanalizační 100x100x12cm, stupadla poplastovaná</t>
  </si>
  <si>
    <t>-2022222399</t>
  </si>
  <si>
    <t>59224348</t>
  </si>
  <si>
    <t>těsnění elastomerové pro spojení šachetních dílů DN 1000</t>
  </si>
  <si>
    <t>128</t>
  </si>
  <si>
    <t>-409550348</t>
  </si>
  <si>
    <t>894412411</t>
  </si>
  <si>
    <t>Osazení betonových nebo železobetonových dílců pro šachty skruží přechodových</t>
  </si>
  <si>
    <t>1912965678</t>
  </si>
  <si>
    <t>59224312</t>
  </si>
  <si>
    <t>kónus šachetní betonový kapsové plastové stupadlo 100x62,5x58cm</t>
  </si>
  <si>
    <t>154699911</t>
  </si>
  <si>
    <t>894414111</t>
  </si>
  <si>
    <t>Osazení betonových nebo železobetonových dílců pro šachty skruží základových (dno)</t>
  </si>
  <si>
    <t>-2447218</t>
  </si>
  <si>
    <t>59224337r</t>
  </si>
  <si>
    <t>dno betonové šachty kanalizační přímé 100x60x40cm obložené čedičem</t>
  </si>
  <si>
    <t>-1025750005</t>
  </si>
  <si>
    <t>894414211</t>
  </si>
  <si>
    <t>Osazení betonových nebo železobetonových dílců pro šachty desek zákrytových</t>
  </si>
  <si>
    <t>-694482622</t>
  </si>
  <si>
    <t>59224315</t>
  </si>
  <si>
    <t>deska betonová zákrytová pro kruhové šachty 100/62,5x16,5cm</t>
  </si>
  <si>
    <t>907078013</t>
  </si>
  <si>
    <t>-756077605</t>
  </si>
  <si>
    <t>-753417514</t>
  </si>
  <si>
    <t>1825450086</t>
  </si>
  <si>
    <t>1710087613</t>
  </si>
  <si>
    <t>1593006762</t>
  </si>
  <si>
    <t>-1214953294</t>
  </si>
  <si>
    <t>899104112</t>
  </si>
  <si>
    <t>Osazení poklopů litinových, ocelových nebo železobetonových včetně rámů pro třídu zatížení D400, E600</t>
  </si>
  <si>
    <t>-633220865</t>
  </si>
  <si>
    <t>dle tabulky šachet</t>
  </si>
  <si>
    <t>5524103101</t>
  </si>
  <si>
    <t>poklop šachtový litinový s pantem třída D 400 s logem provozovatele, kruhový  s ventilací</t>
  </si>
  <si>
    <t>-910580686</t>
  </si>
  <si>
    <t>5524103002</t>
  </si>
  <si>
    <t>poklop šachtovýl litinový s pantem třída D 400 s logem provozovatele, kruhový  bez ventilace</t>
  </si>
  <si>
    <t>-94045106</t>
  </si>
  <si>
    <t>-1531201843</t>
  </si>
  <si>
    <t>-1052903707</t>
  </si>
  <si>
    <t>-976157313</t>
  </si>
  <si>
    <t>899623141</t>
  </si>
  <si>
    <t>Obetonování potrubí nebo zdiva stok betonem prostým v otevřeném výkopu, betonem tř. C 12/15</t>
  </si>
  <si>
    <t>-207019417</t>
  </si>
  <si>
    <t>spadišťový obtok</t>
  </si>
  <si>
    <t xml:space="preserve">0,7*0,8*(1,0+0,5) </t>
  </si>
  <si>
    <t>899643111</t>
  </si>
  <si>
    <t>Bednění pro obetonování potrubí v otevřeném výkopu</t>
  </si>
  <si>
    <t>-1710740601</t>
  </si>
  <si>
    <t xml:space="preserve">(0,7+0,7+0,8)*(1,0+0,5) </t>
  </si>
  <si>
    <t>-124498875</t>
  </si>
  <si>
    <t>936311111-R</t>
  </si>
  <si>
    <t>Zabetonování potrubí uloženého ve vynechaných otvorech ve dně nebo ve stěnách nádrží, z betonu se zvýšenými nároky na prostředí o ploše otvoru do 0,25 m2</t>
  </si>
  <si>
    <t>1159823</t>
  </si>
  <si>
    <t xml:space="preserve">napojení potrubí do stávající šachty </t>
  </si>
  <si>
    <t>vyplnění mezikruží vysoce rozpínavou maltou odolnou agresivnímu prostředí</t>
  </si>
  <si>
    <t>(PI*0,15*(0,2*0,2-0,15*0,15))</t>
  </si>
  <si>
    <t>napojení vpusti</t>
  </si>
  <si>
    <t>(PI*0,15*(0,1*0,1-0,08*0,08))</t>
  </si>
  <si>
    <t>977151125</t>
  </si>
  <si>
    <t>Jádrové vrty diamantovými korunkami do stavebních materiálů (železobetonu, betonu, cihel, obkladů, dlažeb, kamene) průměru přes 180 do 200 mm</t>
  </si>
  <si>
    <t>763512367</t>
  </si>
  <si>
    <t>0,15 "napojení vpusti</t>
  </si>
  <si>
    <t>977151131</t>
  </si>
  <si>
    <t>Jádrové vrty diamantovými korunkami do stavebních materiálů (železobetonu, betonu, cihel, obkladů, dlažeb, kamene) průměru přes 350 do 400 mm</t>
  </si>
  <si>
    <t>963542907</t>
  </si>
  <si>
    <t>Poznámka k položce:
hmotnost sutě 0,502 t/m</t>
  </si>
  <si>
    <t>napojení do stávající šachty</t>
  </si>
  <si>
    <t>0,62</t>
  </si>
  <si>
    <t>557762668</t>
  </si>
  <si>
    <t>154,812*0,9</t>
  </si>
  <si>
    <t>-962156509</t>
  </si>
  <si>
    <t>-796521171</t>
  </si>
  <si>
    <t>94,554-(45,67*0,1)</t>
  </si>
  <si>
    <t>998275101</t>
  </si>
  <si>
    <t>Přesun hmot pro trubní vedení hloubené z trub kameninových pro kanalizace v otevřeném výkopu dopravní vzdálenost do 15 m</t>
  </si>
  <si>
    <t>928485545</t>
  </si>
  <si>
    <t>PSV</t>
  </si>
  <si>
    <t>Práce a dodávky PSV</t>
  </si>
  <si>
    <t>715</t>
  </si>
  <si>
    <t>Izolace proti chemickým vlivům</t>
  </si>
  <si>
    <t>715174012</t>
  </si>
  <si>
    <t>Provedení izolace stavebních konstrukcí speciální obklady nádrží, kanálů nebo šachet do tmelů, s úpravou spár čedičovými tl. 25 až 40 mm</t>
  </si>
  <si>
    <t>1437147541</t>
  </si>
  <si>
    <t>obklad kynety stávající šachty</t>
  </si>
  <si>
    <t>PI*0,25*0,5/2</t>
  </si>
  <si>
    <t>63231005r</t>
  </si>
  <si>
    <t>žlaby z taveného čediče poloviční l 500mm tl 20mm D 254mm</t>
  </si>
  <si>
    <t>-61253475</t>
  </si>
  <si>
    <t>998715101</t>
  </si>
  <si>
    <t>Přesun hmot pro izolace proti chemickým vlivům stanovený z hmotnosti přesunovaného materiálu vodorovná dopravní vzdálenost do 50 m v objektech výšky do 6 m</t>
  </si>
  <si>
    <t>1835213623</t>
  </si>
  <si>
    <t>SO 02.2 - Stoka B</t>
  </si>
  <si>
    <t>835408652</t>
  </si>
  <si>
    <t>46,7*2,1</t>
  </si>
  <si>
    <t>-1750829650</t>
  </si>
  <si>
    <t>46,7*2,1 "zámková dlažba</t>
  </si>
  <si>
    <t>1580602867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</si>
  <si>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</si>
  <si>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</si>
  <si>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183674114</t>
  </si>
  <si>
    <t>1*1,1</t>
  </si>
  <si>
    <t>-962750246</t>
  </si>
  <si>
    <t>2*1,1</t>
  </si>
  <si>
    <t>-480838812</t>
  </si>
  <si>
    <t>(1+2)*2*0,5*1,1*1,82</t>
  </si>
  <si>
    <t>-1391853126</t>
  </si>
  <si>
    <t>91,14*0,3</t>
  </si>
  <si>
    <t>1225101583</t>
  </si>
  <si>
    <t>430130636</t>
  </si>
  <si>
    <t>91,14*0,4</t>
  </si>
  <si>
    <t>-88338106</t>
  </si>
  <si>
    <t>170,1</t>
  </si>
  <si>
    <t>-282449154</t>
  </si>
  <si>
    <t>-205348865</t>
  </si>
  <si>
    <t>50,4</t>
  </si>
  <si>
    <t>-331836746</t>
  </si>
  <si>
    <t>27,342+27,342+36,456 " výkop</t>
  </si>
  <si>
    <t>-50,4 "zásyp přetříděnou zeminou</t>
  </si>
  <si>
    <t>1230151398</t>
  </si>
  <si>
    <t>50,4 "přetříděná zemina z výopu</t>
  </si>
  <si>
    <t>-1523585226</t>
  </si>
  <si>
    <t>27,342+27,342+36,456</t>
  </si>
  <si>
    <t>-1884868710</t>
  </si>
  <si>
    <t>24,57</t>
  </si>
  <si>
    <t>-2,158 "sedlové lože</t>
  </si>
  <si>
    <t>-828858982</t>
  </si>
  <si>
    <t>22,412*2 'Přepočtené koeficientem množství</t>
  </si>
  <si>
    <t>1535287153</t>
  </si>
  <si>
    <t>-139700280</t>
  </si>
  <si>
    <t>-1701456499</t>
  </si>
  <si>
    <t>1+2+1</t>
  </si>
  <si>
    <t>-1300215690</t>
  </si>
  <si>
    <t>1872895690</t>
  </si>
  <si>
    <t>303873739</t>
  </si>
  <si>
    <t>-1424670566</t>
  </si>
  <si>
    <t>-646925562</t>
  </si>
  <si>
    <t>-1751282048</t>
  </si>
  <si>
    <t>4,86 "pod potrubí</t>
  </si>
  <si>
    <t>4*PI*0,8*0,8*0,1</t>
  </si>
  <si>
    <t>-1348654817</t>
  </si>
  <si>
    <t>(46,7-4*1,0-2*3*0,6)*(0,3+0,25+0,25)*0,069</t>
  </si>
  <si>
    <t>-1729152768</t>
  </si>
  <si>
    <t>-142551127</t>
  </si>
  <si>
    <t>-503806673</t>
  </si>
  <si>
    <t>98,07*0,1</t>
  </si>
  <si>
    <t>830361811</t>
  </si>
  <si>
    <t>Bourání stávajícího potrubí z kameninových trub v otevřeném výkopu DN přes 150 do 250</t>
  </si>
  <si>
    <t>-2050692266</t>
  </si>
  <si>
    <t>414815584</t>
  </si>
  <si>
    <t>výkres D.2.5</t>
  </si>
  <si>
    <t>46,7</t>
  </si>
  <si>
    <t>-4*1,0 "odečet šachet</t>
  </si>
  <si>
    <t>1383650390</t>
  </si>
  <si>
    <t>(42,7-(2*4*0,6))*1,015</t>
  </si>
  <si>
    <t>-1583474270</t>
  </si>
  <si>
    <t>-697927472</t>
  </si>
  <si>
    <t>837312221</t>
  </si>
  <si>
    <t>Montáž kameninových tvarovek na potrubí z trub kameninových v otevřeném výkopu s integrovaným těsněním jednoosých DN 150</t>
  </si>
  <si>
    <t>-480815488</t>
  </si>
  <si>
    <t>59711852</t>
  </si>
  <si>
    <t>ucpávka kameninová glazovaná DN 150 spojovací systém F</t>
  </si>
  <si>
    <t>1180096250</t>
  </si>
  <si>
    <t>-966193744</t>
  </si>
  <si>
    <t>59711760</t>
  </si>
  <si>
    <t>odbočka kameninová glazovaná jednoduchá kolmá DN 250/150 dl 500mm spojovací systém C/F tř.160/-</t>
  </si>
  <si>
    <t>-1017524969</t>
  </si>
  <si>
    <t>837362221</t>
  </si>
  <si>
    <t>Montáž kameninových tvarovek na potrubí z trub kameninových v otevřeném výkopu s integrovaným těsněním jednoosých DN 250</t>
  </si>
  <si>
    <t>403456796</t>
  </si>
  <si>
    <t>59711856</t>
  </si>
  <si>
    <t>ucpávka kameninová glazovaná DN 250 spojovací systém C, tř.160</t>
  </si>
  <si>
    <t>236321551</t>
  </si>
  <si>
    <t>935265466</t>
  </si>
  <si>
    <t>2*1,0 "napojení vpusti</t>
  </si>
  <si>
    <t>269590631</t>
  </si>
  <si>
    <t>2*PI*0,25*0,25*1,0 "stávající vpusti</t>
  </si>
  <si>
    <t>PI*0,5*0,5*1,16 "stávající šachta</t>
  </si>
  <si>
    <t>2039199581</t>
  </si>
  <si>
    <t>-388918370</t>
  </si>
  <si>
    <t>1+1</t>
  </si>
  <si>
    <t>-1119471698</t>
  </si>
  <si>
    <t>-2127207421</t>
  </si>
  <si>
    <t>1277047558</t>
  </si>
  <si>
    <t>-1193743687</t>
  </si>
  <si>
    <t>-906995015</t>
  </si>
  <si>
    <t>2024086027</t>
  </si>
  <si>
    <t>-1132266013</t>
  </si>
  <si>
    <t>-1481194599</t>
  </si>
  <si>
    <t>-1602906184</t>
  </si>
  <si>
    <t>-332120442</t>
  </si>
  <si>
    <t>1108529191</t>
  </si>
  <si>
    <t>-1689376232</t>
  </si>
  <si>
    <t>-265250800</t>
  </si>
  <si>
    <t>-828361278</t>
  </si>
  <si>
    <t>915047193</t>
  </si>
  <si>
    <t>-1281350361</t>
  </si>
  <si>
    <t>484019748</t>
  </si>
  <si>
    <t>258685047</t>
  </si>
  <si>
    <t>-164902474</t>
  </si>
  <si>
    <t>-232381892</t>
  </si>
  <si>
    <t>1344947474</t>
  </si>
  <si>
    <t>149788969</t>
  </si>
  <si>
    <t>98,07*0,9</t>
  </si>
  <si>
    <t>1276990883</t>
  </si>
  <si>
    <t>60,189-(28,931*0,1)</t>
  </si>
  <si>
    <t>1789712970</t>
  </si>
  <si>
    <t>SO 02.3 - Přepojení přípojek</t>
  </si>
  <si>
    <t>41350740</t>
  </si>
  <si>
    <t>41,59*2,0</t>
  </si>
  <si>
    <t>1601473943</t>
  </si>
  <si>
    <t>-1291940217</t>
  </si>
  <si>
    <t>2,0</t>
  </si>
  <si>
    <t>-716399912</t>
  </si>
  <si>
    <t>1393268430</t>
  </si>
  <si>
    <t>9*1,0</t>
  </si>
  <si>
    <t>-260547541</t>
  </si>
  <si>
    <t>21*1,0</t>
  </si>
  <si>
    <t>-1463907621</t>
  </si>
  <si>
    <t>1,35*1,0</t>
  </si>
  <si>
    <t>-322722897</t>
  </si>
  <si>
    <t>(9+21)*2*0,5*1,1*2,00</t>
  </si>
  <si>
    <t>-225227714</t>
  </si>
  <si>
    <t>68,14*0,3</t>
  </si>
  <si>
    <t>120602169</t>
  </si>
  <si>
    <t>-778999872</t>
  </si>
  <si>
    <t>68,14*0,4</t>
  </si>
  <si>
    <t>-1123903022</t>
  </si>
  <si>
    <t>171,76</t>
  </si>
  <si>
    <t>1334263536</t>
  </si>
  <si>
    <t>-390889497</t>
  </si>
  <si>
    <t>44,1</t>
  </si>
  <si>
    <t>-578405958</t>
  </si>
  <si>
    <t>20,442+20,442+27,256 " výkop</t>
  </si>
  <si>
    <t>-44,1 "zásyp přetříděnou zeminou</t>
  </si>
  <si>
    <t>1126050809</t>
  </si>
  <si>
    <t>44,1 "přetříděná zemina z výkopu</t>
  </si>
  <si>
    <t>193651449</t>
  </si>
  <si>
    <t>20,442+20,442+27,256</t>
  </si>
  <si>
    <t>979859218</t>
  </si>
  <si>
    <t>18,89</t>
  </si>
  <si>
    <t>537155111</t>
  </si>
  <si>
    <t>18,89*2 'Přepočtené koeficientem množství</t>
  </si>
  <si>
    <t>-1223349008</t>
  </si>
  <si>
    <t>1546137559</t>
  </si>
  <si>
    <t>1,35</t>
  </si>
  <si>
    <t>-811698343</t>
  </si>
  <si>
    <t>1,35*0,02</t>
  </si>
  <si>
    <t>-266582328</t>
  </si>
  <si>
    <t>4,29</t>
  </si>
  <si>
    <t>-1744035187</t>
  </si>
  <si>
    <t>1889995785</t>
  </si>
  <si>
    <t>-2074180551</t>
  </si>
  <si>
    <t>83,18*0,1</t>
  </si>
  <si>
    <t>831312121</t>
  </si>
  <si>
    <t>Montáž potrubí z trub kameninových hrdlových s integrovaným těsněním v otevřeném výkopu ve sklonu do 20 % DN 150</t>
  </si>
  <si>
    <t>-1304528264</t>
  </si>
  <si>
    <t>výkres  D.4.3</t>
  </si>
  <si>
    <t>délky dle tabulky přípojek</t>
  </si>
  <si>
    <t>42,94</t>
  </si>
  <si>
    <t>59710675</t>
  </si>
  <si>
    <t>trouba kameninová glazovaná DN 150 dl 1,50m spojovací systém F</t>
  </si>
  <si>
    <t>-310795429</t>
  </si>
  <si>
    <t>831312193</t>
  </si>
  <si>
    <t>Montáž potrubí z trub kameninových hrdlových s integrovaným těsněním Příplatek k cenám za napojení dvou dříků trub o stejném průměru (max. rozdíl 12 mm) pomocí převlečné manžety (manžeta zahrnuta v ceně) DN 150</t>
  </si>
  <si>
    <t>-265165811</t>
  </si>
  <si>
    <t>-1464279384</t>
  </si>
  <si>
    <t>1864106914</t>
  </si>
  <si>
    <t>893704182</t>
  </si>
  <si>
    <t>48,74-(24,538*0,1)</t>
  </si>
  <si>
    <t>263150778</t>
  </si>
  <si>
    <t>03 - Vedlejší a ostaní náklady</t>
  </si>
  <si>
    <t>VRN - Vedlejší rozpočtové náklady</t>
  </si>
  <si>
    <t>VRN</t>
  </si>
  <si>
    <t>Vedlejší rozpočtové náklady</t>
  </si>
  <si>
    <t>01.1</t>
  </si>
  <si>
    <t>Zařízení staveniště, provozní vlivy</t>
  </si>
  <si>
    <t>Soub</t>
  </si>
  <si>
    <t>1024</t>
  </si>
  <si>
    <t>145820162</t>
  </si>
  <si>
    <t>viz technické podmínky</t>
  </si>
  <si>
    <t>01.3</t>
  </si>
  <si>
    <t>Fotodokumentace</t>
  </si>
  <si>
    <t>1886608710</t>
  </si>
  <si>
    <t>01.6</t>
  </si>
  <si>
    <t>Realizační dokumentace stavby pro části, kde zhotoviteli nepostačuje podrobnost zadávací dokumentace</t>
  </si>
  <si>
    <t>1469655330</t>
  </si>
  <si>
    <t>01.7</t>
  </si>
  <si>
    <t>Geometrické plány pro zřízení služebnosti inženýrské sítě pro celou stavbu</t>
  </si>
  <si>
    <t>1428724601</t>
  </si>
  <si>
    <t>01.8</t>
  </si>
  <si>
    <t>Doklady požadované k předání a převzetí díla</t>
  </si>
  <si>
    <t>-1471539403</t>
  </si>
  <si>
    <t>01.9</t>
  </si>
  <si>
    <t>Dokumentace skutečného provedení stavby zpracovaná projektantem stavby a geodetické zaměřování stavby odborným geodetem</t>
  </si>
  <si>
    <t>-381954809</t>
  </si>
  <si>
    <t>01.11</t>
  </si>
  <si>
    <t>Pasportizace stávajících objektů - inventarizační prohlídky</t>
  </si>
  <si>
    <t>1305414891</t>
  </si>
  <si>
    <t>01.12</t>
  </si>
  <si>
    <t>Vytyčení podzemních zařízení, rizika a zvláštní opatření</t>
  </si>
  <si>
    <t>1052359233</t>
  </si>
  <si>
    <t>01.13</t>
  </si>
  <si>
    <t>Zaškolení pracovníků provozovatele/objednatele</t>
  </si>
  <si>
    <t>1695678833</t>
  </si>
  <si>
    <t>01.14</t>
  </si>
  <si>
    <t>Vytyčení stavby, ochrana godetických bodů před poškozením</t>
  </si>
  <si>
    <t>-1726934244</t>
  </si>
  <si>
    <t>01.15</t>
  </si>
  <si>
    <t>Zajištění a osvětlení výkopů a překopů</t>
  </si>
  <si>
    <t>72307430</t>
  </si>
  <si>
    <t>01.17</t>
  </si>
  <si>
    <t>Zvláštní požadavky na zhotovení</t>
  </si>
  <si>
    <t>-1088340938</t>
  </si>
  <si>
    <t>01.19</t>
  </si>
  <si>
    <t>Stavební povolení</t>
  </si>
  <si>
    <t>-1665361210</t>
  </si>
  <si>
    <t>01.20</t>
  </si>
  <si>
    <t>Dokumentace dopravně inženýrských opatření včetně projednání s dotčenými orgány</t>
  </si>
  <si>
    <t>1251336136</t>
  </si>
  <si>
    <t>Vypracování dokumentace dopravně inženýrských opatření</t>
  </si>
  <si>
    <t>pro zřízení, údržbu, přemístění a odstranění</t>
  </si>
  <si>
    <t>dopravního značení k dopravním omezením v místních komunikacích</t>
  </si>
  <si>
    <t>podle předpisů o pozemních komunikacích,</t>
  </si>
  <si>
    <t>01.21</t>
  </si>
  <si>
    <t>Dopravní značení na staveništi v místních komunikacích</t>
  </si>
  <si>
    <t>-2112326084</t>
  </si>
  <si>
    <t>Dopravně inženýrské opatření</t>
  </si>
  <si>
    <t>zřízení, údržba, přemístění a odstranění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</si>
</sst>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8"/>
      <color theme="1" tint="0.49998000264167786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1" fillId="3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3" fillId="6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1" fillId="7" borderId="22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0" fillId="7" borderId="9" xfId="0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4" fontId="35" fillId="7" borderId="22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Alignment="1">
      <alignment vertical="center"/>
    </xf>
    <xf numFmtId="0" fontId="9" fillId="7" borderId="0" xfId="0" applyFont="1" applyFill="1" applyAlignment="1">
      <alignment/>
    </xf>
    <xf numFmtId="167" fontId="39" fillId="0" borderId="0" xfId="0" applyNumberFormat="1" applyFont="1"/>
    <xf numFmtId="4" fontId="35" fillId="8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>
      <selection activeCell="E14" sqref="E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9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05" t="s">
        <v>13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07" t="s">
        <v>15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1" t="s">
        <v>21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24</v>
      </c>
      <c r="AR10" s="20"/>
      <c r="BS10" s="17" t="s">
        <v>6</v>
      </c>
    </row>
    <row r="11" spans="2:71" s="1" customFormat="1" ht="18.4" customHeight="1">
      <c r="B11" s="20"/>
      <c r="E11" s="24" t="s">
        <v>25</v>
      </c>
      <c r="AK11" s="26" t="s">
        <v>26</v>
      </c>
      <c r="AN11" s="24" t="s">
        <v>27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28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39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K14" s="26" t="s">
        <v>26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29</v>
      </c>
      <c r="AK16" s="26" t="s">
        <v>23</v>
      </c>
      <c r="AN16" s="24" t="s">
        <v>30</v>
      </c>
      <c r="AR16" s="20"/>
      <c r="BS16" s="17" t="s">
        <v>3</v>
      </c>
    </row>
    <row r="17" spans="2:71" s="1" customFormat="1" ht="18.4" customHeight="1">
      <c r="B17" s="20"/>
      <c r="E17" s="24" t="s">
        <v>31</v>
      </c>
      <c r="AK17" s="26" t="s">
        <v>26</v>
      </c>
      <c r="AN17" s="24" t="s">
        <v>32</v>
      </c>
      <c r="AR17" s="20"/>
      <c r="BS17" s="17" t="s">
        <v>33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34</v>
      </c>
      <c r="AK19" s="26" t="s">
        <v>23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35</v>
      </c>
      <c r="AK20" s="26" t="s">
        <v>26</v>
      </c>
      <c r="AN20" s="24" t="s">
        <v>1</v>
      </c>
      <c r="AR20" s="20"/>
      <c r="BS20" s="17" t="s">
        <v>3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36</v>
      </c>
      <c r="AR22" s="20"/>
    </row>
    <row r="23" spans="2:44" s="1" customFormat="1" ht="47.25" customHeight="1">
      <c r="B23" s="20"/>
      <c r="E23" s="208" t="s">
        <v>37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39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40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41</v>
      </c>
      <c r="AL28" s="211"/>
      <c r="AM28" s="211"/>
      <c r="AN28" s="211"/>
      <c r="AO28" s="211"/>
      <c r="AP28" s="29"/>
      <c r="AQ28" s="29"/>
      <c r="AR28" s="30"/>
      <c r="BE28" s="29"/>
    </row>
    <row r="29" spans="2:44" s="3" customFormat="1" ht="14.45" customHeight="1">
      <c r="B29" s="34"/>
      <c r="D29" s="26" t="s">
        <v>42</v>
      </c>
      <c r="F29" s="26" t="s">
        <v>43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4"/>
    </row>
    <row r="30" spans="2:44" s="3" customFormat="1" ht="14.45" customHeight="1">
      <c r="B30" s="34"/>
      <c r="F30" s="26" t="s">
        <v>44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4"/>
    </row>
    <row r="31" spans="2:44" s="3" customFormat="1" ht="14.45" customHeight="1" hidden="1">
      <c r="B31" s="34"/>
      <c r="F31" s="26" t="s">
        <v>45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4"/>
    </row>
    <row r="32" spans="2:44" s="3" customFormat="1" ht="14.45" customHeight="1" hidden="1">
      <c r="B32" s="34"/>
      <c r="F32" s="26" t="s">
        <v>46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4"/>
    </row>
    <row r="33" spans="2:44" s="3" customFormat="1" ht="14.45" customHeight="1" hidden="1">
      <c r="B33" s="34"/>
      <c r="F33" s="26" t="s">
        <v>47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18" t="s">
        <v>50</v>
      </c>
      <c r="Y35" s="216"/>
      <c r="Z35" s="216"/>
      <c r="AA35" s="216"/>
      <c r="AB35" s="216"/>
      <c r="AC35" s="37"/>
      <c r="AD35" s="37"/>
      <c r="AE35" s="37"/>
      <c r="AF35" s="37"/>
      <c r="AG35" s="37"/>
      <c r="AH35" s="37"/>
      <c r="AI35" s="37"/>
      <c r="AJ35" s="37"/>
      <c r="AK35" s="215">
        <f>SUM(AK26:AK33)</f>
        <v>0</v>
      </c>
      <c r="AL35" s="216"/>
      <c r="AM35" s="216"/>
      <c r="AN35" s="216"/>
      <c r="AO35" s="21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29"/>
      <c r="B60" s="30"/>
      <c r="C60" s="29"/>
      <c r="D60" s="42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53</v>
      </c>
      <c r="AI60" s="32"/>
      <c r="AJ60" s="32"/>
      <c r="AK60" s="32"/>
      <c r="AL60" s="32"/>
      <c r="AM60" s="42" t="s">
        <v>54</v>
      </c>
      <c r="AN60" s="32"/>
      <c r="AO60" s="32"/>
      <c r="AP60" s="29"/>
      <c r="AQ60" s="29"/>
      <c r="AR60" s="30"/>
      <c r="BE60" s="29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29"/>
      <c r="B64" s="30"/>
      <c r="C64" s="29"/>
      <c r="D64" s="40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56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29"/>
      <c r="B75" s="30"/>
      <c r="C75" s="29"/>
      <c r="D75" s="42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53</v>
      </c>
      <c r="AI75" s="32"/>
      <c r="AJ75" s="32"/>
      <c r="AK75" s="32"/>
      <c r="AL75" s="32"/>
      <c r="AM75" s="42" t="s">
        <v>54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20230075</v>
      </c>
      <c r="AR84" s="48"/>
    </row>
    <row r="85" spans="2:44" s="5" customFormat="1" ht="36.95" customHeight="1">
      <c r="B85" s="49"/>
      <c r="C85" s="50" t="s">
        <v>14</v>
      </c>
      <c r="L85" s="203" t="str">
        <f>K6</f>
        <v>MB Pod Skalou, vodovod a kanalizace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Mladá Boleslav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26" t="str">
        <f>IF(AN8="","",AN8)</f>
        <v>20. 12. 2023</v>
      </c>
      <c r="AN87" s="226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Vodovody a kanalizace Mladá Boleslav, a.s.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29</v>
      </c>
      <c r="AJ89" s="29"/>
      <c r="AK89" s="29"/>
      <c r="AL89" s="29"/>
      <c r="AM89" s="227" t="str">
        <f>IF(E17="","",E17)</f>
        <v>ŠINDLAR s.r.o.</v>
      </c>
      <c r="AN89" s="228"/>
      <c r="AO89" s="228"/>
      <c r="AP89" s="228"/>
      <c r="AQ89" s="29"/>
      <c r="AR89" s="30"/>
      <c r="AS89" s="230" t="s">
        <v>58</v>
      </c>
      <c r="AT89" s="23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34</v>
      </c>
      <c r="AJ90" s="29"/>
      <c r="AK90" s="29"/>
      <c r="AL90" s="29"/>
      <c r="AM90" s="227" t="str">
        <f>IF(E20="","",E20)</f>
        <v>Roman Bárta</v>
      </c>
      <c r="AN90" s="228"/>
      <c r="AO90" s="228"/>
      <c r="AP90" s="228"/>
      <c r="AQ90" s="29"/>
      <c r="AR90" s="30"/>
      <c r="AS90" s="232"/>
      <c r="AT90" s="23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2"/>
      <c r="AT91" s="23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98" t="s">
        <v>59</v>
      </c>
      <c r="D92" s="199"/>
      <c r="E92" s="199"/>
      <c r="F92" s="199"/>
      <c r="G92" s="199"/>
      <c r="H92" s="57"/>
      <c r="I92" s="202" t="s">
        <v>60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22" t="s">
        <v>61</v>
      </c>
      <c r="AH92" s="199"/>
      <c r="AI92" s="199"/>
      <c r="AJ92" s="199"/>
      <c r="AK92" s="199"/>
      <c r="AL92" s="199"/>
      <c r="AM92" s="199"/>
      <c r="AN92" s="202" t="s">
        <v>62</v>
      </c>
      <c r="AO92" s="199"/>
      <c r="AP92" s="229"/>
      <c r="AQ92" s="58" t="s">
        <v>63</v>
      </c>
      <c r="AR92" s="30"/>
      <c r="AS92" s="59" t="s">
        <v>64</v>
      </c>
      <c r="AT92" s="60" t="s">
        <v>65</v>
      </c>
      <c r="AU92" s="60" t="s">
        <v>66</v>
      </c>
      <c r="AV92" s="60" t="s">
        <v>67</v>
      </c>
      <c r="AW92" s="60" t="s">
        <v>68</v>
      </c>
      <c r="AX92" s="60" t="s">
        <v>69</v>
      </c>
      <c r="AY92" s="60" t="s">
        <v>70</v>
      </c>
      <c r="AZ92" s="60" t="s">
        <v>71</v>
      </c>
      <c r="BA92" s="60" t="s">
        <v>72</v>
      </c>
      <c r="BB92" s="60" t="s">
        <v>73</v>
      </c>
      <c r="BC92" s="60" t="s">
        <v>74</v>
      </c>
      <c r="BD92" s="61" t="s">
        <v>75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34">
        <f>ROUND(AG95+AG100+AG104,2)</f>
        <v>0</v>
      </c>
      <c r="AH94" s="234"/>
      <c r="AI94" s="234"/>
      <c r="AJ94" s="234"/>
      <c r="AK94" s="234"/>
      <c r="AL94" s="234"/>
      <c r="AM94" s="234"/>
      <c r="AN94" s="235">
        <f aca="true" t="shared" si="0" ref="AN94:AN104">SUM(AG94,AT94)</f>
        <v>0</v>
      </c>
      <c r="AO94" s="235"/>
      <c r="AP94" s="235"/>
      <c r="AQ94" s="69" t="s">
        <v>1</v>
      </c>
      <c r="AR94" s="65"/>
      <c r="AS94" s="70">
        <f>ROUND(AS95+AS100+AS104,2)</f>
        <v>0</v>
      </c>
      <c r="AT94" s="71">
        <f aca="true" t="shared" si="1" ref="AT94:AT104">ROUND(SUM(AV94:AW94),2)</f>
        <v>0</v>
      </c>
      <c r="AU94" s="72">
        <f>ROUND(AU95+AU100+AU104,5)</f>
        <v>3983.90276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ROUND(AZ95+AZ100+AZ104,2)</f>
        <v>0</v>
      </c>
      <c r="BA94" s="71">
        <f>ROUND(BA95+BA100+BA104,2)</f>
        <v>0</v>
      </c>
      <c r="BB94" s="71">
        <f>ROUND(BB95+BB100+BB104,2)</f>
        <v>0</v>
      </c>
      <c r="BC94" s="71">
        <f>ROUND(BC95+BC100+BC104,2)</f>
        <v>0</v>
      </c>
      <c r="BD94" s="73">
        <f>ROUND(BD95+BD100+BD104,2)</f>
        <v>0</v>
      </c>
      <c r="BS94" s="74" t="s">
        <v>77</v>
      </c>
      <c r="BT94" s="74" t="s">
        <v>78</v>
      </c>
      <c r="BU94" s="75" t="s">
        <v>79</v>
      </c>
      <c r="BV94" s="74" t="s">
        <v>80</v>
      </c>
      <c r="BW94" s="74" t="s">
        <v>4</v>
      </c>
      <c r="BX94" s="74" t="s">
        <v>81</v>
      </c>
      <c r="CL94" s="74" t="s">
        <v>1</v>
      </c>
    </row>
    <row r="95" spans="2:91" s="7" customFormat="1" ht="16.5" customHeight="1">
      <c r="B95" s="76"/>
      <c r="C95" s="77"/>
      <c r="D95" s="200" t="s">
        <v>82</v>
      </c>
      <c r="E95" s="200"/>
      <c r="F95" s="200"/>
      <c r="G95" s="200"/>
      <c r="H95" s="200"/>
      <c r="I95" s="78"/>
      <c r="J95" s="200" t="s">
        <v>83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23">
        <f>ROUND(SUM(AG96:AG99),2)</f>
        <v>0</v>
      </c>
      <c r="AH95" s="224"/>
      <c r="AI95" s="224"/>
      <c r="AJ95" s="224"/>
      <c r="AK95" s="224"/>
      <c r="AL95" s="224"/>
      <c r="AM95" s="224"/>
      <c r="AN95" s="225">
        <f t="shared" si="0"/>
        <v>0</v>
      </c>
      <c r="AO95" s="224"/>
      <c r="AP95" s="224"/>
      <c r="AQ95" s="79" t="s">
        <v>84</v>
      </c>
      <c r="AR95" s="76"/>
      <c r="AS95" s="80">
        <f>ROUND(SUM(AS96:AS99),2)</f>
        <v>0</v>
      </c>
      <c r="AT95" s="81">
        <f t="shared" si="1"/>
        <v>0</v>
      </c>
      <c r="AU95" s="82">
        <f>ROUND(SUM(AU96:AU99),5)</f>
        <v>2284.23047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ROUND(SUM(AZ96:AZ99),2)</f>
        <v>0</v>
      </c>
      <c r="BA95" s="81">
        <f>ROUND(SUM(BA96:BA99),2)</f>
        <v>0</v>
      </c>
      <c r="BB95" s="81">
        <f>ROUND(SUM(BB96:BB99),2)</f>
        <v>0</v>
      </c>
      <c r="BC95" s="81">
        <f>ROUND(SUM(BC96:BC99),2)</f>
        <v>0</v>
      </c>
      <c r="BD95" s="83">
        <f>ROUND(SUM(BD96:BD99),2)</f>
        <v>0</v>
      </c>
      <c r="BS95" s="84" t="s">
        <v>77</v>
      </c>
      <c r="BT95" s="84" t="s">
        <v>85</v>
      </c>
      <c r="BU95" s="84" t="s">
        <v>79</v>
      </c>
      <c r="BV95" s="84" t="s">
        <v>80</v>
      </c>
      <c r="BW95" s="84" t="s">
        <v>86</v>
      </c>
      <c r="BX95" s="84" t="s">
        <v>4</v>
      </c>
      <c r="CL95" s="84" t="s">
        <v>1</v>
      </c>
      <c r="CM95" s="84" t="s">
        <v>87</v>
      </c>
    </row>
    <row r="96" spans="1:90" s="4" customFormat="1" ht="16.5" customHeight="1">
      <c r="A96" s="85" t="s">
        <v>88</v>
      </c>
      <c r="B96" s="48"/>
      <c r="C96" s="10"/>
      <c r="D96" s="10"/>
      <c r="E96" s="201" t="s">
        <v>89</v>
      </c>
      <c r="F96" s="201"/>
      <c r="G96" s="201"/>
      <c r="H96" s="201"/>
      <c r="I96" s="201"/>
      <c r="J96" s="10"/>
      <c r="K96" s="201" t="s">
        <v>90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20">
        <f>'SO 01.1 - Řad A'!J32</f>
        <v>0</v>
      </c>
      <c r="AH96" s="221"/>
      <c r="AI96" s="221"/>
      <c r="AJ96" s="221"/>
      <c r="AK96" s="221"/>
      <c r="AL96" s="221"/>
      <c r="AM96" s="221"/>
      <c r="AN96" s="220">
        <f t="shared" si="0"/>
        <v>0</v>
      </c>
      <c r="AO96" s="221"/>
      <c r="AP96" s="221"/>
      <c r="AQ96" s="86" t="s">
        <v>91</v>
      </c>
      <c r="AR96" s="48"/>
      <c r="AS96" s="87">
        <v>0</v>
      </c>
      <c r="AT96" s="88">
        <f t="shared" si="1"/>
        <v>0</v>
      </c>
      <c r="AU96" s="89">
        <f>'SO 01.1 - Řad A'!P129</f>
        <v>1142.3913329999998</v>
      </c>
      <c r="AV96" s="88">
        <f>'SO 01.1 - Řad A'!J35</f>
        <v>0</v>
      </c>
      <c r="AW96" s="88">
        <f>'SO 01.1 - Řad A'!J36</f>
        <v>0</v>
      </c>
      <c r="AX96" s="88">
        <f>'SO 01.1 - Řad A'!J37</f>
        <v>0</v>
      </c>
      <c r="AY96" s="88">
        <f>'SO 01.1 - Řad A'!J38</f>
        <v>0</v>
      </c>
      <c r="AZ96" s="88">
        <f>'SO 01.1 - Řad A'!F35</f>
        <v>0</v>
      </c>
      <c r="BA96" s="88">
        <f>'SO 01.1 - Řad A'!F36</f>
        <v>0</v>
      </c>
      <c r="BB96" s="88">
        <f>'SO 01.1 - Řad A'!F37</f>
        <v>0</v>
      </c>
      <c r="BC96" s="88">
        <f>'SO 01.1 - Řad A'!F38</f>
        <v>0</v>
      </c>
      <c r="BD96" s="90">
        <f>'SO 01.1 - Řad A'!F39</f>
        <v>0</v>
      </c>
      <c r="BT96" s="24" t="s">
        <v>87</v>
      </c>
      <c r="BV96" s="24" t="s">
        <v>80</v>
      </c>
      <c r="BW96" s="24" t="s">
        <v>92</v>
      </c>
      <c r="BX96" s="24" t="s">
        <v>86</v>
      </c>
      <c r="CL96" s="24" t="s">
        <v>1</v>
      </c>
    </row>
    <row r="97" spans="1:90" s="4" customFormat="1" ht="16.5" customHeight="1">
      <c r="A97" s="85" t="s">
        <v>88</v>
      </c>
      <c r="B97" s="48"/>
      <c r="C97" s="10"/>
      <c r="D97" s="10"/>
      <c r="E97" s="201" t="s">
        <v>93</v>
      </c>
      <c r="F97" s="201"/>
      <c r="G97" s="201"/>
      <c r="H97" s="201"/>
      <c r="I97" s="201"/>
      <c r="J97" s="10"/>
      <c r="K97" s="201" t="s">
        <v>94</v>
      </c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20">
        <f>'SO 01.2 - Řad A-1'!J32</f>
        <v>0</v>
      </c>
      <c r="AH97" s="221"/>
      <c r="AI97" s="221"/>
      <c r="AJ97" s="221"/>
      <c r="AK97" s="221"/>
      <c r="AL97" s="221"/>
      <c r="AM97" s="221"/>
      <c r="AN97" s="220">
        <f t="shared" si="0"/>
        <v>0</v>
      </c>
      <c r="AO97" s="221"/>
      <c r="AP97" s="221"/>
      <c r="AQ97" s="86" t="s">
        <v>91</v>
      </c>
      <c r="AR97" s="48"/>
      <c r="AS97" s="87">
        <v>0</v>
      </c>
      <c r="AT97" s="88">
        <f t="shared" si="1"/>
        <v>0</v>
      </c>
      <c r="AU97" s="89">
        <f>'SO 01.2 - Řad A-1'!P129</f>
        <v>350.384222</v>
      </c>
      <c r="AV97" s="88">
        <f>'SO 01.2 - Řad A-1'!J35</f>
        <v>0</v>
      </c>
      <c r="AW97" s="88">
        <f>'SO 01.2 - Řad A-1'!J36</f>
        <v>0</v>
      </c>
      <c r="AX97" s="88">
        <f>'SO 01.2 - Řad A-1'!J37</f>
        <v>0</v>
      </c>
      <c r="AY97" s="88">
        <f>'SO 01.2 - Řad A-1'!J38</f>
        <v>0</v>
      </c>
      <c r="AZ97" s="88">
        <f>'SO 01.2 - Řad A-1'!F35</f>
        <v>0</v>
      </c>
      <c r="BA97" s="88">
        <f>'SO 01.2 - Řad A-1'!F36</f>
        <v>0</v>
      </c>
      <c r="BB97" s="88">
        <f>'SO 01.2 - Řad A-1'!F37</f>
        <v>0</v>
      </c>
      <c r="BC97" s="88">
        <f>'SO 01.2 - Řad A-1'!F38</f>
        <v>0</v>
      </c>
      <c r="BD97" s="90">
        <f>'SO 01.2 - Řad A-1'!F39</f>
        <v>0</v>
      </c>
      <c r="BT97" s="24" t="s">
        <v>87</v>
      </c>
      <c r="BV97" s="24" t="s">
        <v>80</v>
      </c>
      <c r="BW97" s="24" t="s">
        <v>95</v>
      </c>
      <c r="BX97" s="24" t="s">
        <v>86</v>
      </c>
      <c r="CL97" s="24" t="s">
        <v>1</v>
      </c>
    </row>
    <row r="98" spans="1:90" s="4" customFormat="1" ht="16.5" customHeight="1">
      <c r="A98" s="85" t="s">
        <v>88</v>
      </c>
      <c r="B98" s="48"/>
      <c r="C98" s="10"/>
      <c r="D98" s="10"/>
      <c r="E98" s="201" t="s">
        <v>96</v>
      </c>
      <c r="F98" s="201"/>
      <c r="G98" s="201"/>
      <c r="H98" s="201"/>
      <c r="I98" s="201"/>
      <c r="J98" s="10"/>
      <c r="K98" s="201" t="s">
        <v>97</v>
      </c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20">
        <f>'SO 01.3 - Řad A-2'!J32</f>
        <v>0</v>
      </c>
      <c r="AH98" s="221"/>
      <c r="AI98" s="221"/>
      <c r="AJ98" s="221"/>
      <c r="AK98" s="221"/>
      <c r="AL98" s="221"/>
      <c r="AM98" s="221"/>
      <c r="AN98" s="220">
        <f t="shared" si="0"/>
        <v>0</v>
      </c>
      <c r="AO98" s="221"/>
      <c r="AP98" s="221"/>
      <c r="AQ98" s="86" t="s">
        <v>91</v>
      </c>
      <c r="AR98" s="48"/>
      <c r="AS98" s="87">
        <v>0</v>
      </c>
      <c r="AT98" s="88">
        <f t="shared" si="1"/>
        <v>0</v>
      </c>
      <c r="AU98" s="89">
        <f>'SO 01.3 - Řad A-2'!P129</f>
        <v>399.308906</v>
      </c>
      <c r="AV98" s="88">
        <f>'SO 01.3 - Řad A-2'!J35</f>
        <v>0</v>
      </c>
      <c r="AW98" s="88">
        <f>'SO 01.3 - Řad A-2'!J36</f>
        <v>0</v>
      </c>
      <c r="AX98" s="88">
        <f>'SO 01.3 - Řad A-2'!J37</f>
        <v>0</v>
      </c>
      <c r="AY98" s="88">
        <f>'SO 01.3 - Řad A-2'!J38</f>
        <v>0</v>
      </c>
      <c r="AZ98" s="88">
        <f>'SO 01.3 - Řad A-2'!F35</f>
        <v>0</v>
      </c>
      <c r="BA98" s="88">
        <f>'SO 01.3 - Řad A-2'!F36</f>
        <v>0</v>
      </c>
      <c r="BB98" s="88">
        <f>'SO 01.3 - Řad A-2'!F37</f>
        <v>0</v>
      </c>
      <c r="BC98" s="88">
        <f>'SO 01.3 - Řad A-2'!F38</f>
        <v>0</v>
      </c>
      <c r="BD98" s="90">
        <f>'SO 01.3 - Řad A-2'!F39</f>
        <v>0</v>
      </c>
      <c r="BT98" s="24" t="s">
        <v>87</v>
      </c>
      <c r="BV98" s="24" t="s">
        <v>80</v>
      </c>
      <c r="BW98" s="24" t="s">
        <v>98</v>
      </c>
      <c r="BX98" s="24" t="s">
        <v>86</v>
      </c>
      <c r="CL98" s="24" t="s">
        <v>1</v>
      </c>
    </row>
    <row r="99" spans="1:90" s="4" customFormat="1" ht="16.5" customHeight="1">
      <c r="A99" s="85" t="s">
        <v>88</v>
      </c>
      <c r="B99" s="48"/>
      <c r="C99" s="10"/>
      <c r="D99" s="10"/>
      <c r="E99" s="201" t="s">
        <v>99</v>
      </c>
      <c r="F99" s="201"/>
      <c r="G99" s="201"/>
      <c r="H99" s="201"/>
      <c r="I99" s="201"/>
      <c r="J99" s="10"/>
      <c r="K99" s="201" t="s">
        <v>100</v>
      </c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20">
        <f>'SO 01.4 - Přepojení přípojek'!J32</f>
        <v>0</v>
      </c>
      <c r="AH99" s="221"/>
      <c r="AI99" s="221"/>
      <c r="AJ99" s="221"/>
      <c r="AK99" s="221"/>
      <c r="AL99" s="221"/>
      <c r="AM99" s="221"/>
      <c r="AN99" s="220">
        <f t="shared" si="0"/>
        <v>0</v>
      </c>
      <c r="AO99" s="221"/>
      <c r="AP99" s="221"/>
      <c r="AQ99" s="86" t="s">
        <v>91</v>
      </c>
      <c r="AR99" s="48"/>
      <c r="AS99" s="87">
        <v>0</v>
      </c>
      <c r="AT99" s="88">
        <f t="shared" si="1"/>
        <v>0</v>
      </c>
      <c r="AU99" s="89">
        <f>'SO 01.4 - Přepojení přípojek'!P128</f>
        <v>392.146012</v>
      </c>
      <c r="AV99" s="88">
        <f>'SO 01.4 - Přepojení přípojek'!J35</f>
        <v>0</v>
      </c>
      <c r="AW99" s="88">
        <f>'SO 01.4 - Přepojení přípojek'!J36</f>
        <v>0</v>
      </c>
      <c r="AX99" s="88">
        <f>'SO 01.4 - Přepojení přípojek'!J37</f>
        <v>0</v>
      </c>
      <c r="AY99" s="88">
        <f>'SO 01.4 - Přepojení přípojek'!J38</f>
        <v>0</v>
      </c>
      <c r="AZ99" s="88">
        <f>'SO 01.4 - Přepojení přípojek'!F35</f>
        <v>0</v>
      </c>
      <c r="BA99" s="88">
        <f>'SO 01.4 - Přepojení přípojek'!F36</f>
        <v>0</v>
      </c>
      <c r="BB99" s="88">
        <f>'SO 01.4 - Přepojení přípojek'!F37</f>
        <v>0</v>
      </c>
      <c r="BC99" s="88">
        <f>'SO 01.4 - Přepojení přípojek'!F38</f>
        <v>0</v>
      </c>
      <c r="BD99" s="90">
        <f>'SO 01.4 - Přepojení přípojek'!F39</f>
        <v>0</v>
      </c>
      <c r="BT99" s="24" t="s">
        <v>87</v>
      </c>
      <c r="BV99" s="24" t="s">
        <v>80</v>
      </c>
      <c r="BW99" s="24" t="s">
        <v>101</v>
      </c>
      <c r="BX99" s="24" t="s">
        <v>86</v>
      </c>
      <c r="CL99" s="24" t="s">
        <v>1</v>
      </c>
    </row>
    <row r="100" spans="2:91" s="7" customFormat="1" ht="16.5" customHeight="1">
      <c r="B100" s="76"/>
      <c r="C100" s="77"/>
      <c r="D100" s="200" t="s">
        <v>102</v>
      </c>
      <c r="E100" s="200"/>
      <c r="F100" s="200"/>
      <c r="G100" s="200"/>
      <c r="H100" s="200"/>
      <c r="I100" s="78"/>
      <c r="J100" s="200" t="s">
        <v>103</v>
      </c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23">
        <f>ROUND(SUM(AG101:AG103),2)</f>
        <v>0</v>
      </c>
      <c r="AH100" s="224"/>
      <c r="AI100" s="224"/>
      <c r="AJ100" s="224"/>
      <c r="AK100" s="224"/>
      <c r="AL100" s="224"/>
      <c r="AM100" s="224"/>
      <c r="AN100" s="225">
        <f t="shared" si="0"/>
        <v>0</v>
      </c>
      <c r="AO100" s="224"/>
      <c r="AP100" s="224"/>
      <c r="AQ100" s="79" t="s">
        <v>84</v>
      </c>
      <c r="AR100" s="76"/>
      <c r="AS100" s="80">
        <f>ROUND(SUM(AS101:AS103),2)</f>
        <v>0</v>
      </c>
      <c r="AT100" s="81">
        <f t="shared" si="1"/>
        <v>0</v>
      </c>
      <c r="AU100" s="82">
        <f>ROUND(SUM(AU101:AU103),5)</f>
        <v>1699.67229</v>
      </c>
      <c r="AV100" s="81">
        <f>ROUND(AZ100*L29,2)</f>
        <v>0</v>
      </c>
      <c r="AW100" s="81">
        <f>ROUND(BA100*L30,2)</f>
        <v>0</v>
      </c>
      <c r="AX100" s="81">
        <f>ROUND(BB100*L29,2)</f>
        <v>0</v>
      </c>
      <c r="AY100" s="81">
        <f>ROUND(BC100*L30,2)</f>
        <v>0</v>
      </c>
      <c r="AZ100" s="81">
        <f>ROUND(SUM(AZ101:AZ103),2)</f>
        <v>0</v>
      </c>
      <c r="BA100" s="81">
        <f>ROUND(SUM(BA101:BA103),2)</f>
        <v>0</v>
      </c>
      <c r="BB100" s="81">
        <f>ROUND(SUM(BB101:BB103),2)</f>
        <v>0</v>
      </c>
      <c r="BC100" s="81">
        <f>ROUND(SUM(BC101:BC103),2)</f>
        <v>0</v>
      </c>
      <c r="BD100" s="83">
        <f>ROUND(SUM(BD101:BD103),2)</f>
        <v>0</v>
      </c>
      <c r="BS100" s="84" t="s">
        <v>77</v>
      </c>
      <c r="BT100" s="84" t="s">
        <v>85</v>
      </c>
      <c r="BU100" s="84" t="s">
        <v>79</v>
      </c>
      <c r="BV100" s="84" t="s">
        <v>80</v>
      </c>
      <c r="BW100" s="84" t="s">
        <v>104</v>
      </c>
      <c r="BX100" s="84" t="s">
        <v>4</v>
      </c>
      <c r="CL100" s="84" t="s">
        <v>1</v>
      </c>
      <c r="CM100" s="84" t="s">
        <v>87</v>
      </c>
    </row>
    <row r="101" spans="1:90" s="4" customFormat="1" ht="16.5" customHeight="1">
      <c r="A101" s="85" t="s">
        <v>88</v>
      </c>
      <c r="B101" s="48"/>
      <c r="C101" s="10"/>
      <c r="D101" s="10"/>
      <c r="E101" s="201" t="s">
        <v>105</v>
      </c>
      <c r="F101" s="201"/>
      <c r="G101" s="201"/>
      <c r="H101" s="201"/>
      <c r="I101" s="201"/>
      <c r="J101" s="10"/>
      <c r="K101" s="201" t="s">
        <v>106</v>
      </c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20">
        <f>'SO 02.1 - Stoka A'!J32</f>
        <v>0</v>
      </c>
      <c r="AH101" s="221"/>
      <c r="AI101" s="221"/>
      <c r="AJ101" s="221"/>
      <c r="AK101" s="221"/>
      <c r="AL101" s="221"/>
      <c r="AM101" s="221"/>
      <c r="AN101" s="220">
        <f t="shared" si="0"/>
        <v>0</v>
      </c>
      <c r="AO101" s="221"/>
      <c r="AP101" s="221"/>
      <c r="AQ101" s="86" t="s">
        <v>91</v>
      </c>
      <c r="AR101" s="48"/>
      <c r="AS101" s="87">
        <v>0</v>
      </c>
      <c r="AT101" s="88">
        <f t="shared" si="1"/>
        <v>0</v>
      </c>
      <c r="AU101" s="89">
        <f>'SO 02.1 - Stoka A'!P131</f>
        <v>867.3865440000002</v>
      </c>
      <c r="AV101" s="88">
        <f>'SO 02.1 - Stoka A'!J35</f>
        <v>0</v>
      </c>
      <c r="AW101" s="88">
        <f>'SO 02.1 - Stoka A'!J36</f>
        <v>0</v>
      </c>
      <c r="AX101" s="88">
        <f>'SO 02.1 - Stoka A'!J37</f>
        <v>0</v>
      </c>
      <c r="AY101" s="88">
        <f>'SO 02.1 - Stoka A'!J38</f>
        <v>0</v>
      </c>
      <c r="AZ101" s="88">
        <f>'SO 02.1 - Stoka A'!F35</f>
        <v>0</v>
      </c>
      <c r="BA101" s="88">
        <f>'SO 02.1 - Stoka A'!F36</f>
        <v>0</v>
      </c>
      <c r="BB101" s="88">
        <f>'SO 02.1 - Stoka A'!F37</f>
        <v>0</v>
      </c>
      <c r="BC101" s="88">
        <f>'SO 02.1 - Stoka A'!F38</f>
        <v>0</v>
      </c>
      <c r="BD101" s="90">
        <f>'SO 02.1 - Stoka A'!F39</f>
        <v>0</v>
      </c>
      <c r="BT101" s="24" t="s">
        <v>87</v>
      </c>
      <c r="BV101" s="24" t="s">
        <v>80</v>
      </c>
      <c r="BW101" s="24" t="s">
        <v>107</v>
      </c>
      <c r="BX101" s="24" t="s">
        <v>104</v>
      </c>
      <c r="CL101" s="24" t="s">
        <v>1</v>
      </c>
    </row>
    <row r="102" spans="1:90" s="4" customFormat="1" ht="16.5" customHeight="1">
      <c r="A102" s="85" t="s">
        <v>88</v>
      </c>
      <c r="B102" s="48"/>
      <c r="C102" s="10"/>
      <c r="D102" s="10"/>
      <c r="E102" s="201" t="s">
        <v>108</v>
      </c>
      <c r="F102" s="201"/>
      <c r="G102" s="201"/>
      <c r="H102" s="201"/>
      <c r="I102" s="201"/>
      <c r="J102" s="10"/>
      <c r="K102" s="201" t="s">
        <v>109</v>
      </c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20">
        <f>'SO 02.2 - Stoka B'!J32</f>
        <v>0</v>
      </c>
      <c r="AH102" s="221"/>
      <c r="AI102" s="221"/>
      <c r="AJ102" s="221"/>
      <c r="AK102" s="221"/>
      <c r="AL102" s="221"/>
      <c r="AM102" s="221"/>
      <c r="AN102" s="220">
        <f t="shared" si="0"/>
        <v>0</v>
      </c>
      <c r="AO102" s="221"/>
      <c r="AP102" s="221"/>
      <c r="AQ102" s="86" t="s">
        <v>91</v>
      </c>
      <c r="AR102" s="48"/>
      <c r="AS102" s="87">
        <v>0</v>
      </c>
      <c r="AT102" s="88">
        <f t="shared" si="1"/>
        <v>0</v>
      </c>
      <c r="AU102" s="89">
        <f>'SO 02.2 - Stoka B'!P129</f>
        <v>429.96145000000007</v>
      </c>
      <c r="AV102" s="88">
        <f>'SO 02.2 - Stoka B'!J35</f>
        <v>0</v>
      </c>
      <c r="AW102" s="88">
        <f>'SO 02.2 - Stoka B'!J36</f>
        <v>0</v>
      </c>
      <c r="AX102" s="88">
        <f>'SO 02.2 - Stoka B'!J37</f>
        <v>0</v>
      </c>
      <c r="AY102" s="88">
        <f>'SO 02.2 - Stoka B'!J38</f>
        <v>0</v>
      </c>
      <c r="AZ102" s="88">
        <f>'SO 02.2 - Stoka B'!F35</f>
        <v>0</v>
      </c>
      <c r="BA102" s="88">
        <f>'SO 02.2 - Stoka B'!F36</f>
        <v>0</v>
      </c>
      <c r="BB102" s="88">
        <f>'SO 02.2 - Stoka B'!F37</f>
        <v>0</v>
      </c>
      <c r="BC102" s="88">
        <f>'SO 02.2 - Stoka B'!F38</f>
        <v>0</v>
      </c>
      <c r="BD102" s="90">
        <f>'SO 02.2 - Stoka B'!F39</f>
        <v>0</v>
      </c>
      <c r="BT102" s="24" t="s">
        <v>87</v>
      </c>
      <c r="BV102" s="24" t="s">
        <v>80</v>
      </c>
      <c r="BW102" s="24" t="s">
        <v>110</v>
      </c>
      <c r="BX102" s="24" t="s">
        <v>104</v>
      </c>
      <c r="CL102" s="24" t="s">
        <v>1</v>
      </c>
    </row>
    <row r="103" spans="1:90" s="4" customFormat="1" ht="16.5" customHeight="1">
      <c r="A103" s="85" t="s">
        <v>88</v>
      </c>
      <c r="B103" s="48"/>
      <c r="C103" s="10"/>
      <c r="D103" s="10"/>
      <c r="E103" s="201" t="s">
        <v>111</v>
      </c>
      <c r="F103" s="201"/>
      <c r="G103" s="201"/>
      <c r="H103" s="201"/>
      <c r="I103" s="201"/>
      <c r="J103" s="10"/>
      <c r="K103" s="201" t="s">
        <v>100</v>
      </c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20">
        <f>'SO 02.3 - Přepojení přípojek'!J32</f>
        <v>0</v>
      </c>
      <c r="AH103" s="221"/>
      <c r="AI103" s="221"/>
      <c r="AJ103" s="221"/>
      <c r="AK103" s="221"/>
      <c r="AL103" s="221"/>
      <c r="AM103" s="221"/>
      <c r="AN103" s="220">
        <f t="shared" si="0"/>
        <v>0</v>
      </c>
      <c r="AO103" s="221"/>
      <c r="AP103" s="221"/>
      <c r="AQ103" s="86" t="s">
        <v>91</v>
      </c>
      <c r="AR103" s="48"/>
      <c r="AS103" s="87">
        <v>0</v>
      </c>
      <c r="AT103" s="88">
        <f t="shared" si="1"/>
        <v>0</v>
      </c>
      <c r="AU103" s="89">
        <f>'SO 02.3 - Přepojení přípojek'!P128</f>
        <v>402.324296</v>
      </c>
      <c r="AV103" s="88">
        <f>'SO 02.3 - Přepojení přípojek'!J35</f>
        <v>0</v>
      </c>
      <c r="AW103" s="88">
        <f>'SO 02.3 - Přepojení přípojek'!J36</f>
        <v>0</v>
      </c>
      <c r="AX103" s="88">
        <f>'SO 02.3 - Přepojení přípojek'!J37</f>
        <v>0</v>
      </c>
      <c r="AY103" s="88">
        <f>'SO 02.3 - Přepojení přípojek'!J38</f>
        <v>0</v>
      </c>
      <c r="AZ103" s="88">
        <f>'SO 02.3 - Přepojení přípojek'!F35</f>
        <v>0</v>
      </c>
      <c r="BA103" s="88">
        <f>'SO 02.3 - Přepojení přípojek'!F36</f>
        <v>0</v>
      </c>
      <c r="BB103" s="88">
        <f>'SO 02.3 - Přepojení přípojek'!F37</f>
        <v>0</v>
      </c>
      <c r="BC103" s="88">
        <f>'SO 02.3 - Přepojení přípojek'!F38</f>
        <v>0</v>
      </c>
      <c r="BD103" s="90">
        <f>'SO 02.3 - Přepojení přípojek'!F39</f>
        <v>0</v>
      </c>
      <c r="BT103" s="24" t="s">
        <v>87</v>
      </c>
      <c r="BV103" s="24" t="s">
        <v>80</v>
      </c>
      <c r="BW103" s="24" t="s">
        <v>112</v>
      </c>
      <c r="BX103" s="24" t="s">
        <v>104</v>
      </c>
      <c r="CL103" s="24" t="s">
        <v>1</v>
      </c>
    </row>
    <row r="104" spans="1:91" s="7" customFormat="1" ht="16.5" customHeight="1">
      <c r="A104" s="85" t="s">
        <v>88</v>
      </c>
      <c r="B104" s="76"/>
      <c r="C104" s="77"/>
      <c r="D104" s="200" t="s">
        <v>113</v>
      </c>
      <c r="E104" s="200"/>
      <c r="F104" s="200"/>
      <c r="G104" s="200"/>
      <c r="H104" s="200"/>
      <c r="I104" s="78"/>
      <c r="J104" s="200" t="s">
        <v>114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25">
        <f>'03 - Vedlejší a ostaní ná...'!J30</f>
        <v>0</v>
      </c>
      <c r="AH104" s="224"/>
      <c r="AI104" s="224"/>
      <c r="AJ104" s="224"/>
      <c r="AK104" s="224"/>
      <c r="AL104" s="224"/>
      <c r="AM104" s="224"/>
      <c r="AN104" s="225">
        <f t="shared" si="0"/>
        <v>0</v>
      </c>
      <c r="AO104" s="224"/>
      <c r="AP104" s="224"/>
      <c r="AQ104" s="79" t="s">
        <v>84</v>
      </c>
      <c r="AR104" s="76"/>
      <c r="AS104" s="91">
        <v>0</v>
      </c>
      <c r="AT104" s="92">
        <f t="shared" si="1"/>
        <v>0</v>
      </c>
      <c r="AU104" s="93">
        <f>'03 - Vedlejší a ostaní ná...'!P117</f>
        <v>0</v>
      </c>
      <c r="AV104" s="92">
        <f>'03 - Vedlejší a ostaní ná...'!J33</f>
        <v>0</v>
      </c>
      <c r="AW104" s="92">
        <f>'03 - Vedlejší a ostaní ná...'!J34</f>
        <v>0</v>
      </c>
      <c r="AX104" s="92">
        <f>'03 - Vedlejší a ostaní ná...'!J35</f>
        <v>0</v>
      </c>
      <c r="AY104" s="92">
        <f>'03 - Vedlejší a ostaní ná...'!J36</f>
        <v>0</v>
      </c>
      <c r="AZ104" s="92">
        <f>'03 - Vedlejší a ostaní ná...'!F33</f>
        <v>0</v>
      </c>
      <c r="BA104" s="92">
        <f>'03 - Vedlejší a ostaní ná...'!F34</f>
        <v>0</v>
      </c>
      <c r="BB104" s="92">
        <f>'03 - Vedlejší a ostaní ná...'!F35</f>
        <v>0</v>
      </c>
      <c r="BC104" s="92">
        <f>'03 - Vedlejší a ostaní ná...'!F36</f>
        <v>0</v>
      </c>
      <c r="BD104" s="94">
        <f>'03 - Vedlejší a ostaní ná...'!F37</f>
        <v>0</v>
      </c>
      <c r="BT104" s="84" t="s">
        <v>85</v>
      </c>
      <c r="BV104" s="84" t="s">
        <v>80</v>
      </c>
      <c r="BW104" s="84" t="s">
        <v>115</v>
      </c>
      <c r="BX104" s="84" t="s">
        <v>4</v>
      </c>
      <c r="CL104" s="84" t="s">
        <v>1</v>
      </c>
      <c r="CM104" s="84" t="s">
        <v>87</v>
      </c>
    </row>
    <row r="105" spans="1:57" s="2" customFormat="1" ht="30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30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30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</sheetData>
  <mergeCells count="76">
    <mergeCell ref="AG104:AM104"/>
    <mergeCell ref="AG96:AM96"/>
    <mergeCell ref="AG99:AM99"/>
    <mergeCell ref="AG95:AM95"/>
    <mergeCell ref="AM87:AN87"/>
    <mergeCell ref="AM89:AP89"/>
    <mergeCell ref="AM90:AP90"/>
    <mergeCell ref="AN104:AP104"/>
    <mergeCell ref="AN98:AP98"/>
    <mergeCell ref="AN103:AP103"/>
    <mergeCell ref="AN102:AP102"/>
    <mergeCell ref="AN95:AP95"/>
    <mergeCell ref="AN96:AP96"/>
    <mergeCell ref="AN97:AP97"/>
    <mergeCell ref="AN101:AP101"/>
    <mergeCell ref="AN99:AP99"/>
    <mergeCell ref="AR2:BE2"/>
    <mergeCell ref="AG97:AM97"/>
    <mergeCell ref="AG103:AM103"/>
    <mergeCell ref="AG102:AM102"/>
    <mergeCell ref="AG101:AM101"/>
    <mergeCell ref="AG92:AM92"/>
    <mergeCell ref="AG100:AM100"/>
    <mergeCell ref="AG98:AM98"/>
    <mergeCell ref="AN100:AP100"/>
    <mergeCell ref="AN92:AP92"/>
    <mergeCell ref="AS89:AT91"/>
    <mergeCell ref="AG94:AM94"/>
    <mergeCell ref="AN94:AP94"/>
    <mergeCell ref="L33:P33"/>
    <mergeCell ref="W33:AE33"/>
    <mergeCell ref="AK33:AO33"/>
    <mergeCell ref="AK35:AO35"/>
    <mergeCell ref="X35:AB35"/>
    <mergeCell ref="AK31:AO31"/>
    <mergeCell ref="W31:AE31"/>
    <mergeCell ref="L32:P32"/>
    <mergeCell ref="W32:AE32"/>
    <mergeCell ref="AK32:AO32"/>
    <mergeCell ref="K97:AF97"/>
    <mergeCell ref="L85:AJ85"/>
    <mergeCell ref="K5:AJ5"/>
    <mergeCell ref="K6:AJ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K101:AF101"/>
    <mergeCell ref="K102:AF102"/>
    <mergeCell ref="K103:AF103"/>
    <mergeCell ref="K98:AF98"/>
    <mergeCell ref="K99:AF99"/>
    <mergeCell ref="C92:G92"/>
    <mergeCell ref="D104:H104"/>
    <mergeCell ref="D95:H95"/>
    <mergeCell ref="D100:H100"/>
    <mergeCell ref="E96:I96"/>
    <mergeCell ref="E103:I103"/>
    <mergeCell ref="E98:I98"/>
    <mergeCell ref="E102:I102"/>
    <mergeCell ref="E101:I101"/>
    <mergeCell ref="E99:I99"/>
    <mergeCell ref="E97:I97"/>
    <mergeCell ref="I92:AF92"/>
    <mergeCell ref="J104:AF104"/>
    <mergeCell ref="J95:AF95"/>
    <mergeCell ref="J100:AF100"/>
    <mergeCell ref="K96:AF96"/>
  </mergeCells>
  <hyperlinks>
    <hyperlink ref="A96" location="'SO 01.1 - Řad A'!C2" display="/"/>
    <hyperlink ref="A97" location="'SO 01.2 - Řad A-1'!C2" display="/"/>
    <hyperlink ref="A98" location="'SO 01.3 - Řad A-2'!C2" display="/"/>
    <hyperlink ref="A99" location="'SO 01.4 - Přepojení přípojek'!C2" display="/"/>
    <hyperlink ref="A101" location="'SO 02.1 - Stoka A'!C2" display="/"/>
    <hyperlink ref="A102" location="'SO 02.2 - Stoka B'!C2" display="/"/>
    <hyperlink ref="A103" location="'SO 02.3 - Přepojení přípojek'!C2" display="/"/>
    <hyperlink ref="A104" location="'03 - Vedlejší a osta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4"/>
  <sheetViews>
    <sheetView showGridLines="0" workbookViewId="0" topLeftCell="A1">
      <selection activeCell="F319" sqref="F3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118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120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ROUND(J129,2)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ROUND((SUM(BE129:BE332)),2)</f>
        <v>0</v>
      </c>
      <c r="G35" s="29"/>
      <c r="H35" s="29"/>
      <c r="I35" s="103">
        <v>0.21</v>
      </c>
      <c r="J35" s="102">
        <f>ROUND(((SUM(BE129:BE332))*I35),2)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ROUND((SUM(BF129:BF332)),2)</f>
        <v>0</v>
      </c>
      <c r="G36" s="29"/>
      <c r="H36" s="29"/>
      <c r="I36" s="103">
        <v>0.15</v>
      </c>
      <c r="J36" s="102">
        <f>ROUND(((SUM(BF129:BF332))*I36),2)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ROUND((SUM(BG129:BG332)),2)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ROUND((SUM(BH129:BH332)),2)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ROUND((SUM(BI129:BI332)),2)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118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01.1 - Řad A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J129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2:12" s="10" customFormat="1" ht="19.9" customHeight="1">
      <c r="B101" s="119"/>
      <c r="D101" s="120" t="s">
        <v>128</v>
      </c>
      <c r="E101" s="121"/>
      <c r="F101" s="121"/>
      <c r="G101" s="121"/>
      <c r="H101" s="121"/>
      <c r="I101" s="121"/>
      <c r="J101" s="122">
        <f>J218</f>
        <v>0</v>
      </c>
      <c r="L101" s="119"/>
    </row>
    <row r="102" spans="2:12" s="10" customFormat="1" ht="19.9" customHeight="1">
      <c r="B102" s="119"/>
      <c r="D102" s="120" t="s">
        <v>129</v>
      </c>
      <c r="E102" s="121"/>
      <c r="F102" s="121"/>
      <c r="G102" s="121"/>
      <c r="H102" s="121"/>
      <c r="I102" s="121"/>
      <c r="J102" s="122">
        <f>J231</f>
        <v>0</v>
      </c>
      <c r="L102" s="119"/>
    </row>
    <row r="103" spans="2:12" s="10" customFormat="1" ht="19.9" customHeight="1">
      <c r="B103" s="119"/>
      <c r="D103" s="120" t="s">
        <v>130</v>
      </c>
      <c r="E103" s="121"/>
      <c r="F103" s="121"/>
      <c r="G103" s="121"/>
      <c r="H103" s="121"/>
      <c r="I103" s="121"/>
      <c r="J103" s="122">
        <f>J259</f>
        <v>0</v>
      </c>
      <c r="L103" s="119"/>
    </row>
    <row r="104" spans="2:12" s="10" customFormat="1" ht="19.9" customHeight="1">
      <c r="B104" s="119"/>
      <c r="D104" s="120" t="s">
        <v>131</v>
      </c>
      <c r="E104" s="121"/>
      <c r="F104" s="121"/>
      <c r="G104" s="121"/>
      <c r="H104" s="121"/>
      <c r="I104" s="121"/>
      <c r="J104" s="122">
        <f>J316</f>
        <v>0</v>
      </c>
      <c r="L104" s="119"/>
    </row>
    <row r="105" spans="2:12" s="10" customFormat="1" ht="19.9" customHeight="1">
      <c r="B105" s="119"/>
      <c r="D105" s="120" t="s">
        <v>132</v>
      </c>
      <c r="E105" s="121"/>
      <c r="F105" s="121"/>
      <c r="G105" s="121"/>
      <c r="H105" s="121"/>
      <c r="I105" s="121"/>
      <c r="J105" s="122">
        <f>J322</f>
        <v>0</v>
      </c>
      <c r="L105" s="119"/>
    </row>
    <row r="106" spans="2:12" s="10" customFormat="1" ht="19.9" customHeight="1">
      <c r="B106" s="119"/>
      <c r="D106" s="120" t="s">
        <v>133</v>
      </c>
      <c r="E106" s="121"/>
      <c r="F106" s="121"/>
      <c r="G106" s="121"/>
      <c r="H106" s="121"/>
      <c r="I106" s="121"/>
      <c r="J106" s="122">
        <f>J328</f>
        <v>0</v>
      </c>
      <c r="L106" s="119"/>
    </row>
    <row r="107" spans="2:12" s="9" customFormat="1" ht="24.95" customHeight="1">
      <c r="B107" s="115"/>
      <c r="D107" s="116" t="s">
        <v>134</v>
      </c>
      <c r="E107" s="117"/>
      <c r="F107" s="117"/>
      <c r="G107" s="117"/>
      <c r="H107" s="117"/>
      <c r="I107" s="117"/>
      <c r="J107" s="118">
        <f>J330</f>
        <v>0</v>
      </c>
      <c r="L107" s="115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21" t="s">
        <v>135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6" t="str">
        <f>E7</f>
        <v>MB Pod Skalou, vodovod a kanalizace</v>
      </c>
      <c r="F117" s="237"/>
      <c r="G117" s="237"/>
      <c r="H117" s="237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2:12" s="1" customFormat="1" ht="12" customHeight="1">
      <c r="B118" s="20"/>
      <c r="C118" s="26" t="s">
        <v>117</v>
      </c>
      <c r="L118" s="20"/>
    </row>
    <row r="119" spans="1:31" s="2" customFormat="1" ht="16.5" customHeight="1">
      <c r="A119" s="29"/>
      <c r="B119" s="30"/>
      <c r="C119" s="29"/>
      <c r="D119" s="29"/>
      <c r="E119" s="236" t="s">
        <v>118</v>
      </c>
      <c r="F119" s="238"/>
      <c r="G119" s="238"/>
      <c r="H119" s="238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119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03" t="str">
        <f>E11</f>
        <v>SO 01.1 - Řad A</v>
      </c>
      <c r="F121" s="238"/>
      <c r="G121" s="238"/>
      <c r="H121" s="238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18</v>
      </c>
      <c r="D123" s="29"/>
      <c r="E123" s="29"/>
      <c r="F123" s="24" t="str">
        <f>F14</f>
        <v>Mladá Boleslav</v>
      </c>
      <c r="G123" s="29"/>
      <c r="H123" s="29"/>
      <c r="I123" s="26" t="s">
        <v>20</v>
      </c>
      <c r="J123" s="52" t="str">
        <f>IF(J14="","",J14)</f>
        <v>20. 12. 2023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22</v>
      </c>
      <c r="D125" s="29"/>
      <c r="E125" s="29"/>
      <c r="F125" s="24" t="str">
        <f>E17</f>
        <v>Vodovody a kanalizace Mladá Boleslav, a.s.</v>
      </c>
      <c r="G125" s="29"/>
      <c r="H125" s="29"/>
      <c r="I125" s="26" t="s">
        <v>29</v>
      </c>
      <c r="J125" s="27" t="str">
        <f>E23</f>
        <v>ŠINDLAR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6" t="s">
        <v>28</v>
      </c>
      <c r="D126" s="29"/>
      <c r="E126" s="29"/>
      <c r="F126" s="24">
        <f>IF(E20="","",E20)</f>
        <v>0</v>
      </c>
      <c r="G126" s="29"/>
      <c r="H126" s="29"/>
      <c r="I126" s="26" t="s">
        <v>34</v>
      </c>
      <c r="J126" s="27" t="str">
        <f>E26</f>
        <v>Roman Bárta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136</v>
      </c>
      <c r="D128" s="126" t="s">
        <v>63</v>
      </c>
      <c r="E128" s="126" t="s">
        <v>59</v>
      </c>
      <c r="F128" s="126" t="s">
        <v>60</v>
      </c>
      <c r="G128" s="126" t="s">
        <v>137</v>
      </c>
      <c r="H128" s="126" t="s">
        <v>138</v>
      </c>
      <c r="I128" s="126" t="s">
        <v>139</v>
      </c>
      <c r="J128" s="126" t="s">
        <v>123</v>
      </c>
      <c r="K128" s="127" t="s">
        <v>140</v>
      </c>
      <c r="L128" s="128"/>
      <c r="M128" s="59" t="s">
        <v>1</v>
      </c>
      <c r="N128" s="60" t="s">
        <v>42</v>
      </c>
      <c r="O128" s="60" t="s">
        <v>141</v>
      </c>
      <c r="P128" s="60" t="s">
        <v>142</v>
      </c>
      <c r="Q128" s="60" t="s">
        <v>143</v>
      </c>
      <c r="R128" s="60" t="s">
        <v>144</v>
      </c>
      <c r="S128" s="60" t="s">
        <v>145</v>
      </c>
      <c r="T128" s="61" t="s">
        <v>146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3" s="2" customFormat="1" ht="22.9" customHeight="1">
      <c r="A129" s="29"/>
      <c r="B129" s="30"/>
      <c r="C129" s="66" t="s">
        <v>147</v>
      </c>
      <c r="D129" s="29"/>
      <c r="E129" s="29"/>
      <c r="F129" s="29"/>
      <c r="G129" s="29"/>
      <c r="H129" s="29"/>
      <c r="I129" s="29"/>
      <c r="J129" s="129">
        <f>BK129</f>
        <v>0</v>
      </c>
      <c r="K129" s="29"/>
      <c r="L129" s="30"/>
      <c r="M129" s="62"/>
      <c r="N129" s="53"/>
      <c r="O129" s="63"/>
      <c r="P129" s="130">
        <f>P130+P330</f>
        <v>1142.3913329999998</v>
      </c>
      <c r="Q129" s="63"/>
      <c r="R129" s="130">
        <f>R130+R330</f>
        <v>162.97424039999999</v>
      </c>
      <c r="S129" s="63"/>
      <c r="T129" s="131">
        <f>T130+T330</f>
        <v>181.60504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77</v>
      </c>
      <c r="AU129" s="17" t="s">
        <v>125</v>
      </c>
      <c r="BK129" s="132">
        <f>BK130+BK330</f>
        <v>0</v>
      </c>
    </row>
    <row r="130" spans="2:63" s="12" customFormat="1" ht="25.9" customHeight="1">
      <c r="B130" s="133"/>
      <c r="D130" s="134" t="s">
        <v>77</v>
      </c>
      <c r="E130" s="135" t="s">
        <v>148</v>
      </c>
      <c r="F130" s="135" t="s">
        <v>149</v>
      </c>
      <c r="J130" s="136">
        <f>BK130</f>
        <v>0</v>
      </c>
      <c r="L130" s="133"/>
      <c r="M130" s="137"/>
      <c r="N130" s="138"/>
      <c r="O130" s="138"/>
      <c r="P130" s="139">
        <f>P131+P218+P231+P259+P316+P322+P328</f>
        <v>1142.3913329999998</v>
      </c>
      <c r="Q130" s="138"/>
      <c r="R130" s="139">
        <f>R131+R218+R231+R259+R316+R322+R328</f>
        <v>162.97424039999999</v>
      </c>
      <c r="S130" s="138"/>
      <c r="T130" s="140">
        <f>T131+T218+T231+T259+T316+T322+T328</f>
        <v>181.60504</v>
      </c>
      <c r="AR130" s="134" t="s">
        <v>85</v>
      </c>
      <c r="AT130" s="141" t="s">
        <v>77</v>
      </c>
      <c r="AU130" s="141" t="s">
        <v>78</v>
      </c>
      <c r="AY130" s="134" t="s">
        <v>150</v>
      </c>
      <c r="BK130" s="142">
        <f>BK131+BK218+BK231+BK259+BK316+BK322+BK328</f>
        <v>0</v>
      </c>
    </row>
    <row r="131" spans="2:63" s="12" customFormat="1" ht="22.9" customHeight="1">
      <c r="B131" s="133"/>
      <c r="D131" s="134" t="s">
        <v>77</v>
      </c>
      <c r="E131" s="143" t="s">
        <v>85</v>
      </c>
      <c r="F131" s="143" t="s">
        <v>151</v>
      </c>
      <c r="J131" s="144">
        <f>BK131</f>
        <v>0</v>
      </c>
      <c r="L131" s="133"/>
      <c r="M131" s="137"/>
      <c r="N131" s="138"/>
      <c r="O131" s="138"/>
      <c r="P131" s="139">
        <f>SUM(P132:P217)</f>
        <v>467.414465</v>
      </c>
      <c r="Q131" s="138"/>
      <c r="R131" s="139">
        <f>SUM(R132:R217)</f>
        <v>108.700777</v>
      </c>
      <c r="S131" s="138"/>
      <c r="T131" s="140">
        <f>SUM(T132:T217)</f>
        <v>177.42666</v>
      </c>
      <c r="AR131" s="134" t="s">
        <v>85</v>
      </c>
      <c r="AT131" s="141" t="s">
        <v>77</v>
      </c>
      <c r="AU131" s="141" t="s">
        <v>85</v>
      </c>
      <c r="AY131" s="134" t="s">
        <v>150</v>
      </c>
      <c r="BK131" s="142">
        <f>SUM(BK132:BK217)</f>
        <v>0</v>
      </c>
    </row>
    <row r="132" spans="1:65" s="2" customFormat="1" ht="55.5" customHeight="1">
      <c r="A132" s="29"/>
      <c r="B132" s="145"/>
      <c r="C132" s="146" t="s">
        <v>85</v>
      </c>
      <c r="D132" s="146" t="s">
        <v>152</v>
      </c>
      <c r="E132" s="147" t="s">
        <v>153</v>
      </c>
      <c r="F132" s="148" t="s">
        <v>154</v>
      </c>
      <c r="G132" s="149" t="s">
        <v>155</v>
      </c>
      <c r="H132" s="150">
        <v>229.38</v>
      </c>
      <c r="I132" s="243"/>
      <c r="J132" s="151">
        <f>ROUND(I132*H132,2)</f>
        <v>0</v>
      </c>
      <c r="K132" s="148" t="s">
        <v>156</v>
      </c>
      <c r="L132" s="30"/>
      <c r="M132" s="152" t="s">
        <v>1</v>
      </c>
      <c r="N132" s="153" t="s">
        <v>43</v>
      </c>
      <c r="O132" s="154">
        <v>0.344</v>
      </c>
      <c r="P132" s="154">
        <f>O132*H132</f>
        <v>78.90671999999999</v>
      </c>
      <c r="Q132" s="154">
        <v>0</v>
      </c>
      <c r="R132" s="154">
        <f>Q132*H132</f>
        <v>0</v>
      </c>
      <c r="S132" s="154">
        <v>0.295</v>
      </c>
      <c r="T132" s="155">
        <f>S132*H132</f>
        <v>67.66709999999999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157</v>
      </c>
      <c r="AT132" s="156" t="s">
        <v>152</v>
      </c>
      <c r="AU132" s="156" t="s">
        <v>87</v>
      </c>
      <c r="AY132" s="17" t="s">
        <v>150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85</v>
      </c>
      <c r="BK132" s="157">
        <f>ROUND(I132*H132,2)</f>
        <v>0</v>
      </c>
      <c r="BL132" s="17" t="s">
        <v>157</v>
      </c>
      <c r="BM132" s="156" t="s">
        <v>158</v>
      </c>
    </row>
    <row r="133" spans="2:51" s="13" customFormat="1" ht="11.25">
      <c r="B133" s="158"/>
      <c r="D133" s="159" t="s">
        <v>159</v>
      </c>
      <c r="E133" s="160" t="s">
        <v>1</v>
      </c>
      <c r="F133" s="161" t="s">
        <v>160</v>
      </c>
      <c r="H133" s="160" t="s">
        <v>1</v>
      </c>
      <c r="I133" s="244"/>
      <c r="L133" s="158"/>
      <c r="M133" s="162"/>
      <c r="N133" s="163"/>
      <c r="O133" s="163"/>
      <c r="P133" s="163"/>
      <c r="Q133" s="163"/>
      <c r="R133" s="163"/>
      <c r="S133" s="163"/>
      <c r="T133" s="164"/>
      <c r="AT133" s="160" t="s">
        <v>159</v>
      </c>
      <c r="AU133" s="160" t="s">
        <v>87</v>
      </c>
      <c r="AV133" s="13" t="s">
        <v>85</v>
      </c>
      <c r="AW133" s="13" t="s">
        <v>33</v>
      </c>
      <c r="AX133" s="13" t="s">
        <v>78</v>
      </c>
      <c r="AY133" s="160" t="s">
        <v>150</v>
      </c>
    </row>
    <row r="134" spans="2:51" s="13" customFormat="1" ht="11.25">
      <c r="B134" s="158"/>
      <c r="D134" s="159" t="s">
        <v>159</v>
      </c>
      <c r="E134" s="160" t="s">
        <v>1</v>
      </c>
      <c r="F134" s="161" t="s">
        <v>161</v>
      </c>
      <c r="H134" s="160" t="s">
        <v>1</v>
      </c>
      <c r="I134" s="244"/>
      <c r="L134" s="158"/>
      <c r="M134" s="162"/>
      <c r="N134" s="163"/>
      <c r="O134" s="163"/>
      <c r="P134" s="163"/>
      <c r="Q134" s="163"/>
      <c r="R134" s="163"/>
      <c r="S134" s="163"/>
      <c r="T134" s="164"/>
      <c r="AT134" s="160" t="s">
        <v>159</v>
      </c>
      <c r="AU134" s="160" t="s">
        <v>87</v>
      </c>
      <c r="AV134" s="13" t="s">
        <v>85</v>
      </c>
      <c r="AW134" s="13" t="s">
        <v>33</v>
      </c>
      <c r="AX134" s="13" t="s">
        <v>78</v>
      </c>
      <c r="AY134" s="160" t="s">
        <v>150</v>
      </c>
    </row>
    <row r="135" spans="2:51" s="14" customFormat="1" ht="11.25">
      <c r="B135" s="165"/>
      <c r="D135" s="159" t="s">
        <v>159</v>
      </c>
      <c r="E135" s="166" t="s">
        <v>1</v>
      </c>
      <c r="F135" s="167" t="s">
        <v>162</v>
      </c>
      <c r="H135" s="168">
        <v>139.38</v>
      </c>
      <c r="I135" s="245"/>
      <c r="L135" s="165"/>
      <c r="M135" s="169"/>
      <c r="N135" s="170"/>
      <c r="O135" s="170"/>
      <c r="P135" s="170"/>
      <c r="Q135" s="170"/>
      <c r="R135" s="170"/>
      <c r="S135" s="170"/>
      <c r="T135" s="171"/>
      <c r="AT135" s="166" t="s">
        <v>159</v>
      </c>
      <c r="AU135" s="166" t="s">
        <v>87</v>
      </c>
      <c r="AV135" s="14" t="s">
        <v>87</v>
      </c>
      <c r="AW135" s="14" t="s">
        <v>33</v>
      </c>
      <c r="AX135" s="14" t="s">
        <v>78</v>
      </c>
      <c r="AY135" s="166" t="s">
        <v>150</v>
      </c>
    </row>
    <row r="136" spans="2:51" s="14" customFormat="1" ht="11.25">
      <c r="B136" s="165"/>
      <c r="D136" s="159" t="s">
        <v>159</v>
      </c>
      <c r="E136" s="166" t="s">
        <v>1</v>
      </c>
      <c r="F136" s="167" t="s">
        <v>163</v>
      </c>
      <c r="H136" s="168">
        <v>90</v>
      </c>
      <c r="I136" s="245"/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159</v>
      </c>
      <c r="AU136" s="166" t="s">
        <v>87</v>
      </c>
      <c r="AV136" s="14" t="s">
        <v>87</v>
      </c>
      <c r="AW136" s="14" t="s">
        <v>33</v>
      </c>
      <c r="AX136" s="14" t="s">
        <v>78</v>
      </c>
      <c r="AY136" s="166" t="s">
        <v>150</v>
      </c>
    </row>
    <row r="137" spans="2:51" s="15" customFormat="1" ht="11.25">
      <c r="B137" s="172"/>
      <c r="D137" s="159" t="s">
        <v>159</v>
      </c>
      <c r="E137" s="173" t="s">
        <v>1</v>
      </c>
      <c r="F137" s="174" t="s">
        <v>164</v>
      </c>
      <c r="H137" s="175">
        <v>229.38</v>
      </c>
      <c r="I137" s="247"/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159</v>
      </c>
      <c r="AU137" s="173" t="s">
        <v>87</v>
      </c>
      <c r="AV137" s="15" t="s">
        <v>157</v>
      </c>
      <c r="AW137" s="15" t="s">
        <v>33</v>
      </c>
      <c r="AX137" s="15" t="s">
        <v>85</v>
      </c>
      <c r="AY137" s="173" t="s">
        <v>150</v>
      </c>
    </row>
    <row r="138" spans="1:65" s="2" customFormat="1" ht="62.65" customHeight="1">
      <c r="A138" s="29"/>
      <c r="B138" s="145"/>
      <c r="C138" s="146" t="s">
        <v>87</v>
      </c>
      <c r="D138" s="146" t="s">
        <v>152</v>
      </c>
      <c r="E138" s="147" t="s">
        <v>165</v>
      </c>
      <c r="F138" s="148" t="s">
        <v>166</v>
      </c>
      <c r="G138" s="149" t="s">
        <v>155</v>
      </c>
      <c r="H138" s="150">
        <v>40.48</v>
      </c>
      <c r="I138" s="243"/>
      <c r="J138" s="151">
        <f>ROUND(I138*H138,2)</f>
        <v>0</v>
      </c>
      <c r="K138" s="148" t="s">
        <v>156</v>
      </c>
      <c r="L138" s="30"/>
      <c r="M138" s="152" t="s">
        <v>1</v>
      </c>
      <c r="N138" s="153" t="s">
        <v>43</v>
      </c>
      <c r="O138" s="154">
        <v>0.041</v>
      </c>
      <c r="P138" s="154">
        <f>O138*H138</f>
        <v>1.65968</v>
      </c>
      <c r="Q138" s="154">
        <v>0</v>
      </c>
      <c r="R138" s="154">
        <f>Q138*H138</f>
        <v>0</v>
      </c>
      <c r="S138" s="154">
        <v>0.417</v>
      </c>
      <c r="T138" s="155">
        <f>S138*H138</f>
        <v>16.880159999999997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157</v>
      </c>
      <c r="AT138" s="156" t="s">
        <v>152</v>
      </c>
      <c r="AU138" s="156" t="s">
        <v>87</v>
      </c>
      <c r="AY138" s="17" t="s">
        <v>150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85</v>
      </c>
      <c r="BK138" s="157">
        <f>ROUND(I138*H138,2)</f>
        <v>0</v>
      </c>
      <c r="BL138" s="17" t="s">
        <v>157</v>
      </c>
      <c r="BM138" s="156" t="s">
        <v>167</v>
      </c>
    </row>
    <row r="139" spans="2:51" s="13" customFormat="1" ht="11.25">
      <c r="B139" s="158"/>
      <c r="D139" s="159" t="s">
        <v>159</v>
      </c>
      <c r="E139" s="160" t="s">
        <v>1</v>
      </c>
      <c r="F139" s="161" t="s">
        <v>161</v>
      </c>
      <c r="H139" s="160" t="s">
        <v>1</v>
      </c>
      <c r="I139" s="244"/>
      <c r="L139" s="158"/>
      <c r="M139" s="162"/>
      <c r="N139" s="163"/>
      <c r="O139" s="163"/>
      <c r="P139" s="163"/>
      <c r="Q139" s="163"/>
      <c r="R139" s="163"/>
      <c r="S139" s="163"/>
      <c r="T139" s="164"/>
      <c r="AT139" s="160" t="s">
        <v>159</v>
      </c>
      <c r="AU139" s="160" t="s">
        <v>87</v>
      </c>
      <c r="AV139" s="13" t="s">
        <v>85</v>
      </c>
      <c r="AW139" s="13" t="s">
        <v>33</v>
      </c>
      <c r="AX139" s="13" t="s">
        <v>78</v>
      </c>
      <c r="AY139" s="160" t="s">
        <v>150</v>
      </c>
    </row>
    <row r="140" spans="2:51" s="14" customFormat="1" ht="11.25">
      <c r="B140" s="165"/>
      <c r="D140" s="159" t="s">
        <v>159</v>
      </c>
      <c r="E140" s="166" t="s">
        <v>1</v>
      </c>
      <c r="F140" s="167" t="s">
        <v>168</v>
      </c>
      <c r="H140" s="168">
        <v>40.48</v>
      </c>
      <c r="I140" s="245"/>
      <c r="L140" s="165"/>
      <c r="M140" s="169"/>
      <c r="N140" s="170"/>
      <c r="O140" s="170"/>
      <c r="P140" s="170"/>
      <c r="Q140" s="170"/>
      <c r="R140" s="170"/>
      <c r="S140" s="170"/>
      <c r="T140" s="171"/>
      <c r="AT140" s="166" t="s">
        <v>159</v>
      </c>
      <c r="AU140" s="166" t="s">
        <v>87</v>
      </c>
      <c r="AV140" s="14" t="s">
        <v>87</v>
      </c>
      <c r="AW140" s="14" t="s">
        <v>33</v>
      </c>
      <c r="AX140" s="14" t="s">
        <v>85</v>
      </c>
      <c r="AY140" s="166" t="s">
        <v>150</v>
      </c>
    </row>
    <row r="141" spans="1:65" s="2" customFormat="1" ht="66.75" customHeight="1">
      <c r="A141" s="29"/>
      <c r="B141" s="145"/>
      <c r="C141" s="146" t="s">
        <v>169</v>
      </c>
      <c r="D141" s="146" t="s">
        <v>152</v>
      </c>
      <c r="E141" s="147" t="s">
        <v>170</v>
      </c>
      <c r="F141" s="148" t="s">
        <v>171</v>
      </c>
      <c r="G141" s="149" t="s">
        <v>155</v>
      </c>
      <c r="H141" s="150">
        <v>269.86</v>
      </c>
      <c r="I141" s="243"/>
      <c r="J141" s="151">
        <f>ROUND(I141*H141,2)</f>
        <v>0</v>
      </c>
      <c r="K141" s="148" t="s">
        <v>156</v>
      </c>
      <c r="L141" s="30"/>
      <c r="M141" s="152" t="s">
        <v>1</v>
      </c>
      <c r="N141" s="153" t="s">
        <v>43</v>
      </c>
      <c r="O141" s="154">
        <v>0.102</v>
      </c>
      <c r="P141" s="154">
        <f>O141*H141</f>
        <v>27.52572</v>
      </c>
      <c r="Q141" s="154">
        <v>0</v>
      </c>
      <c r="R141" s="154">
        <f>Q141*H141</f>
        <v>0</v>
      </c>
      <c r="S141" s="154">
        <v>0.29</v>
      </c>
      <c r="T141" s="155">
        <f>S141*H141</f>
        <v>78.2594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157</v>
      </c>
      <c r="AT141" s="156" t="s">
        <v>152</v>
      </c>
      <c r="AU141" s="156" t="s">
        <v>87</v>
      </c>
      <c r="AY141" s="17" t="s">
        <v>150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85</v>
      </c>
      <c r="BK141" s="157">
        <f>ROUND(I141*H141,2)</f>
        <v>0</v>
      </c>
      <c r="BL141" s="17" t="s">
        <v>157</v>
      </c>
      <c r="BM141" s="156" t="s">
        <v>172</v>
      </c>
    </row>
    <row r="142" spans="2:51" s="13" customFormat="1" ht="11.25">
      <c r="B142" s="158"/>
      <c r="D142" s="159" t="s">
        <v>159</v>
      </c>
      <c r="E142" s="160" t="s">
        <v>1</v>
      </c>
      <c r="F142" s="161" t="s">
        <v>160</v>
      </c>
      <c r="H142" s="160" t="s">
        <v>1</v>
      </c>
      <c r="I142" s="244"/>
      <c r="L142" s="158"/>
      <c r="M142" s="162"/>
      <c r="N142" s="163"/>
      <c r="O142" s="163"/>
      <c r="P142" s="163"/>
      <c r="Q142" s="163"/>
      <c r="R142" s="163"/>
      <c r="S142" s="163"/>
      <c r="T142" s="164"/>
      <c r="AT142" s="160" t="s">
        <v>159</v>
      </c>
      <c r="AU142" s="160" t="s">
        <v>87</v>
      </c>
      <c r="AV142" s="13" t="s">
        <v>85</v>
      </c>
      <c r="AW142" s="13" t="s">
        <v>33</v>
      </c>
      <c r="AX142" s="13" t="s">
        <v>78</v>
      </c>
      <c r="AY142" s="160" t="s">
        <v>150</v>
      </c>
    </row>
    <row r="143" spans="2:51" s="13" customFormat="1" ht="11.25">
      <c r="B143" s="158"/>
      <c r="D143" s="159" t="s">
        <v>159</v>
      </c>
      <c r="E143" s="160" t="s">
        <v>1</v>
      </c>
      <c r="F143" s="161" t="s">
        <v>161</v>
      </c>
      <c r="H143" s="160" t="s">
        <v>1</v>
      </c>
      <c r="I143" s="244"/>
      <c r="L143" s="158"/>
      <c r="M143" s="162"/>
      <c r="N143" s="163"/>
      <c r="O143" s="163"/>
      <c r="P143" s="163"/>
      <c r="Q143" s="163"/>
      <c r="R143" s="163"/>
      <c r="S143" s="163"/>
      <c r="T143" s="164"/>
      <c r="AT143" s="160" t="s">
        <v>159</v>
      </c>
      <c r="AU143" s="160" t="s">
        <v>87</v>
      </c>
      <c r="AV143" s="13" t="s">
        <v>85</v>
      </c>
      <c r="AW143" s="13" t="s">
        <v>33</v>
      </c>
      <c r="AX143" s="13" t="s">
        <v>78</v>
      </c>
      <c r="AY143" s="160" t="s">
        <v>150</v>
      </c>
    </row>
    <row r="144" spans="2:51" s="14" customFormat="1" ht="11.25">
      <c r="B144" s="165"/>
      <c r="D144" s="159" t="s">
        <v>159</v>
      </c>
      <c r="E144" s="166" t="s">
        <v>1</v>
      </c>
      <c r="F144" s="167" t="s">
        <v>162</v>
      </c>
      <c r="H144" s="168">
        <v>139.38</v>
      </c>
      <c r="I144" s="245"/>
      <c r="L144" s="165"/>
      <c r="M144" s="169"/>
      <c r="N144" s="170"/>
      <c r="O144" s="170"/>
      <c r="P144" s="170"/>
      <c r="Q144" s="170"/>
      <c r="R144" s="170"/>
      <c r="S144" s="170"/>
      <c r="T144" s="171"/>
      <c r="AT144" s="166" t="s">
        <v>159</v>
      </c>
      <c r="AU144" s="166" t="s">
        <v>87</v>
      </c>
      <c r="AV144" s="14" t="s">
        <v>87</v>
      </c>
      <c r="AW144" s="14" t="s">
        <v>33</v>
      </c>
      <c r="AX144" s="14" t="s">
        <v>78</v>
      </c>
      <c r="AY144" s="166" t="s">
        <v>150</v>
      </c>
    </row>
    <row r="145" spans="2:51" s="14" customFormat="1" ht="11.25">
      <c r="B145" s="165"/>
      <c r="D145" s="159" t="s">
        <v>159</v>
      </c>
      <c r="E145" s="166" t="s">
        <v>1</v>
      </c>
      <c r="F145" s="167" t="s">
        <v>163</v>
      </c>
      <c r="H145" s="168">
        <v>90</v>
      </c>
      <c r="I145" s="245"/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159</v>
      </c>
      <c r="AU145" s="166" t="s">
        <v>87</v>
      </c>
      <c r="AV145" s="14" t="s">
        <v>87</v>
      </c>
      <c r="AW145" s="14" t="s">
        <v>33</v>
      </c>
      <c r="AX145" s="14" t="s">
        <v>78</v>
      </c>
      <c r="AY145" s="166" t="s">
        <v>150</v>
      </c>
    </row>
    <row r="146" spans="2:51" s="14" customFormat="1" ht="11.25">
      <c r="B146" s="165"/>
      <c r="D146" s="159" t="s">
        <v>159</v>
      </c>
      <c r="E146" s="166" t="s">
        <v>1</v>
      </c>
      <c r="F146" s="167" t="s">
        <v>173</v>
      </c>
      <c r="H146" s="168">
        <v>40.48</v>
      </c>
      <c r="I146" s="245"/>
      <c r="L146" s="165"/>
      <c r="M146" s="169"/>
      <c r="N146" s="170"/>
      <c r="O146" s="170"/>
      <c r="P146" s="170"/>
      <c r="Q146" s="170"/>
      <c r="R146" s="170"/>
      <c r="S146" s="170"/>
      <c r="T146" s="171"/>
      <c r="AT146" s="166" t="s">
        <v>159</v>
      </c>
      <c r="AU146" s="166" t="s">
        <v>87</v>
      </c>
      <c r="AV146" s="14" t="s">
        <v>87</v>
      </c>
      <c r="AW146" s="14" t="s">
        <v>33</v>
      </c>
      <c r="AX146" s="14" t="s">
        <v>78</v>
      </c>
      <c r="AY146" s="166" t="s">
        <v>150</v>
      </c>
    </row>
    <row r="147" spans="2:51" s="15" customFormat="1" ht="11.25">
      <c r="B147" s="172"/>
      <c r="D147" s="159" t="s">
        <v>159</v>
      </c>
      <c r="E147" s="173" t="s">
        <v>1</v>
      </c>
      <c r="F147" s="174" t="s">
        <v>164</v>
      </c>
      <c r="H147" s="175">
        <v>269.86</v>
      </c>
      <c r="I147" s="247"/>
      <c r="L147" s="172"/>
      <c r="M147" s="176"/>
      <c r="N147" s="177"/>
      <c r="O147" s="177"/>
      <c r="P147" s="177"/>
      <c r="Q147" s="177"/>
      <c r="R147" s="177"/>
      <c r="S147" s="177"/>
      <c r="T147" s="178"/>
      <c r="AT147" s="173" t="s">
        <v>159</v>
      </c>
      <c r="AU147" s="173" t="s">
        <v>87</v>
      </c>
      <c r="AV147" s="15" t="s">
        <v>157</v>
      </c>
      <c r="AW147" s="15" t="s">
        <v>33</v>
      </c>
      <c r="AX147" s="15" t="s">
        <v>85</v>
      </c>
      <c r="AY147" s="173" t="s">
        <v>150</v>
      </c>
    </row>
    <row r="148" spans="1:65" s="2" customFormat="1" ht="62.65" customHeight="1">
      <c r="A148" s="29"/>
      <c r="B148" s="145"/>
      <c r="C148" s="146" t="s">
        <v>157</v>
      </c>
      <c r="D148" s="146" t="s">
        <v>152</v>
      </c>
      <c r="E148" s="147" t="s">
        <v>174</v>
      </c>
      <c r="F148" s="148" t="s">
        <v>175</v>
      </c>
      <c r="G148" s="149" t="s">
        <v>155</v>
      </c>
      <c r="H148" s="150">
        <v>40.48</v>
      </c>
      <c r="I148" s="243"/>
      <c r="J148" s="151">
        <f>ROUND(I148*H148,2)</f>
        <v>0</v>
      </c>
      <c r="K148" s="148" t="s">
        <v>156</v>
      </c>
      <c r="L148" s="30"/>
      <c r="M148" s="152" t="s">
        <v>1</v>
      </c>
      <c r="N148" s="153" t="s">
        <v>43</v>
      </c>
      <c r="O148" s="154">
        <v>0.305</v>
      </c>
      <c r="P148" s="154">
        <f>O148*H148</f>
        <v>12.3464</v>
      </c>
      <c r="Q148" s="154">
        <v>0</v>
      </c>
      <c r="R148" s="154">
        <f>Q148*H148</f>
        <v>0</v>
      </c>
      <c r="S148" s="154">
        <v>0.325</v>
      </c>
      <c r="T148" s="155">
        <f>S148*H148</f>
        <v>13.155999999999999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157</v>
      </c>
      <c r="AT148" s="156" t="s">
        <v>152</v>
      </c>
      <c r="AU148" s="156" t="s">
        <v>87</v>
      </c>
      <c r="AY148" s="17" t="s">
        <v>150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85</v>
      </c>
      <c r="BK148" s="157">
        <f>ROUND(I148*H148,2)</f>
        <v>0</v>
      </c>
      <c r="BL148" s="17" t="s">
        <v>157</v>
      </c>
      <c r="BM148" s="156" t="s">
        <v>176</v>
      </c>
    </row>
    <row r="149" spans="2:51" s="13" customFormat="1" ht="11.25">
      <c r="B149" s="158"/>
      <c r="D149" s="159" t="s">
        <v>159</v>
      </c>
      <c r="E149" s="160" t="s">
        <v>1</v>
      </c>
      <c r="F149" s="161" t="s">
        <v>161</v>
      </c>
      <c r="H149" s="160" t="s">
        <v>1</v>
      </c>
      <c r="I149" s="244"/>
      <c r="L149" s="158"/>
      <c r="M149" s="162"/>
      <c r="N149" s="163"/>
      <c r="O149" s="163"/>
      <c r="P149" s="163"/>
      <c r="Q149" s="163"/>
      <c r="R149" s="163"/>
      <c r="S149" s="163"/>
      <c r="T149" s="164"/>
      <c r="AT149" s="160" t="s">
        <v>159</v>
      </c>
      <c r="AU149" s="160" t="s">
        <v>87</v>
      </c>
      <c r="AV149" s="13" t="s">
        <v>85</v>
      </c>
      <c r="AW149" s="13" t="s">
        <v>33</v>
      </c>
      <c r="AX149" s="13" t="s">
        <v>78</v>
      </c>
      <c r="AY149" s="160" t="s">
        <v>150</v>
      </c>
    </row>
    <row r="150" spans="2:51" s="14" customFormat="1" ht="11.25">
      <c r="B150" s="165"/>
      <c r="D150" s="159" t="s">
        <v>159</v>
      </c>
      <c r="E150" s="166" t="s">
        <v>1</v>
      </c>
      <c r="F150" s="167" t="s">
        <v>173</v>
      </c>
      <c r="H150" s="168">
        <v>40.48</v>
      </c>
      <c r="I150" s="245"/>
      <c r="L150" s="165"/>
      <c r="M150" s="169"/>
      <c r="N150" s="170"/>
      <c r="O150" s="170"/>
      <c r="P150" s="170"/>
      <c r="Q150" s="170"/>
      <c r="R150" s="170"/>
      <c r="S150" s="170"/>
      <c r="T150" s="171"/>
      <c r="AT150" s="166" t="s">
        <v>159</v>
      </c>
      <c r="AU150" s="166" t="s">
        <v>87</v>
      </c>
      <c r="AV150" s="14" t="s">
        <v>87</v>
      </c>
      <c r="AW150" s="14" t="s">
        <v>33</v>
      </c>
      <c r="AX150" s="14" t="s">
        <v>85</v>
      </c>
      <c r="AY150" s="166" t="s">
        <v>150</v>
      </c>
    </row>
    <row r="151" spans="1:65" s="2" customFormat="1" ht="37.9" customHeight="1">
      <c r="A151" s="29"/>
      <c r="B151" s="145"/>
      <c r="C151" s="146" t="s">
        <v>177</v>
      </c>
      <c r="D151" s="146" t="s">
        <v>152</v>
      </c>
      <c r="E151" s="147" t="s">
        <v>178</v>
      </c>
      <c r="F151" s="148" t="s">
        <v>179</v>
      </c>
      <c r="G151" s="149" t="s">
        <v>180</v>
      </c>
      <c r="H151" s="150">
        <v>36.6</v>
      </c>
      <c r="I151" s="243"/>
      <c r="J151" s="151">
        <f>ROUND(I151*H151,2)</f>
        <v>0</v>
      </c>
      <c r="K151" s="148" t="s">
        <v>156</v>
      </c>
      <c r="L151" s="30"/>
      <c r="M151" s="152" t="s">
        <v>1</v>
      </c>
      <c r="N151" s="153" t="s">
        <v>43</v>
      </c>
      <c r="O151" s="154">
        <v>0.095</v>
      </c>
      <c r="P151" s="154">
        <f>O151*H151</f>
        <v>3.4770000000000003</v>
      </c>
      <c r="Q151" s="154">
        <v>0</v>
      </c>
      <c r="R151" s="154">
        <f>Q151*H151</f>
        <v>0</v>
      </c>
      <c r="S151" s="154">
        <v>0.04</v>
      </c>
      <c r="T151" s="155">
        <f>S151*H151</f>
        <v>1.4640000000000002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157</v>
      </c>
      <c r="AT151" s="156" t="s">
        <v>152</v>
      </c>
      <c r="AU151" s="156" t="s">
        <v>87</v>
      </c>
      <c r="AY151" s="17" t="s">
        <v>150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85</v>
      </c>
      <c r="BK151" s="157">
        <f>ROUND(I151*H151,2)</f>
        <v>0</v>
      </c>
      <c r="BL151" s="17" t="s">
        <v>157</v>
      </c>
      <c r="BM151" s="156" t="s">
        <v>181</v>
      </c>
    </row>
    <row r="152" spans="2:51" s="14" customFormat="1" ht="11.25">
      <c r="B152" s="165"/>
      <c r="D152" s="159" t="s">
        <v>159</v>
      </c>
      <c r="E152" s="166" t="s">
        <v>1</v>
      </c>
      <c r="F152" s="167" t="s">
        <v>182</v>
      </c>
      <c r="H152" s="168">
        <v>36.6</v>
      </c>
      <c r="I152" s="245"/>
      <c r="L152" s="165"/>
      <c r="M152" s="169"/>
      <c r="N152" s="170"/>
      <c r="O152" s="170"/>
      <c r="P152" s="170"/>
      <c r="Q152" s="170"/>
      <c r="R152" s="170"/>
      <c r="S152" s="170"/>
      <c r="T152" s="171"/>
      <c r="AT152" s="166" t="s">
        <v>159</v>
      </c>
      <c r="AU152" s="166" t="s">
        <v>87</v>
      </c>
      <c r="AV152" s="14" t="s">
        <v>87</v>
      </c>
      <c r="AW152" s="14" t="s">
        <v>33</v>
      </c>
      <c r="AX152" s="14" t="s">
        <v>85</v>
      </c>
      <c r="AY152" s="166" t="s">
        <v>150</v>
      </c>
    </row>
    <row r="153" spans="1:65" s="2" customFormat="1" ht="24.2" customHeight="1">
      <c r="A153" s="29"/>
      <c r="B153" s="145"/>
      <c r="C153" s="146" t="s">
        <v>183</v>
      </c>
      <c r="D153" s="146" t="s">
        <v>152</v>
      </c>
      <c r="E153" s="147" t="s">
        <v>184</v>
      </c>
      <c r="F153" s="148" t="s">
        <v>185</v>
      </c>
      <c r="G153" s="149" t="s">
        <v>186</v>
      </c>
      <c r="H153" s="150">
        <v>40</v>
      </c>
      <c r="I153" s="243"/>
      <c r="J153" s="151">
        <f>ROUND(I153*H153,2)</f>
        <v>0</v>
      </c>
      <c r="K153" s="148" t="s">
        <v>156</v>
      </c>
      <c r="L153" s="30"/>
      <c r="M153" s="152" t="s">
        <v>1</v>
      </c>
      <c r="N153" s="153" t="s">
        <v>43</v>
      </c>
      <c r="O153" s="154">
        <v>0.184</v>
      </c>
      <c r="P153" s="154">
        <f>O153*H153</f>
        <v>7.359999999999999</v>
      </c>
      <c r="Q153" s="154">
        <v>3E-05</v>
      </c>
      <c r="R153" s="154">
        <f>Q153*H153</f>
        <v>0.0012000000000000001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157</v>
      </c>
      <c r="AT153" s="156" t="s">
        <v>152</v>
      </c>
      <c r="AU153" s="156" t="s">
        <v>87</v>
      </c>
      <c r="AY153" s="17" t="s">
        <v>150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85</v>
      </c>
      <c r="BK153" s="157">
        <f>ROUND(I153*H153,2)</f>
        <v>0</v>
      </c>
      <c r="BL153" s="17" t="s">
        <v>157</v>
      </c>
      <c r="BM153" s="156" t="s">
        <v>187</v>
      </c>
    </row>
    <row r="154" spans="2:51" s="14" customFormat="1" ht="11.25">
      <c r="B154" s="165"/>
      <c r="D154" s="159" t="s">
        <v>159</v>
      </c>
      <c r="E154" s="166" t="s">
        <v>1</v>
      </c>
      <c r="F154" s="167" t="s">
        <v>188</v>
      </c>
      <c r="H154" s="168">
        <v>40</v>
      </c>
      <c r="I154" s="245"/>
      <c r="L154" s="165"/>
      <c r="M154" s="169"/>
      <c r="N154" s="170"/>
      <c r="O154" s="170"/>
      <c r="P154" s="170"/>
      <c r="Q154" s="170"/>
      <c r="R154" s="170"/>
      <c r="S154" s="170"/>
      <c r="T154" s="171"/>
      <c r="AT154" s="166" t="s">
        <v>159</v>
      </c>
      <c r="AU154" s="166" t="s">
        <v>87</v>
      </c>
      <c r="AV154" s="14" t="s">
        <v>87</v>
      </c>
      <c r="AW154" s="14" t="s">
        <v>33</v>
      </c>
      <c r="AX154" s="14" t="s">
        <v>85</v>
      </c>
      <c r="AY154" s="166" t="s">
        <v>150</v>
      </c>
    </row>
    <row r="155" spans="1:65" s="2" customFormat="1" ht="66.75" customHeight="1">
      <c r="A155" s="29"/>
      <c r="B155" s="145"/>
      <c r="C155" s="146" t="s">
        <v>189</v>
      </c>
      <c r="D155" s="146" t="s">
        <v>152</v>
      </c>
      <c r="E155" s="147" t="s">
        <v>190</v>
      </c>
      <c r="F155" s="148" t="s">
        <v>191</v>
      </c>
      <c r="G155" s="149" t="s">
        <v>180</v>
      </c>
      <c r="H155" s="150">
        <v>10</v>
      </c>
      <c r="I155" s="243"/>
      <c r="J155" s="151">
        <f>ROUND(I155*H155,2)</f>
        <v>0</v>
      </c>
      <c r="K155" s="148" t="s">
        <v>156</v>
      </c>
      <c r="L155" s="30"/>
      <c r="M155" s="152" t="s">
        <v>1</v>
      </c>
      <c r="N155" s="153" t="s">
        <v>43</v>
      </c>
      <c r="O155" s="154">
        <v>0.547</v>
      </c>
      <c r="P155" s="154">
        <f>O155*H155</f>
        <v>5.470000000000001</v>
      </c>
      <c r="Q155" s="154">
        <v>0.0369</v>
      </c>
      <c r="R155" s="154">
        <f>Q155*H155</f>
        <v>0.369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157</v>
      </c>
      <c r="AT155" s="156" t="s">
        <v>152</v>
      </c>
      <c r="AU155" s="156" t="s">
        <v>87</v>
      </c>
      <c r="AY155" s="17" t="s">
        <v>150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85</v>
      </c>
      <c r="BK155" s="157">
        <f>ROUND(I155*H155,2)</f>
        <v>0</v>
      </c>
      <c r="BL155" s="17" t="s">
        <v>157</v>
      </c>
      <c r="BM155" s="156" t="s">
        <v>192</v>
      </c>
    </row>
    <row r="156" spans="2:51" s="14" customFormat="1" ht="11.25">
      <c r="B156" s="165"/>
      <c r="D156" s="159" t="s">
        <v>159</v>
      </c>
      <c r="E156" s="166" t="s">
        <v>1</v>
      </c>
      <c r="F156" s="167" t="s">
        <v>193</v>
      </c>
      <c r="H156" s="168">
        <v>10</v>
      </c>
      <c r="I156" s="245"/>
      <c r="L156" s="165"/>
      <c r="M156" s="169"/>
      <c r="N156" s="170"/>
      <c r="O156" s="170"/>
      <c r="P156" s="170"/>
      <c r="Q156" s="170"/>
      <c r="R156" s="170"/>
      <c r="S156" s="170"/>
      <c r="T156" s="171"/>
      <c r="AT156" s="166" t="s">
        <v>159</v>
      </c>
      <c r="AU156" s="166" t="s">
        <v>87</v>
      </c>
      <c r="AV156" s="14" t="s">
        <v>87</v>
      </c>
      <c r="AW156" s="14" t="s">
        <v>33</v>
      </c>
      <c r="AX156" s="14" t="s">
        <v>85</v>
      </c>
      <c r="AY156" s="166" t="s">
        <v>150</v>
      </c>
    </row>
    <row r="157" spans="1:65" s="2" customFormat="1" ht="24.2" customHeight="1">
      <c r="A157" s="29"/>
      <c r="B157" s="145"/>
      <c r="C157" s="146" t="s">
        <v>194</v>
      </c>
      <c r="D157" s="146" t="s">
        <v>152</v>
      </c>
      <c r="E157" s="147" t="s">
        <v>195</v>
      </c>
      <c r="F157" s="148" t="s">
        <v>196</v>
      </c>
      <c r="G157" s="149" t="s">
        <v>155</v>
      </c>
      <c r="H157" s="150">
        <v>9.755</v>
      </c>
      <c r="I157" s="243"/>
      <c r="J157" s="151">
        <f>ROUND(I157*H157,2)</f>
        <v>0</v>
      </c>
      <c r="K157" s="148" t="s">
        <v>156</v>
      </c>
      <c r="L157" s="30"/>
      <c r="M157" s="152" t="s">
        <v>1</v>
      </c>
      <c r="N157" s="153" t="s">
        <v>43</v>
      </c>
      <c r="O157" s="154">
        <v>0.154</v>
      </c>
      <c r="P157" s="154">
        <f>O157*H157</f>
        <v>1.50227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157</v>
      </c>
      <c r="AT157" s="156" t="s">
        <v>152</v>
      </c>
      <c r="AU157" s="156" t="s">
        <v>87</v>
      </c>
      <c r="AY157" s="17" t="s">
        <v>150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85</v>
      </c>
      <c r="BK157" s="157">
        <f>ROUND(I157*H157,2)</f>
        <v>0</v>
      </c>
      <c r="BL157" s="17" t="s">
        <v>157</v>
      </c>
      <c r="BM157" s="156" t="s">
        <v>197</v>
      </c>
    </row>
    <row r="158" spans="2:51" s="13" customFormat="1" ht="11.25">
      <c r="B158" s="158"/>
      <c r="D158" s="159" t="s">
        <v>159</v>
      </c>
      <c r="E158" s="160" t="s">
        <v>1</v>
      </c>
      <c r="F158" s="161" t="s">
        <v>160</v>
      </c>
      <c r="H158" s="160" t="s">
        <v>1</v>
      </c>
      <c r="I158" s="244"/>
      <c r="L158" s="158"/>
      <c r="M158" s="162"/>
      <c r="N158" s="163"/>
      <c r="O158" s="163"/>
      <c r="P158" s="163"/>
      <c r="Q158" s="163"/>
      <c r="R158" s="163"/>
      <c r="S158" s="163"/>
      <c r="T158" s="164"/>
      <c r="AT158" s="160" t="s">
        <v>159</v>
      </c>
      <c r="AU158" s="160" t="s">
        <v>87</v>
      </c>
      <c r="AV158" s="13" t="s">
        <v>85</v>
      </c>
      <c r="AW158" s="13" t="s">
        <v>33</v>
      </c>
      <c r="AX158" s="13" t="s">
        <v>78</v>
      </c>
      <c r="AY158" s="160" t="s">
        <v>150</v>
      </c>
    </row>
    <row r="159" spans="2:51" s="13" customFormat="1" ht="11.25">
      <c r="B159" s="158"/>
      <c r="D159" s="159" t="s">
        <v>159</v>
      </c>
      <c r="E159" s="160" t="s">
        <v>1</v>
      </c>
      <c r="F159" s="161" t="s">
        <v>198</v>
      </c>
      <c r="H159" s="160" t="s">
        <v>1</v>
      </c>
      <c r="I159" s="244"/>
      <c r="L159" s="158"/>
      <c r="M159" s="162"/>
      <c r="N159" s="163"/>
      <c r="O159" s="163"/>
      <c r="P159" s="163"/>
      <c r="Q159" s="163"/>
      <c r="R159" s="163"/>
      <c r="S159" s="163"/>
      <c r="T159" s="164"/>
      <c r="AT159" s="160" t="s">
        <v>159</v>
      </c>
      <c r="AU159" s="160" t="s">
        <v>87</v>
      </c>
      <c r="AV159" s="13" t="s">
        <v>85</v>
      </c>
      <c r="AW159" s="13" t="s">
        <v>33</v>
      </c>
      <c r="AX159" s="13" t="s">
        <v>78</v>
      </c>
      <c r="AY159" s="160" t="s">
        <v>150</v>
      </c>
    </row>
    <row r="160" spans="2:51" s="14" customFormat="1" ht="11.25">
      <c r="B160" s="165"/>
      <c r="D160" s="159" t="s">
        <v>159</v>
      </c>
      <c r="E160" s="166" t="s">
        <v>1</v>
      </c>
      <c r="F160" s="167" t="s">
        <v>199</v>
      </c>
      <c r="H160" s="168">
        <v>9.755</v>
      </c>
      <c r="I160" s="245"/>
      <c r="L160" s="165"/>
      <c r="M160" s="169"/>
      <c r="N160" s="170"/>
      <c r="O160" s="170"/>
      <c r="P160" s="170"/>
      <c r="Q160" s="170"/>
      <c r="R160" s="170"/>
      <c r="S160" s="170"/>
      <c r="T160" s="171"/>
      <c r="AT160" s="166" t="s">
        <v>159</v>
      </c>
      <c r="AU160" s="166" t="s">
        <v>87</v>
      </c>
      <c r="AV160" s="14" t="s">
        <v>87</v>
      </c>
      <c r="AW160" s="14" t="s">
        <v>33</v>
      </c>
      <c r="AX160" s="14" t="s">
        <v>85</v>
      </c>
      <c r="AY160" s="166" t="s">
        <v>150</v>
      </c>
    </row>
    <row r="161" spans="1:65" s="2" customFormat="1" ht="37.9" customHeight="1">
      <c r="A161" s="29"/>
      <c r="B161" s="145"/>
      <c r="C161" s="146" t="s">
        <v>200</v>
      </c>
      <c r="D161" s="146" t="s">
        <v>152</v>
      </c>
      <c r="E161" s="147" t="s">
        <v>201</v>
      </c>
      <c r="F161" s="148" t="s">
        <v>202</v>
      </c>
      <c r="G161" s="149" t="s">
        <v>203</v>
      </c>
      <c r="H161" s="150">
        <v>14</v>
      </c>
      <c r="I161" s="243"/>
      <c r="J161" s="151">
        <f>ROUND(I161*H161,2)</f>
        <v>0</v>
      </c>
      <c r="K161" s="148" t="s">
        <v>156</v>
      </c>
      <c r="L161" s="30"/>
      <c r="M161" s="152" t="s">
        <v>1</v>
      </c>
      <c r="N161" s="153" t="s">
        <v>43</v>
      </c>
      <c r="O161" s="154">
        <v>1.763</v>
      </c>
      <c r="P161" s="154">
        <f>O161*H161</f>
        <v>24.682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157</v>
      </c>
      <c r="AT161" s="156" t="s">
        <v>152</v>
      </c>
      <c r="AU161" s="156" t="s">
        <v>87</v>
      </c>
      <c r="AY161" s="17" t="s">
        <v>150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85</v>
      </c>
      <c r="BK161" s="157">
        <f>ROUND(I161*H161,2)</f>
        <v>0</v>
      </c>
      <c r="BL161" s="17" t="s">
        <v>157</v>
      </c>
      <c r="BM161" s="156" t="s">
        <v>204</v>
      </c>
    </row>
    <row r="162" spans="2:51" s="14" customFormat="1" ht="11.25">
      <c r="B162" s="165"/>
      <c r="D162" s="159" t="s">
        <v>159</v>
      </c>
      <c r="E162" s="166" t="s">
        <v>1</v>
      </c>
      <c r="F162" s="167" t="s">
        <v>205</v>
      </c>
      <c r="H162" s="168">
        <v>14</v>
      </c>
      <c r="I162" s="245"/>
      <c r="L162" s="165"/>
      <c r="M162" s="169"/>
      <c r="N162" s="170"/>
      <c r="O162" s="170"/>
      <c r="P162" s="170"/>
      <c r="Q162" s="170"/>
      <c r="R162" s="170"/>
      <c r="S162" s="170"/>
      <c r="T162" s="171"/>
      <c r="AT162" s="166" t="s">
        <v>159</v>
      </c>
      <c r="AU162" s="166" t="s">
        <v>87</v>
      </c>
      <c r="AV162" s="14" t="s">
        <v>87</v>
      </c>
      <c r="AW162" s="14" t="s">
        <v>33</v>
      </c>
      <c r="AX162" s="14" t="s">
        <v>85</v>
      </c>
      <c r="AY162" s="166" t="s">
        <v>150</v>
      </c>
    </row>
    <row r="163" spans="1:65" s="2" customFormat="1" ht="49.15" customHeight="1">
      <c r="A163" s="29"/>
      <c r="B163" s="145"/>
      <c r="C163" s="146" t="s">
        <v>206</v>
      </c>
      <c r="D163" s="146" t="s">
        <v>152</v>
      </c>
      <c r="E163" s="147" t="s">
        <v>207</v>
      </c>
      <c r="F163" s="148" t="s">
        <v>208</v>
      </c>
      <c r="G163" s="149" t="s">
        <v>203</v>
      </c>
      <c r="H163" s="150">
        <v>54.63</v>
      </c>
      <c r="I163" s="243"/>
      <c r="J163" s="151">
        <f>ROUND(I163*H163,2)</f>
        <v>0</v>
      </c>
      <c r="K163" s="148" t="s">
        <v>156</v>
      </c>
      <c r="L163" s="30"/>
      <c r="M163" s="152" t="s">
        <v>1</v>
      </c>
      <c r="N163" s="153" t="s">
        <v>43</v>
      </c>
      <c r="O163" s="154">
        <v>0.72</v>
      </c>
      <c r="P163" s="154">
        <f>O163*H163</f>
        <v>39.3336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157</v>
      </c>
      <c r="AT163" s="156" t="s">
        <v>152</v>
      </c>
      <c r="AU163" s="156" t="s">
        <v>87</v>
      </c>
      <c r="AY163" s="17" t="s">
        <v>150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85</v>
      </c>
      <c r="BK163" s="157">
        <f>ROUND(I163*H163,2)</f>
        <v>0</v>
      </c>
      <c r="BL163" s="17" t="s">
        <v>157</v>
      </c>
      <c r="BM163" s="156" t="s">
        <v>209</v>
      </c>
    </row>
    <row r="164" spans="2:51" s="13" customFormat="1" ht="11.25">
      <c r="B164" s="158"/>
      <c r="D164" s="159" t="s">
        <v>159</v>
      </c>
      <c r="E164" s="160" t="s">
        <v>1</v>
      </c>
      <c r="F164" s="161" t="s">
        <v>160</v>
      </c>
      <c r="H164" s="160" t="s">
        <v>1</v>
      </c>
      <c r="I164" s="244"/>
      <c r="L164" s="158"/>
      <c r="M164" s="162"/>
      <c r="N164" s="163"/>
      <c r="O164" s="163"/>
      <c r="P164" s="163"/>
      <c r="Q164" s="163"/>
      <c r="R164" s="163"/>
      <c r="S164" s="163"/>
      <c r="T164" s="164"/>
      <c r="AT164" s="160" t="s">
        <v>159</v>
      </c>
      <c r="AU164" s="160" t="s">
        <v>87</v>
      </c>
      <c r="AV164" s="13" t="s">
        <v>85</v>
      </c>
      <c r="AW164" s="13" t="s">
        <v>33</v>
      </c>
      <c r="AX164" s="13" t="s">
        <v>78</v>
      </c>
      <c r="AY164" s="160" t="s">
        <v>150</v>
      </c>
    </row>
    <row r="165" spans="2:51" s="13" customFormat="1" ht="11.25">
      <c r="B165" s="158"/>
      <c r="D165" s="159" t="s">
        <v>159</v>
      </c>
      <c r="E165" s="160" t="s">
        <v>1</v>
      </c>
      <c r="F165" s="161" t="s">
        <v>210</v>
      </c>
      <c r="H165" s="160" t="s">
        <v>1</v>
      </c>
      <c r="I165" s="244"/>
      <c r="L165" s="158"/>
      <c r="M165" s="162"/>
      <c r="N165" s="163"/>
      <c r="O165" s="163"/>
      <c r="P165" s="163"/>
      <c r="Q165" s="163"/>
      <c r="R165" s="163"/>
      <c r="S165" s="163"/>
      <c r="T165" s="164"/>
      <c r="AT165" s="160" t="s">
        <v>159</v>
      </c>
      <c r="AU165" s="160" t="s">
        <v>87</v>
      </c>
      <c r="AV165" s="13" t="s">
        <v>85</v>
      </c>
      <c r="AW165" s="13" t="s">
        <v>33</v>
      </c>
      <c r="AX165" s="13" t="s">
        <v>78</v>
      </c>
      <c r="AY165" s="160" t="s">
        <v>150</v>
      </c>
    </row>
    <row r="166" spans="2:51" s="13" customFormat="1" ht="11.25">
      <c r="B166" s="158"/>
      <c r="D166" s="159" t="s">
        <v>159</v>
      </c>
      <c r="E166" s="160" t="s">
        <v>1</v>
      </c>
      <c r="F166" s="161" t="s">
        <v>211</v>
      </c>
      <c r="H166" s="160" t="s">
        <v>1</v>
      </c>
      <c r="I166" s="244"/>
      <c r="L166" s="158"/>
      <c r="M166" s="162"/>
      <c r="N166" s="163"/>
      <c r="O166" s="163"/>
      <c r="P166" s="163"/>
      <c r="Q166" s="163"/>
      <c r="R166" s="163"/>
      <c r="S166" s="163"/>
      <c r="T166" s="164"/>
      <c r="AT166" s="160" t="s">
        <v>159</v>
      </c>
      <c r="AU166" s="160" t="s">
        <v>87</v>
      </c>
      <c r="AV166" s="13" t="s">
        <v>85</v>
      </c>
      <c r="AW166" s="13" t="s">
        <v>33</v>
      </c>
      <c r="AX166" s="13" t="s">
        <v>78</v>
      </c>
      <c r="AY166" s="160" t="s">
        <v>150</v>
      </c>
    </row>
    <row r="167" spans="2:51" s="14" customFormat="1" ht="11.25">
      <c r="B167" s="165"/>
      <c r="D167" s="159" t="s">
        <v>159</v>
      </c>
      <c r="E167" s="166" t="s">
        <v>1</v>
      </c>
      <c r="F167" s="167" t="s">
        <v>212</v>
      </c>
      <c r="H167" s="168">
        <v>54.63</v>
      </c>
      <c r="I167" s="245"/>
      <c r="L167" s="165"/>
      <c r="M167" s="169"/>
      <c r="N167" s="170"/>
      <c r="O167" s="170"/>
      <c r="P167" s="170"/>
      <c r="Q167" s="170"/>
      <c r="R167" s="170"/>
      <c r="S167" s="170"/>
      <c r="T167" s="171"/>
      <c r="AT167" s="166" t="s">
        <v>159</v>
      </c>
      <c r="AU167" s="166" t="s">
        <v>87</v>
      </c>
      <c r="AV167" s="14" t="s">
        <v>87</v>
      </c>
      <c r="AW167" s="14" t="s">
        <v>33</v>
      </c>
      <c r="AX167" s="14" t="s">
        <v>85</v>
      </c>
      <c r="AY167" s="166" t="s">
        <v>150</v>
      </c>
    </row>
    <row r="168" spans="1:65" s="2" customFormat="1" ht="49.15" customHeight="1">
      <c r="A168" s="29"/>
      <c r="B168" s="145"/>
      <c r="C168" s="146" t="s">
        <v>213</v>
      </c>
      <c r="D168" s="146" t="s">
        <v>152</v>
      </c>
      <c r="E168" s="147" t="s">
        <v>214</v>
      </c>
      <c r="F168" s="148" t="s">
        <v>215</v>
      </c>
      <c r="G168" s="149" t="s">
        <v>203</v>
      </c>
      <c r="H168" s="150">
        <v>54.63</v>
      </c>
      <c r="I168" s="243"/>
      <c r="J168" s="151">
        <f>ROUND(I168*H168,2)</f>
        <v>0</v>
      </c>
      <c r="K168" s="148" t="s">
        <v>156</v>
      </c>
      <c r="L168" s="30"/>
      <c r="M168" s="152" t="s">
        <v>1</v>
      </c>
      <c r="N168" s="153" t="s">
        <v>43</v>
      </c>
      <c r="O168" s="154">
        <v>0.974</v>
      </c>
      <c r="P168" s="154">
        <f>O168*H168</f>
        <v>53.20962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157</v>
      </c>
      <c r="AT168" s="156" t="s">
        <v>152</v>
      </c>
      <c r="AU168" s="156" t="s">
        <v>87</v>
      </c>
      <c r="AY168" s="17" t="s">
        <v>150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85</v>
      </c>
      <c r="BK168" s="157">
        <f>ROUND(I168*H168,2)</f>
        <v>0</v>
      </c>
      <c r="BL168" s="17" t="s">
        <v>157</v>
      </c>
      <c r="BM168" s="156" t="s">
        <v>216</v>
      </c>
    </row>
    <row r="169" spans="2:51" s="13" customFormat="1" ht="11.25">
      <c r="B169" s="158"/>
      <c r="D169" s="159" t="s">
        <v>159</v>
      </c>
      <c r="E169" s="160" t="s">
        <v>1</v>
      </c>
      <c r="F169" s="161" t="s">
        <v>160</v>
      </c>
      <c r="H169" s="160" t="s">
        <v>1</v>
      </c>
      <c r="I169" s="244"/>
      <c r="L169" s="158"/>
      <c r="M169" s="162"/>
      <c r="N169" s="163"/>
      <c r="O169" s="163"/>
      <c r="P169" s="163"/>
      <c r="Q169" s="163"/>
      <c r="R169" s="163"/>
      <c r="S169" s="163"/>
      <c r="T169" s="164"/>
      <c r="AT169" s="160" t="s">
        <v>159</v>
      </c>
      <c r="AU169" s="160" t="s">
        <v>87</v>
      </c>
      <c r="AV169" s="13" t="s">
        <v>85</v>
      </c>
      <c r="AW169" s="13" t="s">
        <v>33</v>
      </c>
      <c r="AX169" s="13" t="s">
        <v>78</v>
      </c>
      <c r="AY169" s="160" t="s">
        <v>150</v>
      </c>
    </row>
    <row r="170" spans="2:51" s="13" customFormat="1" ht="11.25">
      <c r="B170" s="158"/>
      <c r="D170" s="159" t="s">
        <v>159</v>
      </c>
      <c r="E170" s="160" t="s">
        <v>1</v>
      </c>
      <c r="F170" s="161" t="s">
        <v>210</v>
      </c>
      <c r="H170" s="160" t="s">
        <v>1</v>
      </c>
      <c r="I170" s="244"/>
      <c r="L170" s="158"/>
      <c r="M170" s="162"/>
      <c r="N170" s="163"/>
      <c r="O170" s="163"/>
      <c r="P170" s="163"/>
      <c r="Q170" s="163"/>
      <c r="R170" s="163"/>
      <c r="S170" s="163"/>
      <c r="T170" s="164"/>
      <c r="AT170" s="160" t="s">
        <v>159</v>
      </c>
      <c r="AU170" s="160" t="s">
        <v>87</v>
      </c>
      <c r="AV170" s="13" t="s">
        <v>85</v>
      </c>
      <c r="AW170" s="13" t="s">
        <v>33</v>
      </c>
      <c r="AX170" s="13" t="s">
        <v>78</v>
      </c>
      <c r="AY170" s="160" t="s">
        <v>150</v>
      </c>
    </row>
    <row r="171" spans="2:51" s="13" customFormat="1" ht="11.25">
      <c r="B171" s="158"/>
      <c r="D171" s="159" t="s">
        <v>159</v>
      </c>
      <c r="E171" s="160" t="s">
        <v>1</v>
      </c>
      <c r="F171" s="161" t="s">
        <v>211</v>
      </c>
      <c r="H171" s="160" t="s">
        <v>1</v>
      </c>
      <c r="I171" s="244"/>
      <c r="L171" s="158"/>
      <c r="M171" s="162"/>
      <c r="N171" s="163"/>
      <c r="O171" s="163"/>
      <c r="P171" s="163"/>
      <c r="Q171" s="163"/>
      <c r="R171" s="163"/>
      <c r="S171" s="163"/>
      <c r="T171" s="164"/>
      <c r="AT171" s="160" t="s">
        <v>159</v>
      </c>
      <c r="AU171" s="160" t="s">
        <v>87</v>
      </c>
      <c r="AV171" s="13" t="s">
        <v>85</v>
      </c>
      <c r="AW171" s="13" t="s">
        <v>33</v>
      </c>
      <c r="AX171" s="13" t="s">
        <v>78</v>
      </c>
      <c r="AY171" s="160" t="s">
        <v>150</v>
      </c>
    </row>
    <row r="172" spans="2:51" s="14" customFormat="1" ht="11.25">
      <c r="B172" s="165"/>
      <c r="D172" s="159" t="s">
        <v>159</v>
      </c>
      <c r="E172" s="166" t="s">
        <v>1</v>
      </c>
      <c r="F172" s="167" t="s">
        <v>212</v>
      </c>
      <c r="H172" s="168">
        <v>54.63</v>
      </c>
      <c r="I172" s="245"/>
      <c r="L172" s="165"/>
      <c r="M172" s="169"/>
      <c r="N172" s="170"/>
      <c r="O172" s="170"/>
      <c r="P172" s="170"/>
      <c r="Q172" s="170"/>
      <c r="R172" s="170"/>
      <c r="S172" s="170"/>
      <c r="T172" s="171"/>
      <c r="AT172" s="166" t="s">
        <v>159</v>
      </c>
      <c r="AU172" s="166" t="s">
        <v>87</v>
      </c>
      <c r="AV172" s="14" t="s">
        <v>87</v>
      </c>
      <c r="AW172" s="14" t="s">
        <v>33</v>
      </c>
      <c r="AX172" s="14" t="s">
        <v>85</v>
      </c>
      <c r="AY172" s="166" t="s">
        <v>150</v>
      </c>
    </row>
    <row r="173" spans="1:65" s="2" customFormat="1" ht="33" customHeight="1">
      <c r="A173" s="29"/>
      <c r="B173" s="145"/>
      <c r="C173" s="146" t="s">
        <v>217</v>
      </c>
      <c r="D173" s="146" t="s">
        <v>152</v>
      </c>
      <c r="E173" s="147" t="s">
        <v>218</v>
      </c>
      <c r="F173" s="148" t="s">
        <v>219</v>
      </c>
      <c r="G173" s="149" t="s">
        <v>203</v>
      </c>
      <c r="H173" s="150">
        <v>72.84</v>
      </c>
      <c r="I173" s="243"/>
      <c r="J173" s="151">
        <f>ROUND(I173*H173,2)</f>
        <v>0</v>
      </c>
      <c r="K173" s="148" t="s">
        <v>156</v>
      </c>
      <c r="L173" s="30"/>
      <c r="M173" s="152" t="s">
        <v>1</v>
      </c>
      <c r="N173" s="153" t="s">
        <v>43</v>
      </c>
      <c r="O173" s="154">
        <v>0.424</v>
      </c>
      <c r="P173" s="154">
        <f>O173*H173</f>
        <v>30.88416</v>
      </c>
      <c r="Q173" s="154">
        <v>1E-05</v>
      </c>
      <c r="R173" s="154">
        <f>Q173*H173</f>
        <v>0.0007284000000000001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157</v>
      </c>
      <c r="AT173" s="156" t="s">
        <v>152</v>
      </c>
      <c r="AU173" s="156" t="s">
        <v>87</v>
      </c>
      <c r="AY173" s="17" t="s">
        <v>150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85</v>
      </c>
      <c r="BK173" s="157">
        <f>ROUND(I173*H173,2)</f>
        <v>0</v>
      </c>
      <c r="BL173" s="17" t="s">
        <v>157</v>
      </c>
      <c r="BM173" s="156" t="s">
        <v>220</v>
      </c>
    </row>
    <row r="174" spans="2:51" s="13" customFormat="1" ht="11.25">
      <c r="B174" s="158"/>
      <c r="D174" s="159" t="s">
        <v>159</v>
      </c>
      <c r="E174" s="160" t="s">
        <v>1</v>
      </c>
      <c r="F174" s="161" t="s">
        <v>160</v>
      </c>
      <c r="H174" s="160" t="s">
        <v>1</v>
      </c>
      <c r="I174" s="244"/>
      <c r="L174" s="158"/>
      <c r="M174" s="162"/>
      <c r="N174" s="163"/>
      <c r="O174" s="163"/>
      <c r="P174" s="163"/>
      <c r="Q174" s="163"/>
      <c r="R174" s="163"/>
      <c r="S174" s="163"/>
      <c r="T174" s="164"/>
      <c r="AT174" s="160" t="s">
        <v>159</v>
      </c>
      <c r="AU174" s="160" t="s">
        <v>87</v>
      </c>
      <c r="AV174" s="13" t="s">
        <v>85</v>
      </c>
      <c r="AW174" s="13" t="s">
        <v>33</v>
      </c>
      <c r="AX174" s="13" t="s">
        <v>78</v>
      </c>
      <c r="AY174" s="160" t="s">
        <v>150</v>
      </c>
    </row>
    <row r="175" spans="2:51" s="13" customFormat="1" ht="11.25">
      <c r="B175" s="158"/>
      <c r="D175" s="159" t="s">
        <v>159</v>
      </c>
      <c r="E175" s="160" t="s">
        <v>1</v>
      </c>
      <c r="F175" s="161" t="s">
        <v>210</v>
      </c>
      <c r="H175" s="160" t="s">
        <v>1</v>
      </c>
      <c r="I175" s="244"/>
      <c r="L175" s="158"/>
      <c r="M175" s="162"/>
      <c r="N175" s="163"/>
      <c r="O175" s="163"/>
      <c r="P175" s="163"/>
      <c r="Q175" s="163"/>
      <c r="R175" s="163"/>
      <c r="S175" s="163"/>
      <c r="T175" s="164"/>
      <c r="AT175" s="160" t="s">
        <v>159</v>
      </c>
      <c r="AU175" s="160" t="s">
        <v>87</v>
      </c>
      <c r="AV175" s="13" t="s">
        <v>85</v>
      </c>
      <c r="AW175" s="13" t="s">
        <v>33</v>
      </c>
      <c r="AX175" s="13" t="s">
        <v>78</v>
      </c>
      <c r="AY175" s="160" t="s">
        <v>150</v>
      </c>
    </row>
    <row r="176" spans="2:51" s="13" customFormat="1" ht="11.25">
      <c r="B176" s="158"/>
      <c r="D176" s="159" t="s">
        <v>159</v>
      </c>
      <c r="E176" s="160" t="s">
        <v>1</v>
      </c>
      <c r="F176" s="161" t="s">
        <v>221</v>
      </c>
      <c r="H176" s="160" t="s">
        <v>1</v>
      </c>
      <c r="I176" s="244"/>
      <c r="L176" s="158"/>
      <c r="M176" s="162"/>
      <c r="N176" s="163"/>
      <c r="O176" s="163"/>
      <c r="P176" s="163"/>
      <c r="Q176" s="163"/>
      <c r="R176" s="163"/>
      <c r="S176" s="163"/>
      <c r="T176" s="164"/>
      <c r="AT176" s="160" t="s">
        <v>159</v>
      </c>
      <c r="AU176" s="160" t="s">
        <v>87</v>
      </c>
      <c r="AV176" s="13" t="s">
        <v>85</v>
      </c>
      <c r="AW176" s="13" t="s">
        <v>33</v>
      </c>
      <c r="AX176" s="13" t="s">
        <v>78</v>
      </c>
      <c r="AY176" s="160" t="s">
        <v>150</v>
      </c>
    </row>
    <row r="177" spans="2:51" s="14" customFormat="1" ht="11.25">
      <c r="B177" s="165"/>
      <c r="D177" s="159" t="s">
        <v>159</v>
      </c>
      <c r="E177" s="166" t="s">
        <v>1</v>
      </c>
      <c r="F177" s="167" t="s">
        <v>222</v>
      </c>
      <c r="H177" s="168">
        <v>72.84</v>
      </c>
      <c r="I177" s="245"/>
      <c r="L177" s="165"/>
      <c r="M177" s="169"/>
      <c r="N177" s="170"/>
      <c r="O177" s="170"/>
      <c r="P177" s="170"/>
      <c r="Q177" s="170"/>
      <c r="R177" s="170"/>
      <c r="S177" s="170"/>
      <c r="T177" s="171"/>
      <c r="AT177" s="166" t="s">
        <v>159</v>
      </c>
      <c r="AU177" s="166" t="s">
        <v>87</v>
      </c>
      <c r="AV177" s="14" t="s">
        <v>87</v>
      </c>
      <c r="AW177" s="14" t="s">
        <v>33</v>
      </c>
      <c r="AX177" s="14" t="s">
        <v>85</v>
      </c>
      <c r="AY177" s="166" t="s">
        <v>150</v>
      </c>
    </row>
    <row r="178" spans="1:65" s="2" customFormat="1" ht="37.9" customHeight="1">
      <c r="A178" s="29"/>
      <c r="B178" s="145"/>
      <c r="C178" s="146" t="s">
        <v>223</v>
      </c>
      <c r="D178" s="146" t="s">
        <v>152</v>
      </c>
      <c r="E178" s="147" t="s">
        <v>224</v>
      </c>
      <c r="F178" s="148" t="s">
        <v>225</v>
      </c>
      <c r="G178" s="149" t="s">
        <v>155</v>
      </c>
      <c r="H178" s="150">
        <v>464.92</v>
      </c>
      <c r="I178" s="243"/>
      <c r="J178" s="151">
        <f>ROUND(I178*H178,2)</f>
        <v>0</v>
      </c>
      <c r="K178" s="148" t="s">
        <v>156</v>
      </c>
      <c r="L178" s="30"/>
      <c r="M178" s="152" t="s">
        <v>1</v>
      </c>
      <c r="N178" s="153" t="s">
        <v>43</v>
      </c>
      <c r="O178" s="154">
        <v>0.088</v>
      </c>
      <c r="P178" s="154">
        <f>O178*H178</f>
        <v>40.91296</v>
      </c>
      <c r="Q178" s="154">
        <v>0.00058</v>
      </c>
      <c r="R178" s="154">
        <f>Q178*H178</f>
        <v>0.2696536</v>
      </c>
      <c r="S178" s="154">
        <v>0</v>
      </c>
      <c r="T178" s="15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157</v>
      </c>
      <c r="AT178" s="156" t="s">
        <v>152</v>
      </c>
      <c r="AU178" s="156" t="s">
        <v>87</v>
      </c>
      <c r="AY178" s="17" t="s">
        <v>150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85</v>
      </c>
      <c r="BK178" s="157">
        <f>ROUND(I178*H178,2)</f>
        <v>0</v>
      </c>
      <c r="BL178" s="17" t="s">
        <v>157</v>
      </c>
      <c r="BM178" s="156" t="s">
        <v>226</v>
      </c>
    </row>
    <row r="179" spans="2:51" s="13" customFormat="1" ht="11.25">
      <c r="B179" s="158"/>
      <c r="D179" s="159" t="s">
        <v>159</v>
      </c>
      <c r="E179" s="160" t="s">
        <v>1</v>
      </c>
      <c r="F179" s="161" t="s">
        <v>160</v>
      </c>
      <c r="H179" s="160" t="s">
        <v>1</v>
      </c>
      <c r="I179" s="244"/>
      <c r="L179" s="158"/>
      <c r="M179" s="162"/>
      <c r="N179" s="163"/>
      <c r="O179" s="163"/>
      <c r="P179" s="163"/>
      <c r="Q179" s="163"/>
      <c r="R179" s="163"/>
      <c r="S179" s="163"/>
      <c r="T179" s="164"/>
      <c r="AT179" s="160" t="s">
        <v>159</v>
      </c>
      <c r="AU179" s="160" t="s">
        <v>87</v>
      </c>
      <c r="AV179" s="13" t="s">
        <v>85</v>
      </c>
      <c r="AW179" s="13" t="s">
        <v>33</v>
      </c>
      <c r="AX179" s="13" t="s">
        <v>78</v>
      </c>
      <c r="AY179" s="160" t="s">
        <v>150</v>
      </c>
    </row>
    <row r="180" spans="2:51" s="13" customFormat="1" ht="11.25">
      <c r="B180" s="158"/>
      <c r="D180" s="159" t="s">
        <v>159</v>
      </c>
      <c r="E180" s="160" t="s">
        <v>1</v>
      </c>
      <c r="F180" s="161" t="s">
        <v>210</v>
      </c>
      <c r="H180" s="160" t="s">
        <v>1</v>
      </c>
      <c r="I180" s="244"/>
      <c r="L180" s="158"/>
      <c r="M180" s="162"/>
      <c r="N180" s="163"/>
      <c r="O180" s="163"/>
      <c r="P180" s="163"/>
      <c r="Q180" s="163"/>
      <c r="R180" s="163"/>
      <c r="S180" s="163"/>
      <c r="T180" s="164"/>
      <c r="AT180" s="160" t="s">
        <v>159</v>
      </c>
      <c r="AU180" s="160" t="s">
        <v>87</v>
      </c>
      <c r="AV180" s="13" t="s">
        <v>85</v>
      </c>
      <c r="AW180" s="13" t="s">
        <v>33</v>
      </c>
      <c r="AX180" s="13" t="s">
        <v>78</v>
      </c>
      <c r="AY180" s="160" t="s">
        <v>150</v>
      </c>
    </row>
    <row r="181" spans="2:51" s="14" customFormat="1" ht="11.25">
      <c r="B181" s="165"/>
      <c r="D181" s="159" t="s">
        <v>159</v>
      </c>
      <c r="E181" s="166" t="s">
        <v>1</v>
      </c>
      <c r="F181" s="167" t="s">
        <v>227</v>
      </c>
      <c r="H181" s="168">
        <v>464.92</v>
      </c>
      <c r="I181" s="245"/>
      <c r="L181" s="165"/>
      <c r="M181" s="169"/>
      <c r="N181" s="170"/>
      <c r="O181" s="170"/>
      <c r="P181" s="170"/>
      <c r="Q181" s="170"/>
      <c r="R181" s="170"/>
      <c r="S181" s="170"/>
      <c r="T181" s="171"/>
      <c r="AT181" s="166" t="s">
        <v>159</v>
      </c>
      <c r="AU181" s="166" t="s">
        <v>87</v>
      </c>
      <c r="AV181" s="14" t="s">
        <v>87</v>
      </c>
      <c r="AW181" s="14" t="s">
        <v>33</v>
      </c>
      <c r="AX181" s="14" t="s">
        <v>85</v>
      </c>
      <c r="AY181" s="166" t="s">
        <v>150</v>
      </c>
    </row>
    <row r="182" spans="1:65" s="2" customFormat="1" ht="37.9" customHeight="1">
      <c r="A182" s="29"/>
      <c r="B182" s="145"/>
      <c r="C182" s="146" t="s">
        <v>228</v>
      </c>
      <c r="D182" s="146" t="s">
        <v>152</v>
      </c>
      <c r="E182" s="147" t="s">
        <v>229</v>
      </c>
      <c r="F182" s="148" t="s">
        <v>230</v>
      </c>
      <c r="G182" s="149" t="s">
        <v>155</v>
      </c>
      <c r="H182" s="150">
        <v>464.92</v>
      </c>
      <c r="I182" s="243"/>
      <c r="J182" s="151">
        <f>ROUND(I182*H182,2)</f>
        <v>0</v>
      </c>
      <c r="K182" s="148" t="s">
        <v>156</v>
      </c>
      <c r="L182" s="30"/>
      <c r="M182" s="152" t="s">
        <v>1</v>
      </c>
      <c r="N182" s="153" t="s">
        <v>43</v>
      </c>
      <c r="O182" s="154">
        <v>0.085</v>
      </c>
      <c r="P182" s="154">
        <f>O182*H182</f>
        <v>39.51820000000001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157</v>
      </c>
      <c r="AT182" s="156" t="s">
        <v>152</v>
      </c>
      <c r="AU182" s="156" t="s">
        <v>87</v>
      </c>
      <c r="AY182" s="17" t="s">
        <v>150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85</v>
      </c>
      <c r="BK182" s="157">
        <f>ROUND(I182*H182,2)</f>
        <v>0</v>
      </c>
      <c r="BL182" s="17" t="s">
        <v>157</v>
      </c>
      <c r="BM182" s="156" t="s">
        <v>231</v>
      </c>
    </row>
    <row r="183" spans="2:51" s="13" customFormat="1" ht="11.25">
      <c r="B183" s="158"/>
      <c r="D183" s="159" t="s">
        <v>159</v>
      </c>
      <c r="E183" s="160" t="s">
        <v>1</v>
      </c>
      <c r="F183" s="161" t="s">
        <v>232</v>
      </c>
      <c r="H183" s="160" t="s">
        <v>1</v>
      </c>
      <c r="I183" s="244"/>
      <c r="L183" s="158"/>
      <c r="M183" s="162"/>
      <c r="N183" s="163"/>
      <c r="O183" s="163"/>
      <c r="P183" s="163"/>
      <c r="Q183" s="163"/>
      <c r="R183" s="163"/>
      <c r="S183" s="163"/>
      <c r="T183" s="164"/>
      <c r="AT183" s="160" t="s">
        <v>159</v>
      </c>
      <c r="AU183" s="160" t="s">
        <v>87</v>
      </c>
      <c r="AV183" s="13" t="s">
        <v>85</v>
      </c>
      <c r="AW183" s="13" t="s">
        <v>33</v>
      </c>
      <c r="AX183" s="13" t="s">
        <v>78</v>
      </c>
      <c r="AY183" s="160" t="s">
        <v>150</v>
      </c>
    </row>
    <row r="184" spans="2:51" s="14" customFormat="1" ht="11.25">
      <c r="B184" s="165"/>
      <c r="D184" s="159" t="s">
        <v>159</v>
      </c>
      <c r="E184" s="166" t="s">
        <v>1</v>
      </c>
      <c r="F184" s="167" t="s">
        <v>227</v>
      </c>
      <c r="H184" s="168">
        <v>464.92</v>
      </c>
      <c r="I184" s="245"/>
      <c r="L184" s="165"/>
      <c r="M184" s="169"/>
      <c r="N184" s="170"/>
      <c r="O184" s="170"/>
      <c r="P184" s="170"/>
      <c r="Q184" s="170"/>
      <c r="R184" s="170"/>
      <c r="S184" s="170"/>
      <c r="T184" s="171"/>
      <c r="AT184" s="166" t="s">
        <v>159</v>
      </c>
      <c r="AU184" s="166" t="s">
        <v>87</v>
      </c>
      <c r="AV184" s="14" t="s">
        <v>87</v>
      </c>
      <c r="AW184" s="14" t="s">
        <v>33</v>
      </c>
      <c r="AX184" s="14" t="s">
        <v>85</v>
      </c>
      <c r="AY184" s="166" t="s">
        <v>150</v>
      </c>
    </row>
    <row r="185" spans="1:65" s="2" customFormat="1" ht="21.75" customHeight="1">
      <c r="A185" s="29"/>
      <c r="B185" s="145"/>
      <c r="C185" s="146" t="s">
        <v>8</v>
      </c>
      <c r="D185" s="146" t="s">
        <v>152</v>
      </c>
      <c r="E185" s="147" t="s">
        <v>233</v>
      </c>
      <c r="F185" s="148" t="s">
        <v>234</v>
      </c>
      <c r="G185" s="149" t="s">
        <v>203</v>
      </c>
      <c r="H185" s="150">
        <v>110.6</v>
      </c>
      <c r="I185" s="243"/>
      <c r="J185" s="151">
        <f>ROUND(I185*H185,2)</f>
        <v>0</v>
      </c>
      <c r="K185" s="148" t="s">
        <v>1</v>
      </c>
      <c r="L185" s="30"/>
      <c r="M185" s="152" t="s">
        <v>1</v>
      </c>
      <c r="N185" s="153" t="s">
        <v>43</v>
      </c>
      <c r="O185" s="154">
        <v>0.101</v>
      </c>
      <c r="P185" s="154">
        <f>O185*H185</f>
        <v>11.1706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157</v>
      </c>
      <c r="AT185" s="156" t="s">
        <v>152</v>
      </c>
      <c r="AU185" s="156" t="s">
        <v>87</v>
      </c>
      <c r="AY185" s="17" t="s">
        <v>150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85</v>
      </c>
      <c r="BK185" s="157">
        <f>ROUND(I185*H185,2)</f>
        <v>0</v>
      </c>
      <c r="BL185" s="17" t="s">
        <v>157</v>
      </c>
      <c r="BM185" s="156" t="s">
        <v>235</v>
      </c>
    </row>
    <row r="186" spans="2:51" s="13" customFormat="1" ht="11.25">
      <c r="B186" s="158"/>
      <c r="D186" s="159" t="s">
        <v>159</v>
      </c>
      <c r="E186" s="160" t="s">
        <v>1</v>
      </c>
      <c r="F186" s="161" t="s">
        <v>236</v>
      </c>
      <c r="H186" s="160" t="s">
        <v>1</v>
      </c>
      <c r="I186" s="244"/>
      <c r="L186" s="158"/>
      <c r="M186" s="162"/>
      <c r="N186" s="163"/>
      <c r="O186" s="163"/>
      <c r="P186" s="163"/>
      <c r="Q186" s="163"/>
      <c r="R186" s="163"/>
      <c r="S186" s="163"/>
      <c r="T186" s="164"/>
      <c r="AT186" s="160" t="s">
        <v>159</v>
      </c>
      <c r="AU186" s="160" t="s">
        <v>87</v>
      </c>
      <c r="AV186" s="13" t="s">
        <v>85</v>
      </c>
      <c r="AW186" s="13" t="s">
        <v>33</v>
      </c>
      <c r="AX186" s="13" t="s">
        <v>78</v>
      </c>
      <c r="AY186" s="160" t="s">
        <v>150</v>
      </c>
    </row>
    <row r="187" spans="2:51" s="13" customFormat="1" ht="11.25">
      <c r="B187" s="158"/>
      <c r="D187" s="159" t="s">
        <v>159</v>
      </c>
      <c r="E187" s="160" t="s">
        <v>1</v>
      </c>
      <c r="F187" s="161" t="s">
        <v>237</v>
      </c>
      <c r="H187" s="160" t="s">
        <v>1</v>
      </c>
      <c r="I187" s="244"/>
      <c r="L187" s="158"/>
      <c r="M187" s="162"/>
      <c r="N187" s="163"/>
      <c r="O187" s="163"/>
      <c r="P187" s="163"/>
      <c r="Q187" s="163"/>
      <c r="R187" s="163"/>
      <c r="S187" s="163"/>
      <c r="T187" s="164"/>
      <c r="AT187" s="160" t="s">
        <v>159</v>
      </c>
      <c r="AU187" s="160" t="s">
        <v>87</v>
      </c>
      <c r="AV187" s="13" t="s">
        <v>85</v>
      </c>
      <c r="AW187" s="13" t="s">
        <v>33</v>
      </c>
      <c r="AX187" s="13" t="s">
        <v>78</v>
      </c>
      <c r="AY187" s="160" t="s">
        <v>150</v>
      </c>
    </row>
    <row r="188" spans="2:51" s="13" customFormat="1" ht="11.25">
      <c r="B188" s="158"/>
      <c r="D188" s="159" t="s">
        <v>159</v>
      </c>
      <c r="E188" s="160" t="s">
        <v>1</v>
      </c>
      <c r="F188" s="161" t="s">
        <v>238</v>
      </c>
      <c r="H188" s="160" t="s">
        <v>1</v>
      </c>
      <c r="I188" s="244"/>
      <c r="L188" s="158"/>
      <c r="M188" s="162"/>
      <c r="N188" s="163"/>
      <c r="O188" s="163"/>
      <c r="P188" s="163"/>
      <c r="Q188" s="163"/>
      <c r="R188" s="163"/>
      <c r="S188" s="163"/>
      <c r="T188" s="164"/>
      <c r="AT188" s="160" t="s">
        <v>159</v>
      </c>
      <c r="AU188" s="160" t="s">
        <v>87</v>
      </c>
      <c r="AV188" s="13" t="s">
        <v>85</v>
      </c>
      <c r="AW188" s="13" t="s">
        <v>33</v>
      </c>
      <c r="AX188" s="13" t="s">
        <v>78</v>
      </c>
      <c r="AY188" s="160" t="s">
        <v>150</v>
      </c>
    </row>
    <row r="189" spans="2:51" s="13" customFormat="1" ht="11.25">
      <c r="B189" s="158"/>
      <c r="D189" s="159" t="s">
        <v>159</v>
      </c>
      <c r="E189" s="160" t="s">
        <v>1</v>
      </c>
      <c r="F189" s="161" t="s">
        <v>210</v>
      </c>
      <c r="H189" s="160" t="s">
        <v>1</v>
      </c>
      <c r="I189" s="244"/>
      <c r="L189" s="158"/>
      <c r="M189" s="162"/>
      <c r="N189" s="163"/>
      <c r="O189" s="163"/>
      <c r="P189" s="163"/>
      <c r="Q189" s="163"/>
      <c r="R189" s="163"/>
      <c r="S189" s="163"/>
      <c r="T189" s="164"/>
      <c r="AT189" s="160" t="s">
        <v>159</v>
      </c>
      <c r="AU189" s="160" t="s">
        <v>87</v>
      </c>
      <c r="AV189" s="13" t="s">
        <v>85</v>
      </c>
      <c r="AW189" s="13" t="s">
        <v>33</v>
      </c>
      <c r="AX189" s="13" t="s">
        <v>78</v>
      </c>
      <c r="AY189" s="160" t="s">
        <v>150</v>
      </c>
    </row>
    <row r="190" spans="2:51" s="14" customFormat="1" ht="11.25">
      <c r="B190" s="165"/>
      <c r="D190" s="159" t="s">
        <v>159</v>
      </c>
      <c r="E190" s="166" t="s">
        <v>1</v>
      </c>
      <c r="F190" s="167" t="s">
        <v>239</v>
      </c>
      <c r="H190" s="168">
        <v>110.6</v>
      </c>
      <c r="I190" s="245"/>
      <c r="L190" s="165"/>
      <c r="M190" s="169"/>
      <c r="N190" s="170"/>
      <c r="O190" s="170"/>
      <c r="P190" s="170"/>
      <c r="Q190" s="170"/>
      <c r="R190" s="170"/>
      <c r="S190" s="170"/>
      <c r="T190" s="171"/>
      <c r="AT190" s="166" t="s">
        <v>159</v>
      </c>
      <c r="AU190" s="166" t="s">
        <v>87</v>
      </c>
      <c r="AV190" s="14" t="s">
        <v>87</v>
      </c>
      <c r="AW190" s="14" t="s">
        <v>33</v>
      </c>
      <c r="AX190" s="14" t="s">
        <v>78</v>
      </c>
      <c r="AY190" s="166" t="s">
        <v>150</v>
      </c>
    </row>
    <row r="191" spans="2:51" s="15" customFormat="1" ht="11.25">
      <c r="B191" s="172"/>
      <c r="D191" s="159" t="s">
        <v>159</v>
      </c>
      <c r="E191" s="173" t="s">
        <v>1</v>
      </c>
      <c r="F191" s="174" t="s">
        <v>164</v>
      </c>
      <c r="H191" s="175">
        <v>110.6</v>
      </c>
      <c r="I191" s="247"/>
      <c r="L191" s="172"/>
      <c r="M191" s="176"/>
      <c r="N191" s="177"/>
      <c r="O191" s="177"/>
      <c r="P191" s="177"/>
      <c r="Q191" s="177"/>
      <c r="R191" s="177"/>
      <c r="S191" s="177"/>
      <c r="T191" s="178"/>
      <c r="AT191" s="173" t="s">
        <v>159</v>
      </c>
      <c r="AU191" s="173" t="s">
        <v>87</v>
      </c>
      <c r="AV191" s="15" t="s">
        <v>157</v>
      </c>
      <c r="AW191" s="15" t="s">
        <v>33</v>
      </c>
      <c r="AX191" s="15" t="s">
        <v>85</v>
      </c>
      <c r="AY191" s="173" t="s">
        <v>150</v>
      </c>
    </row>
    <row r="192" spans="1:65" s="2" customFormat="1" ht="24.2" customHeight="1">
      <c r="A192" s="29"/>
      <c r="B192" s="145"/>
      <c r="C192" s="146" t="s">
        <v>240</v>
      </c>
      <c r="D192" s="146" t="s">
        <v>152</v>
      </c>
      <c r="E192" s="147" t="s">
        <v>241</v>
      </c>
      <c r="F192" s="148" t="s">
        <v>242</v>
      </c>
      <c r="G192" s="149" t="s">
        <v>203</v>
      </c>
      <c r="H192" s="150">
        <v>71.5</v>
      </c>
      <c r="I192" s="243"/>
      <c r="J192" s="151">
        <f>ROUND(I192*H192,2)</f>
        <v>0</v>
      </c>
      <c r="K192" s="148" t="s">
        <v>1</v>
      </c>
      <c r="L192" s="30"/>
      <c r="M192" s="152" t="s">
        <v>1</v>
      </c>
      <c r="N192" s="153" t="s">
        <v>43</v>
      </c>
      <c r="O192" s="154">
        <v>0.083</v>
      </c>
      <c r="P192" s="154">
        <f>O192*H192</f>
        <v>5.9345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157</v>
      </c>
      <c r="AT192" s="156" t="s">
        <v>152</v>
      </c>
      <c r="AU192" s="156" t="s">
        <v>87</v>
      </c>
      <c r="AY192" s="17" t="s">
        <v>150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ROUND(I192*H192,2)</f>
        <v>0</v>
      </c>
      <c r="BL192" s="17" t="s">
        <v>157</v>
      </c>
      <c r="BM192" s="156" t="s">
        <v>243</v>
      </c>
    </row>
    <row r="193" spans="2:51" s="13" customFormat="1" ht="11.25">
      <c r="B193" s="158"/>
      <c r="D193" s="159" t="s">
        <v>159</v>
      </c>
      <c r="E193" s="160" t="s">
        <v>1</v>
      </c>
      <c r="F193" s="161" t="s">
        <v>244</v>
      </c>
      <c r="H193" s="160" t="s">
        <v>1</v>
      </c>
      <c r="I193" s="244"/>
      <c r="L193" s="158"/>
      <c r="M193" s="162"/>
      <c r="N193" s="163"/>
      <c r="O193" s="163"/>
      <c r="P193" s="163"/>
      <c r="Q193" s="163"/>
      <c r="R193" s="163"/>
      <c r="S193" s="163"/>
      <c r="T193" s="164"/>
      <c r="AT193" s="160" t="s">
        <v>159</v>
      </c>
      <c r="AU193" s="160" t="s">
        <v>87</v>
      </c>
      <c r="AV193" s="13" t="s">
        <v>85</v>
      </c>
      <c r="AW193" s="13" t="s">
        <v>33</v>
      </c>
      <c r="AX193" s="13" t="s">
        <v>78</v>
      </c>
      <c r="AY193" s="160" t="s">
        <v>150</v>
      </c>
    </row>
    <row r="194" spans="2:51" s="13" customFormat="1" ht="11.25">
      <c r="B194" s="158"/>
      <c r="D194" s="159" t="s">
        <v>159</v>
      </c>
      <c r="E194" s="160" t="s">
        <v>1</v>
      </c>
      <c r="F194" s="161" t="s">
        <v>245</v>
      </c>
      <c r="H194" s="160" t="s">
        <v>1</v>
      </c>
      <c r="I194" s="244"/>
      <c r="L194" s="158"/>
      <c r="M194" s="162"/>
      <c r="N194" s="163"/>
      <c r="O194" s="163"/>
      <c r="P194" s="163"/>
      <c r="Q194" s="163"/>
      <c r="R194" s="163"/>
      <c r="S194" s="163"/>
      <c r="T194" s="164"/>
      <c r="AT194" s="160" t="s">
        <v>159</v>
      </c>
      <c r="AU194" s="160" t="s">
        <v>87</v>
      </c>
      <c r="AV194" s="13" t="s">
        <v>85</v>
      </c>
      <c r="AW194" s="13" t="s">
        <v>33</v>
      </c>
      <c r="AX194" s="13" t="s">
        <v>78</v>
      </c>
      <c r="AY194" s="160" t="s">
        <v>150</v>
      </c>
    </row>
    <row r="195" spans="2:51" s="13" customFormat="1" ht="11.25">
      <c r="B195" s="158"/>
      <c r="D195" s="159" t="s">
        <v>159</v>
      </c>
      <c r="E195" s="160" t="s">
        <v>1</v>
      </c>
      <c r="F195" s="161" t="s">
        <v>246</v>
      </c>
      <c r="H195" s="160" t="s">
        <v>1</v>
      </c>
      <c r="I195" s="244"/>
      <c r="L195" s="158"/>
      <c r="M195" s="162"/>
      <c r="N195" s="163"/>
      <c r="O195" s="163"/>
      <c r="P195" s="163"/>
      <c r="Q195" s="163"/>
      <c r="R195" s="163"/>
      <c r="S195" s="163"/>
      <c r="T195" s="164"/>
      <c r="AT195" s="160" t="s">
        <v>159</v>
      </c>
      <c r="AU195" s="160" t="s">
        <v>87</v>
      </c>
      <c r="AV195" s="13" t="s">
        <v>85</v>
      </c>
      <c r="AW195" s="13" t="s">
        <v>33</v>
      </c>
      <c r="AX195" s="13" t="s">
        <v>78</v>
      </c>
      <c r="AY195" s="160" t="s">
        <v>150</v>
      </c>
    </row>
    <row r="196" spans="2:51" s="14" customFormat="1" ht="11.25">
      <c r="B196" s="165"/>
      <c r="D196" s="159" t="s">
        <v>159</v>
      </c>
      <c r="E196" s="166" t="s">
        <v>1</v>
      </c>
      <c r="F196" s="167" t="s">
        <v>247</v>
      </c>
      <c r="H196" s="168">
        <v>182.1</v>
      </c>
      <c r="I196" s="245"/>
      <c r="L196" s="165"/>
      <c r="M196" s="169"/>
      <c r="N196" s="170"/>
      <c r="O196" s="170"/>
      <c r="P196" s="170"/>
      <c r="Q196" s="170"/>
      <c r="R196" s="170"/>
      <c r="S196" s="170"/>
      <c r="T196" s="171"/>
      <c r="AT196" s="166" t="s">
        <v>159</v>
      </c>
      <c r="AU196" s="166" t="s">
        <v>87</v>
      </c>
      <c r="AV196" s="14" t="s">
        <v>87</v>
      </c>
      <c r="AW196" s="14" t="s">
        <v>33</v>
      </c>
      <c r="AX196" s="14" t="s">
        <v>78</v>
      </c>
      <c r="AY196" s="166" t="s">
        <v>150</v>
      </c>
    </row>
    <row r="197" spans="2:51" s="14" customFormat="1" ht="11.25">
      <c r="B197" s="165"/>
      <c r="D197" s="159" t="s">
        <v>159</v>
      </c>
      <c r="E197" s="166" t="s">
        <v>1</v>
      </c>
      <c r="F197" s="167" t="s">
        <v>248</v>
      </c>
      <c r="H197" s="168">
        <v>-110.6</v>
      </c>
      <c r="I197" s="245"/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159</v>
      </c>
      <c r="AU197" s="166" t="s">
        <v>87</v>
      </c>
      <c r="AV197" s="14" t="s">
        <v>87</v>
      </c>
      <c r="AW197" s="14" t="s">
        <v>33</v>
      </c>
      <c r="AX197" s="14" t="s">
        <v>78</v>
      </c>
      <c r="AY197" s="166" t="s">
        <v>150</v>
      </c>
    </row>
    <row r="198" spans="2:51" s="15" customFormat="1" ht="11.25">
      <c r="B198" s="172"/>
      <c r="D198" s="159" t="s">
        <v>159</v>
      </c>
      <c r="E198" s="173" t="s">
        <v>1</v>
      </c>
      <c r="F198" s="174" t="s">
        <v>164</v>
      </c>
      <c r="H198" s="175">
        <v>71.5</v>
      </c>
      <c r="I198" s="247"/>
      <c r="L198" s="172"/>
      <c r="M198" s="176"/>
      <c r="N198" s="177"/>
      <c r="O198" s="177"/>
      <c r="P198" s="177"/>
      <c r="Q198" s="177"/>
      <c r="R198" s="177"/>
      <c r="S198" s="177"/>
      <c r="T198" s="178"/>
      <c r="AT198" s="173" t="s">
        <v>159</v>
      </c>
      <c r="AU198" s="173" t="s">
        <v>87</v>
      </c>
      <c r="AV198" s="15" t="s">
        <v>157</v>
      </c>
      <c r="AW198" s="15" t="s">
        <v>33</v>
      </c>
      <c r="AX198" s="15" t="s">
        <v>85</v>
      </c>
      <c r="AY198" s="173" t="s">
        <v>150</v>
      </c>
    </row>
    <row r="199" spans="1:65" s="2" customFormat="1" ht="44.25" customHeight="1">
      <c r="A199" s="29"/>
      <c r="B199" s="145"/>
      <c r="C199" s="146" t="s">
        <v>249</v>
      </c>
      <c r="D199" s="146" t="s">
        <v>152</v>
      </c>
      <c r="E199" s="147" t="s">
        <v>250</v>
      </c>
      <c r="F199" s="148" t="s">
        <v>251</v>
      </c>
      <c r="G199" s="149" t="s">
        <v>203</v>
      </c>
      <c r="H199" s="150">
        <v>110.6</v>
      </c>
      <c r="I199" s="243"/>
      <c r="J199" s="151">
        <f>ROUND(I199*H199,2)</f>
        <v>0</v>
      </c>
      <c r="K199" s="148" t="s">
        <v>156</v>
      </c>
      <c r="L199" s="30"/>
      <c r="M199" s="152" t="s">
        <v>1</v>
      </c>
      <c r="N199" s="153" t="s">
        <v>43</v>
      </c>
      <c r="O199" s="154">
        <v>0.328</v>
      </c>
      <c r="P199" s="154">
        <f>O199*H199</f>
        <v>36.2768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157</v>
      </c>
      <c r="AT199" s="156" t="s">
        <v>152</v>
      </c>
      <c r="AU199" s="156" t="s">
        <v>87</v>
      </c>
      <c r="AY199" s="17" t="s">
        <v>150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85</v>
      </c>
      <c r="BK199" s="157">
        <f>ROUND(I199*H199,2)</f>
        <v>0</v>
      </c>
      <c r="BL199" s="17" t="s">
        <v>157</v>
      </c>
      <c r="BM199" s="156" t="s">
        <v>252</v>
      </c>
    </row>
    <row r="200" spans="2:51" s="13" customFormat="1" ht="11.25">
      <c r="B200" s="158"/>
      <c r="D200" s="159" t="s">
        <v>159</v>
      </c>
      <c r="E200" s="160" t="s">
        <v>1</v>
      </c>
      <c r="F200" s="161" t="s">
        <v>160</v>
      </c>
      <c r="H200" s="160" t="s">
        <v>1</v>
      </c>
      <c r="I200" s="244"/>
      <c r="L200" s="158"/>
      <c r="M200" s="162"/>
      <c r="N200" s="163"/>
      <c r="O200" s="163"/>
      <c r="P200" s="163"/>
      <c r="Q200" s="163"/>
      <c r="R200" s="163"/>
      <c r="S200" s="163"/>
      <c r="T200" s="164"/>
      <c r="AT200" s="160" t="s">
        <v>159</v>
      </c>
      <c r="AU200" s="160" t="s">
        <v>87</v>
      </c>
      <c r="AV200" s="13" t="s">
        <v>85</v>
      </c>
      <c r="AW200" s="13" t="s">
        <v>33</v>
      </c>
      <c r="AX200" s="13" t="s">
        <v>78</v>
      </c>
      <c r="AY200" s="160" t="s">
        <v>150</v>
      </c>
    </row>
    <row r="201" spans="2:51" s="13" customFormat="1" ht="11.25">
      <c r="B201" s="158"/>
      <c r="D201" s="159" t="s">
        <v>159</v>
      </c>
      <c r="E201" s="160" t="s">
        <v>1</v>
      </c>
      <c r="F201" s="161" t="s">
        <v>210</v>
      </c>
      <c r="H201" s="160" t="s">
        <v>1</v>
      </c>
      <c r="I201" s="244"/>
      <c r="L201" s="158"/>
      <c r="M201" s="162"/>
      <c r="N201" s="163"/>
      <c r="O201" s="163"/>
      <c r="P201" s="163"/>
      <c r="Q201" s="163"/>
      <c r="R201" s="163"/>
      <c r="S201" s="163"/>
      <c r="T201" s="164"/>
      <c r="AT201" s="160" t="s">
        <v>159</v>
      </c>
      <c r="AU201" s="160" t="s">
        <v>87</v>
      </c>
      <c r="AV201" s="13" t="s">
        <v>85</v>
      </c>
      <c r="AW201" s="13" t="s">
        <v>33</v>
      </c>
      <c r="AX201" s="13" t="s">
        <v>78</v>
      </c>
      <c r="AY201" s="160" t="s">
        <v>150</v>
      </c>
    </row>
    <row r="202" spans="2:51" s="14" customFormat="1" ht="11.25">
      <c r="B202" s="165"/>
      <c r="D202" s="159" t="s">
        <v>159</v>
      </c>
      <c r="E202" s="166" t="s">
        <v>1</v>
      </c>
      <c r="F202" s="167" t="s">
        <v>253</v>
      </c>
      <c r="H202" s="168">
        <v>110.6</v>
      </c>
      <c r="I202" s="245"/>
      <c r="L202" s="165"/>
      <c r="M202" s="169"/>
      <c r="N202" s="170"/>
      <c r="O202" s="170"/>
      <c r="P202" s="170"/>
      <c r="Q202" s="170"/>
      <c r="R202" s="170"/>
      <c r="S202" s="170"/>
      <c r="T202" s="171"/>
      <c r="AT202" s="166" t="s">
        <v>159</v>
      </c>
      <c r="AU202" s="166" t="s">
        <v>87</v>
      </c>
      <c r="AV202" s="14" t="s">
        <v>87</v>
      </c>
      <c r="AW202" s="14" t="s">
        <v>33</v>
      </c>
      <c r="AX202" s="14" t="s">
        <v>85</v>
      </c>
      <c r="AY202" s="166" t="s">
        <v>150</v>
      </c>
    </row>
    <row r="203" spans="1:65" s="2" customFormat="1" ht="49.15" customHeight="1">
      <c r="A203" s="29"/>
      <c r="B203" s="145"/>
      <c r="C203" s="146" t="s">
        <v>254</v>
      </c>
      <c r="D203" s="146" t="s">
        <v>152</v>
      </c>
      <c r="E203" s="147" t="s">
        <v>255</v>
      </c>
      <c r="F203" s="148" t="s">
        <v>256</v>
      </c>
      <c r="G203" s="149" t="s">
        <v>203</v>
      </c>
      <c r="H203" s="150">
        <v>182.1</v>
      </c>
      <c r="I203" s="243"/>
      <c r="J203" s="151">
        <f>ROUND(I203*H203,2)</f>
        <v>0</v>
      </c>
      <c r="K203" s="148" t="s">
        <v>1</v>
      </c>
      <c r="L203" s="30"/>
      <c r="M203" s="152" t="s">
        <v>1</v>
      </c>
      <c r="N203" s="153" t="s">
        <v>43</v>
      </c>
      <c r="O203" s="154">
        <v>0.115</v>
      </c>
      <c r="P203" s="154">
        <f>O203*H203</f>
        <v>20.9415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157</v>
      </c>
      <c r="AT203" s="156" t="s">
        <v>152</v>
      </c>
      <c r="AU203" s="156" t="s">
        <v>87</v>
      </c>
      <c r="AY203" s="17" t="s">
        <v>150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85</v>
      </c>
      <c r="BK203" s="157">
        <f>ROUND(I203*H203,2)</f>
        <v>0</v>
      </c>
      <c r="BL203" s="17" t="s">
        <v>157</v>
      </c>
      <c r="BM203" s="156" t="s">
        <v>257</v>
      </c>
    </row>
    <row r="204" spans="2:51" s="14" customFormat="1" ht="11.25">
      <c r="B204" s="165"/>
      <c r="D204" s="159" t="s">
        <v>159</v>
      </c>
      <c r="E204" s="166" t="s">
        <v>1</v>
      </c>
      <c r="F204" s="167" t="s">
        <v>258</v>
      </c>
      <c r="H204" s="168">
        <v>182.1</v>
      </c>
      <c r="I204" s="245"/>
      <c r="L204" s="165"/>
      <c r="M204" s="169"/>
      <c r="N204" s="170"/>
      <c r="O204" s="170"/>
      <c r="P204" s="170"/>
      <c r="Q204" s="170"/>
      <c r="R204" s="170"/>
      <c r="S204" s="170"/>
      <c r="T204" s="171"/>
      <c r="AT204" s="166" t="s">
        <v>159</v>
      </c>
      <c r="AU204" s="166" t="s">
        <v>87</v>
      </c>
      <c r="AV204" s="14" t="s">
        <v>87</v>
      </c>
      <c r="AW204" s="14" t="s">
        <v>33</v>
      </c>
      <c r="AX204" s="14" t="s">
        <v>85</v>
      </c>
      <c r="AY204" s="166" t="s">
        <v>150</v>
      </c>
    </row>
    <row r="205" spans="1:65" s="2" customFormat="1" ht="66.75" customHeight="1">
      <c r="A205" s="29"/>
      <c r="B205" s="145"/>
      <c r="C205" s="146" t="s">
        <v>259</v>
      </c>
      <c r="D205" s="146" t="s">
        <v>152</v>
      </c>
      <c r="E205" s="147" t="s">
        <v>260</v>
      </c>
      <c r="F205" s="148" t="s">
        <v>261</v>
      </c>
      <c r="G205" s="149" t="s">
        <v>203</v>
      </c>
      <c r="H205" s="150">
        <v>54.03</v>
      </c>
      <c r="I205" s="243"/>
      <c r="J205" s="151">
        <f>ROUND(I205*H205,2)</f>
        <v>0</v>
      </c>
      <c r="K205" s="148" t="s">
        <v>156</v>
      </c>
      <c r="L205" s="30"/>
      <c r="M205" s="152" t="s">
        <v>1</v>
      </c>
      <c r="N205" s="153" t="s">
        <v>43</v>
      </c>
      <c r="O205" s="154">
        <v>0.435</v>
      </c>
      <c r="P205" s="154">
        <f>O205*H205</f>
        <v>23.50305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157</v>
      </c>
      <c r="AT205" s="156" t="s">
        <v>152</v>
      </c>
      <c r="AU205" s="156" t="s">
        <v>87</v>
      </c>
      <c r="AY205" s="17" t="s">
        <v>150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85</v>
      </c>
      <c r="BK205" s="157">
        <f>ROUND(I205*H205,2)</f>
        <v>0</v>
      </c>
      <c r="BL205" s="17" t="s">
        <v>157</v>
      </c>
      <c r="BM205" s="156" t="s">
        <v>262</v>
      </c>
    </row>
    <row r="206" spans="2:51" s="13" customFormat="1" ht="11.25">
      <c r="B206" s="158"/>
      <c r="D206" s="159" t="s">
        <v>159</v>
      </c>
      <c r="E206" s="160" t="s">
        <v>1</v>
      </c>
      <c r="F206" s="161" t="s">
        <v>160</v>
      </c>
      <c r="H206" s="160" t="s">
        <v>1</v>
      </c>
      <c r="I206" s="244"/>
      <c r="L206" s="158"/>
      <c r="M206" s="162"/>
      <c r="N206" s="163"/>
      <c r="O206" s="163"/>
      <c r="P206" s="163"/>
      <c r="Q206" s="163"/>
      <c r="R206" s="163"/>
      <c r="S206" s="163"/>
      <c r="T206" s="164"/>
      <c r="AT206" s="160" t="s">
        <v>159</v>
      </c>
      <c r="AU206" s="160" t="s">
        <v>87</v>
      </c>
      <c r="AV206" s="13" t="s">
        <v>85</v>
      </c>
      <c r="AW206" s="13" t="s">
        <v>33</v>
      </c>
      <c r="AX206" s="13" t="s">
        <v>78</v>
      </c>
      <c r="AY206" s="160" t="s">
        <v>150</v>
      </c>
    </row>
    <row r="207" spans="2:51" s="13" customFormat="1" ht="11.25">
      <c r="B207" s="158"/>
      <c r="D207" s="159" t="s">
        <v>159</v>
      </c>
      <c r="E207" s="160" t="s">
        <v>1</v>
      </c>
      <c r="F207" s="161" t="s">
        <v>210</v>
      </c>
      <c r="H207" s="160" t="s">
        <v>1</v>
      </c>
      <c r="I207" s="244"/>
      <c r="L207" s="158"/>
      <c r="M207" s="162"/>
      <c r="N207" s="163"/>
      <c r="O207" s="163"/>
      <c r="P207" s="163"/>
      <c r="Q207" s="163"/>
      <c r="R207" s="163"/>
      <c r="S207" s="163"/>
      <c r="T207" s="164"/>
      <c r="AT207" s="160" t="s">
        <v>159</v>
      </c>
      <c r="AU207" s="160" t="s">
        <v>87</v>
      </c>
      <c r="AV207" s="13" t="s">
        <v>85</v>
      </c>
      <c r="AW207" s="13" t="s">
        <v>33</v>
      </c>
      <c r="AX207" s="13" t="s">
        <v>78</v>
      </c>
      <c r="AY207" s="160" t="s">
        <v>150</v>
      </c>
    </row>
    <row r="208" spans="2:51" s="14" customFormat="1" ht="11.25">
      <c r="B208" s="165"/>
      <c r="D208" s="159" t="s">
        <v>159</v>
      </c>
      <c r="E208" s="166" t="s">
        <v>1</v>
      </c>
      <c r="F208" s="167" t="s">
        <v>263</v>
      </c>
      <c r="H208" s="168">
        <v>54.03</v>
      </c>
      <c r="I208" s="245"/>
      <c r="L208" s="165"/>
      <c r="M208" s="169"/>
      <c r="N208" s="170"/>
      <c r="O208" s="170"/>
      <c r="P208" s="170"/>
      <c r="Q208" s="170"/>
      <c r="R208" s="170"/>
      <c r="S208" s="170"/>
      <c r="T208" s="171"/>
      <c r="AT208" s="166" t="s">
        <v>159</v>
      </c>
      <c r="AU208" s="166" t="s">
        <v>87</v>
      </c>
      <c r="AV208" s="14" t="s">
        <v>87</v>
      </c>
      <c r="AW208" s="14" t="s">
        <v>33</v>
      </c>
      <c r="AX208" s="14" t="s">
        <v>85</v>
      </c>
      <c r="AY208" s="166" t="s">
        <v>150</v>
      </c>
    </row>
    <row r="209" spans="1:65" s="2" customFormat="1" ht="16.5" customHeight="1">
      <c r="A209" s="29"/>
      <c r="B209" s="145"/>
      <c r="C209" s="179" t="s">
        <v>264</v>
      </c>
      <c r="D209" s="179" t="s">
        <v>265</v>
      </c>
      <c r="E209" s="180" t="s">
        <v>266</v>
      </c>
      <c r="F209" s="181" t="s">
        <v>267</v>
      </c>
      <c r="G209" s="182" t="s">
        <v>268</v>
      </c>
      <c r="H209" s="183">
        <v>108.06</v>
      </c>
      <c r="I209" s="248"/>
      <c r="J209" s="184">
        <f>ROUND(I209*H209,2)</f>
        <v>0</v>
      </c>
      <c r="K209" s="181" t="s">
        <v>156</v>
      </c>
      <c r="L209" s="185"/>
      <c r="M209" s="186" t="s">
        <v>1</v>
      </c>
      <c r="N209" s="187" t="s">
        <v>43</v>
      </c>
      <c r="O209" s="154">
        <v>0</v>
      </c>
      <c r="P209" s="154">
        <f>O209*H209</f>
        <v>0</v>
      </c>
      <c r="Q209" s="154">
        <v>1</v>
      </c>
      <c r="R209" s="154">
        <f>Q209*H209</f>
        <v>108.06</v>
      </c>
      <c r="S209" s="154">
        <v>0</v>
      </c>
      <c r="T209" s="155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194</v>
      </c>
      <c r="AT209" s="156" t="s">
        <v>265</v>
      </c>
      <c r="AU209" s="156" t="s">
        <v>87</v>
      </c>
      <c r="AY209" s="17" t="s">
        <v>150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7" t="s">
        <v>85</v>
      </c>
      <c r="BK209" s="157">
        <f>ROUND(I209*H209,2)</f>
        <v>0</v>
      </c>
      <c r="BL209" s="17" t="s">
        <v>157</v>
      </c>
      <c r="BM209" s="156" t="s">
        <v>269</v>
      </c>
    </row>
    <row r="210" spans="1:47" s="2" customFormat="1" ht="19.5">
      <c r="A210" s="29"/>
      <c r="B210" s="30"/>
      <c r="C210" s="29"/>
      <c r="D210" s="159" t="s">
        <v>270</v>
      </c>
      <c r="E210" s="29"/>
      <c r="F210" s="188" t="s">
        <v>271</v>
      </c>
      <c r="G210" s="29"/>
      <c r="H210" s="29"/>
      <c r="I210" s="249"/>
      <c r="J210" s="29"/>
      <c r="K210" s="29"/>
      <c r="L210" s="30"/>
      <c r="M210" s="189"/>
      <c r="N210" s="190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270</v>
      </c>
      <c r="AU210" s="17" t="s">
        <v>87</v>
      </c>
    </row>
    <row r="211" spans="2:51" s="14" customFormat="1" ht="11.25">
      <c r="B211" s="165"/>
      <c r="D211" s="159" t="s">
        <v>159</v>
      </c>
      <c r="F211" s="167" t="s">
        <v>272</v>
      </c>
      <c r="H211" s="168">
        <v>108.06</v>
      </c>
      <c r="I211" s="245"/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159</v>
      </c>
      <c r="AU211" s="166" t="s">
        <v>87</v>
      </c>
      <c r="AV211" s="14" t="s">
        <v>87</v>
      </c>
      <c r="AW211" s="14" t="s">
        <v>3</v>
      </c>
      <c r="AX211" s="14" t="s">
        <v>85</v>
      </c>
      <c r="AY211" s="166" t="s">
        <v>150</v>
      </c>
    </row>
    <row r="212" spans="1:65" s="2" customFormat="1" ht="37.9" customHeight="1">
      <c r="A212" s="29"/>
      <c r="B212" s="145"/>
      <c r="C212" s="146" t="s">
        <v>7</v>
      </c>
      <c r="D212" s="146" t="s">
        <v>152</v>
      </c>
      <c r="E212" s="147" t="s">
        <v>273</v>
      </c>
      <c r="F212" s="148" t="s">
        <v>274</v>
      </c>
      <c r="G212" s="149" t="s">
        <v>155</v>
      </c>
      <c r="H212" s="150">
        <v>9.755</v>
      </c>
      <c r="I212" s="243"/>
      <c r="J212" s="151">
        <f>ROUND(I212*H212,2)</f>
        <v>0</v>
      </c>
      <c r="K212" s="148" t="s">
        <v>156</v>
      </c>
      <c r="L212" s="30"/>
      <c r="M212" s="152" t="s">
        <v>1</v>
      </c>
      <c r="N212" s="153" t="s">
        <v>43</v>
      </c>
      <c r="O212" s="154">
        <v>0.28</v>
      </c>
      <c r="P212" s="154">
        <f>O212*H212</f>
        <v>2.7314000000000003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157</v>
      </c>
      <c r="AT212" s="156" t="s">
        <v>152</v>
      </c>
      <c r="AU212" s="156" t="s">
        <v>87</v>
      </c>
      <c r="AY212" s="17" t="s">
        <v>150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85</v>
      </c>
      <c r="BK212" s="157">
        <f>ROUND(I212*H212,2)</f>
        <v>0</v>
      </c>
      <c r="BL212" s="17" t="s">
        <v>157</v>
      </c>
      <c r="BM212" s="156" t="s">
        <v>275</v>
      </c>
    </row>
    <row r="213" spans="2:51" s="14" customFormat="1" ht="11.25">
      <c r="B213" s="165"/>
      <c r="D213" s="159" t="s">
        <v>159</v>
      </c>
      <c r="E213" s="166" t="s">
        <v>1</v>
      </c>
      <c r="F213" s="167" t="s">
        <v>199</v>
      </c>
      <c r="H213" s="168">
        <v>9.755</v>
      </c>
      <c r="I213" s="245"/>
      <c r="L213" s="165"/>
      <c r="M213" s="169"/>
      <c r="N213" s="170"/>
      <c r="O213" s="170"/>
      <c r="P213" s="170"/>
      <c r="Q213" s="170"/>
      <c r="R213" s="170"/>
      <c r="S213" s="170"/>
      <c r="T213" s="171"/>
      <c r="AT213" s="166" t="s">
        <v>159</v>
      </c>
      <c r="AU213" s="166" t="s">
        <v>87</v>
      </c>
      <c r="AV213" s="14" t="s">
        <v>87</v>
      </c>
      <c r="AW213" s="14" t="s">
        <v>33</v>
      </c>
      <c r="AX213" s="14" t="s">
        <v>85</v>
      </c>
      <c r="AY213" s="166" t="s">
        <v>150</v>
      </c>
    </row>
    <row r="214" spans="1:65" s="2" customFormat="1" ht="37.9" customHeight="1">
      <c r="A214" s="29"/>
      <c r="B214" s="145"/>
      <c r="C214" s="146" t="s">
        <v>276</v>
      </c>
      <c r="D214" s="146" t="s">
        <v>152</v>
      </c>
      <c r="E214" s="147" t="s">
        <v>277</v>
      </c>
      <c r="F214" s="148" t="s">
        <v>278</v>
      </c>
      <c r="G214" s="149" t="s">
        <v>155</v>
      </c>
      <c r="H214" s="150">
        <v>9.755</v>
      </c>
      <c r="I214" s="243"/>
      <c r="J214" s="151">
        <f>ROUND(I214*H214,2)</f>
        <v>0</v>
      </c>
      <c r="K214" s="148" t="s">
        <v>156</v>
      </c>
      <c r="L214" s="30"/>
      <c r="M214" s="152" t="s">
        <v>1</v>
      </c>
      <c r="N214" s="153" t="s">
        <v>43</v>
      </c>
      <c r="O214" s="154">
        <v>0.007</v>
      </c>
      <c r="P214" s="154">
        <f>O214*H214</f>
        <v>0.06828500000000001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157</v>
      </c>
      <c r="AT214" s="156" t="s">
        <v>152</v>
      </c>
      <c r="AU214" s="156" t="s">
        <v>87</v>
      </c>
      <c r="AY214" s="17" t="s">
        <v>150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85</v>
      </c>
      <c r="BK214" s="157">
        <f>ROUND(I214*H214,2)</f>
        <v>0</v>
      </c>
      <c r="BL214" s="17" t="s">
        <v>157</v>
      </c>
      <c r="BM214" s="156" t="s">
        <v>279</v>
      </c>
    </row>
    <row r="215" spans="2:51" s="14" customFormat="1" ht="11.25">
      <c r="B215" s="165"/>
      <c r="D215" s="159" t="s">
        <v>159</v>
      </c>
      <c r="E215" s="166" t="s">
        <v>1</v>
      </c>
      <c r="F215" s="167" t="s">
        <v>280</v>
      </c>
      <c r="H215" s="168">
        <v>9.755</v>
      </c>
      <c r="I215" s="245"/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159</v>
      </c>
      <c r="AU215" s="166" t="s">
        <v>87</v>
      </c>
      <c r="AV215" s="14" t="s">
        <v>87</v>
      </c>
      <c r="AW215" s="14" t="s">
        <v>33</v>
      </c>
      <c r="AX215" s="14" t="s">
        <v>85</v>
      </c>
      <c r="AY215" s="166" t="s">
        <v>150</v>
      </c>
    </row>
    <row r="216" spans="1:65" s="2" customFormat="1" ht="16.5" customHeight="1">
      <c r="A216" s="29"/>
      <c r="B216" s="145"/>
      <c r="C216" s="179" t="s">
        <v>281</v>
      </c>
      <c r="D216" s="179" t="s">
        <v>265</v>
      </c>
      <c r="E216" s="180" t="s">
        <v>282</v>
      </c>
      <c r="F216" s="181" t="s">
        <v>283</v>
      </c>
      <c r="G216" s="182" t="s">
        <v>284</v>
      </c>
      <c r="H216" s="183">
        <v>0.195</v>
      </c>
      <c r="I216" s="248"/>
      <c r="J216" s="184">
        <f>ROUND(I216*H216,2)</f>
        <v>0</v>
      </c>
      <c r="K216" s="181" t="s">
        <v>156</v>
      </c>
      <c r="L216" s="185"/>
      <c r="M216" s="186" t="s">
        <v>1</v>
      </c>
      <c r="N216" s="187" t="s">
        <v>43</v>
      </c>
      <c r="O216" s="154">
        <v>0</v>
      </c>
      <c r="P216" s="154">
        <f>O216*H216</f>
        <v>0</v>
      </c>
      <c r="Q216" s="154">
        <v>0.001</v>
      </c>
      <c r="R216" s="154">
        <f>Q216*H216</f>
        <v>0.00019500000000000002</v>
      </c>
      <c r="S216" s="154">
        <v>0</v>
      </c>
      <c r="T216" s="155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194</v>
      </c>
      <c r="AT216" s="156" t="s">
        <v>265</v>
      </c>
      <c r="AU216" s="156" t="s">
        <v>87</v>
      </c>
      <c r="AY216" s="17" t="s">
        <v>150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85</v>
      </c>
      <c r="BK216" s="157">
        <f>ROUND(I216*H216,2)</f>
        <v>0</v>
      </c>
      <c r="BL216" s="17" t="s">
        <v>157</v>
      </c>
      <c r="BM216" s="156" t="s">
        <v>285</v>
      </c>
    </row>
    <row r="217" spans="2:51" s="14" customFormat="1" ht="11.25">
      <c r="B217" s="165"/>
      <c r="D217" s="159" t="s">
        <v>159</v>
      </c>
      <c r="E217" s="166" t="s">
        <v>1</v>
      </c>
      <c r="F217" s="167" t="s">
        <v>286</v>
      </c>
      <c r="H217" s="168">
        <v>0.195</v>
      </c>
      <c r="I217" s="245"/>
      <c r="L217" s="165"/>
      <c r="M217" s="169"/>
      <c r="N217" s="170"/>
      <c r="O217" s="170"/>
      <c r="P217" s="170"/>
      <c r="Q217" s="170"/>
      <c r="R217" s="170"/>
      <c r="S217" s="170"/>
      <c r="T217" s="171"/>
      <c r="AT217" s="166" t="s">
        <v>159</v>
      </c>
      <c r="AU217" s="166" t="s">
        <v>87</v>
      </c>
      <c r="AV217" s="14" t="s">
        <v>87</v>
      </c>
      <c r="AW217" s="14" t="s">
        <v>33</v>
      </c>
      <c r="AX217" s="14" t="s">
        <v>85</v>
      </c>
      <c r="AY217" s="166" t="s">
        <v>150</v>
      </c>
    </row>
    <row r="218" spans="2:63" s="12" customFormat="1" ht="22.9" customHeight="1">
      <c r="B218" s="133"/>
      <c r="D218" s="134" t="s">
        <v>77</v>
      </c>
      <c r="E218" s="143" t="s">
        <v>157</v>
      </c>
      <c r="F218" s="143" t="s">
        <v>287</v>
      </c>
      <c r="I218" s="250"/>
      <c r="J218" s="144">
        <f>BK218</f>
        <v>0</v>
      </c>
      <c r="L218" s="133"/>
      <c r="M218" s="137"/>
      <c r="N218" s="138"/>
      <c r="O218" s="138"/>
      <c r="P218" s="139">
        <f>SUM(P219:P230)</f>
        <v>25.091173999999995</v>
      </c>
      <c r="Q218" s="138"/>
      <c r="R218" s="139">
        <f>SUM(R219:R230)</f>
        <v>0</v>
      </c>
      <c r="S218" s="138"/>
      <c r="T218" s="140">
        <f>SUM(T219:T230)</f>
        <v>0</v>
      </c>
      <c r="AR218" s="134" t="s">
        <v>85</v>
      </c>
      <c r="AT218" s="141" t="s">
        <v>77</v>
      </c>
      <c r="AU218" s="141" t="s">
        <v>85</v>
      </c>
      <c r="AY218" s="134" t="s">
        <v>150</v>
      </c>
      <c r="BK218" s="142">
        <f>SUM(BK219:BK230)</f>
        <v>0</v>
      </c>
    </row>
    <row r="219" spans="1:65" s="2" customFormat="1" ht="24.2" customHeight="1">
      <c r="A219" s="29"/>
      <c r="B219" s="145"/>
      <c r="C219" s="146" t="s">
        <v>288</v>
      </c>
      <c r="D219" s="146" t="s">
        <v>152</v>
      </c>
      <c r="E219" s="147" t="s">
        <v>289</v>
      </c>
      <c r="F219" s="148" t="s">
        <v>290</v>
      </c>
      <c r="G219" s="149" t="s">
        <v>203</v>
      </c>
      <c r="H219" s="150">
        <v>2</v>
      </c>
      <c r="I219" s="243"/>
      <c r="J219" s="151">
        <f>ROUND(I219*H219,2)</f>
        <v>0</v>
      </c>
      <c r="K219" s="148" t="s">
        <v>156</v>
      </c>
      <c r="L219" s="30"/>
      <c r="M219" s="152" t="s">
        <v>1</v>
      </c>
      <c r="N219" s="153" t="s">
        <v>43</v>
      </c>
      <c r="O219" s="154">
        <v>1.303</v>
      </c>
      <c r="P219" s="154">
        <f>O219*H219</f>
        <v>2.606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6" t="s">
        <v>157</v>
      </c>
      <c r="AT219" s="156" t="s">
        <v>152</v>
      </c>
      <c r="AU219" s="156" t="s">
        <v>87</v>
      </c>
      <c r="AY219" s="17" t="s">
        <v>150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7" t="s">
        <v>85</v>
      </c>
      <c r="BK219" s="157">
        <f>ROUND(I219*H219,2)</f>
        <v>0</v>
      </c>
      <c r="BL219" s="17" t="s">
        <v>157</v>
      </c>
      <c r="BM219" s="156" t="s">
        <v>291</v>
      </c>
    </row>
    <row r="220" spans="2:51" s="14" customFormat="1" ht="11.25">
      <c r="B220" s="165"/>
      <c r="D220" s="159" t="s">
        <v>159</v>
      </c>
      <c r="E220" s="166" t="s">
        <v>1</v>
      </c>
      <c r="F220" s="167" t="s">
        <v>292</v>
      </c>
      <c r="H220" s="168">
        <v>2</v>
      </c>
      <c r="I220" s="245"/>
      <c r="L220" s="165"/>
      <c r="M220" s="169"/>
      <c r="N220" s="170"/>
      <c r="O220" s="170"/>
      <c r="P220" s="170"/>
      <c r="Q220" s="170"/>
      <c r="R220" s="170"/>
      <c r="S220" s="170"/>
      <c r="T220" s="171"/>
      <c r="AT220" s="166" t="s">
        <v>159</v>
      </c>
      <c r="AU220" s="166" t="s">
        <v>87</v>
      </c>
      <c r="AV220" s="14" t="s">
        <v>87</v>
      </c>
      <c r="AW220" s="14" t="s">
        <v>33</v>
      </c>
      <c r="AX220" s="14" t="s">
        <v>85</v>
      </c>
      <c r="AY220" s="166" t="s">
        <v>150</v>
      </c>
    </row>
    <row r="221" spans="1:65" s="2" customFormat="1" ht="33" customHeight="1">
      <c r="A221" s="29"/>
      <c r="B221" s="145"/>
      <c r="C221" s="146" t="s">
        <v>293</v>
      </c>
      <c r="D221" s="146" t="s">
        <v>152</v>
      </c>
      <c r="E221" s="147" t="s">
        <v>294</v>
      </c>
      <c r="F221" s="148" t="s">
        <v>295</v>
      </c>
      <c r="G221" s="149" t="s">
        <v>203</v>
      </c>
      <c r="H221" s="150">
        <v>16.63</v>
      </c>
      <c r="I221" s="243"/>
      <c r="J221" s="151">
        <f>ROUND(I221*H221,2)</f>
        <v>0</v>
      </c>
      <c r="K221" s="148" t="s">
        <v>156</v>
      </c>
      <c r="L221" s="30"/>
      <c r="M221" s="152" t="s">
        <v>1</v>
      </c>
      <c r="N221" s="153" t="s">
        <v>43</v>
      </c>
      <c r="O221" s="154">
        <v>1.317</v>
      </c>
      <c r="P221" s="154">
        <f>O221*H221</f>
        <v>21.901709999999998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157</v>
      </c>
      <c r="AT221" s="156" t="s">
        <v>152</v>
      </c>
      <c r="AU221" s="156" t="s">
        <v>87</v>
      </c>
      <c r="AY221" s="17" t="s">
        <v>150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ROUND(I221*H221,2)</f>
        <v>0</v>
      </c>
      <c r="BL221" s="17" t="s">
        <v>157</v>
      </c>
      <c r="BM221" s="156" t="s">
        <v>296</v>
      </c>
    </row>
    <row r="222" spans="2:51" s="13" customFormat="1" ht="11.25">
      <c r="B222" s="158"/>
      <c r="D222" s="159" t="s">
        <v>159</v>
      </c>
      <c r="E222" s="160" t="s">
        <v>1</v>
      </c>
      <c r="F222" s="161" t="s">
        <v>160</v>
      </c>
      <c r="H222" s="160" t="s">
        <v>1</v>
      </c>
      <c r="I222" s="244"/>
      <c r="L222" s="158"/>
      <c r="M222" s="162"/>
      <c r="N222" s="163"/>
      <c r="O222" s="163"/>
      <c r="P222" s="163"/>
      <c r="Q222" s="163"/>
      <c r="R222" s="163"/>
      <c r="S222" s="163"/>
      <c r="T222" s="164"/>
      <c r="AT222" s="160" t="s">
        <v>159</v>
      </c>
      <c r="AU222" s="160" t="s">
        <v>87</v>
      </c>
      <c r="AV222" s="13" t="s">
        <v>85</v>
      </c>
      <c r="AW222" s="13" t="s">
        <v>33</v>
      </c>
      <c r="AX222" s="13" t="s">
        <v>78</v>
      </c>
      <c r="AY222" s="160" t="s">
        <v>150</v>
      </c>
    </row>
    <row r="223" spans="2:51" s="13" customFormat="1" ht="11.25">
      <c r="B223" s="158"/>
      <c r="D223" s="159" t="s">
        <v>159</v>
      </c>
      <c r="E223" s="160" t="s">
        <v>1</v>
      </c>
      <c r="F223" s="161" t="s">
        <v>210</v>
      </c>
      <c r="H223" s="160" t="s">
        <v>1</v>
      </c>
      <c r="I223" s="244"/>
      <c r="L223" s="158"/>
      <c r="M223" s="162"/>
      <c r="N223" s="163"/>
      <c r="O223" s="163"/>
      <c r="P223" s="163"/>
      <c r="Q223" s="163"/>
      <c r="R223" s="163"/>
      <c r="S223" s="163"/>
      <c r="T223" s="164"/>
      <c r="AT223" s="160" t="s">
        <v>159</v>
      </c>
      <c r="AU223" s="160" t="s">
        <v>87</v>
      </c>
      <c r="AV223" s="13" t="s">
        <v>85</v>
      </c>
      <c r="AW223" s="13" t="s">
        <v>33</v>
      </c>
      <c r="AX223" s="13" t="s">
        <v>78</v>
      </c>
      <c r="AY223" s="160" t="s">
        <v>150</v>
      </c>
    </row>
    <row r="224" spans="2:51" s="14" customFormat="1" ht="11.25">
      <c r="B224" s="165"/>
      <c r="D224" s="159" t="s">
        <v>159</v>
      </c>
      <c r="E224" s="166" t="s">
        <v>1</v>
      </c>
      <c r="F224" s="167" t="s">
        <v>297</v>
      </c>
      <c r="H224" s="168">
        <v>16.63</v>
      </c>
      <c r="I224" s="245"/>
      <c r="L224" s="165"/>
      <c r="M224" s="169"/>
      <c r="N224" s="170"/>
      <c r="O224" s="170"/>
      <c r="P224" s="170"/>
      <c r="Q224" s="170"/>
      <c r="R224" s="170"/>
      <c r="S224" s="170"/>
      <c r="T224" s="171"/>
      <c r="AT224" s="166" t="s">
        <v>159</v>
      </c>
      <c r="AU224" s="166" t="s">
        <v>87</v>
      </c>
      <c r="AV224" s="14" t="s">
        <v>87</v>
      </c>
      <c r="AW224" s="14" t="s">
        <v>33</v>
      </c>
      <c r="AX224" s="14" t="s">
        <v>85</v>
      </c>
      <c r="AY224" s="166" t="s">
        <v>150</v>
      </c>
    </row>
    <row r="225" spans="1:65" s="2" customFormat="1" ht="44.25" customHeight="1">
      <c r="A225" s="29"/>
      <c r="B225" s="145"/>
      <c r="C225" s="146" t="s">
        <v>298</v>
      </c>
      <c r="D225" s="146" t="s">
        <v>152</v>
      </c>
      <c r="E225" s="147" t="s">
        <v>299</v>
      </c>
      <c r="F225" s="148" t="s">
        <v>300</v>
      </c>
      <c r="G225" s="149" t="s">
        <v>203</v>
      </c>
      <c r="H225" s="150">
        <v>0.483</v>
      </c>
      <c r="I225" s="243"/>
      <c r="J225" s="151">
        <f>ROUND(I225*H225,2)</f>
        <v>0</v>
      </c>
      <c r="K225" s="148" t="s">
        <v>156</v>
      </c>
      <c r="L225" s="30"/>
      <c r="M225" s="152" t="s">
        <v>1</v>
      </c>
      <c r="N225" s="153" t="s">
        <v>43</v>
      </c>
      <c r="O225" s="154">
        <v>1.208</v>
      </c>
      <c r="P225" s="154">
        <f>O225*H225</f>
        <v>0.583464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157</v>
      </c>
      <c r="AT225" s="156" t="s">
        <v>152</v>
      </c>
      <c r="AU225" s="156" t="s">
        <v>87</v>
      </c>
      <c r="AY225" s="17" t="s">
        <v>150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85</v>
      </c>
      <c r="BK225" s="157">
        <f>ROUND(I225*H225,2)</f>
        <v>0</v>
      </c>
      <c r="BL225" s="17" t="s">
        <v>157</v>
      </c>
      <c r="BM225" s="156" t="s">
        <v>301</v>
      </c>
    </row>
    <row r="226" spans="2:51" s="13" customFormat="1" ht="11.25">
      <c r="B226" s="158"/>
      <c r="D226" s="159" t="s">
        <v>159</v>
      </c>
      <c r="E226" s="160" t="s">
        <v>1</v>
      </c>
      <c r="F226" s="161" t="s">
        <v>302</v>
      </c>
      <c r="H226" s="160" t="s">
        <v>1</v>
      </c>
      <c r="I226" s="244"/>
      <c r="L226" s="158"/>
      <c r="M226" s="162"/>
      <c r="N226" s="163"/>
      <c r="O226" s="163"/>
      <c r="P226" s="163"/>
      <c r="Q226" s="163"/>
      <c r="R226" s="163"/>
      <c r="S226" s="163"/>
      <c r="T226" s="164"/>
      <c r="AT226" s="160" t="s">
        <v>159</v>
      </c>
      <c r="AU226" s="160" t="s">
        <v>87</v>
      </c>
      <c r="AV226" s="13" t="s">
        <v>85</v>
      </c>
      <c r="AW226" s="13" t="s">
        <v>33</v>
      </c>
      <c r="AX226" s="13" t="s">
        <v>78</v>
      </c>
      <c r="AY226" s="160" t="s">
        <v>150</v>
      </c>
    </row>
    <row r="227" spans="2:51" s="14" customFormat="1" ht="11.25">
      <c r="B227" s="165"/>
      <c r="D227" s="159" t="s">
        <v>159</v>
      </c>
      <c r="E227" s="166" t="s">
        <v>1</v>
      </c>
      <c r="F227" s="167" t="s">
        <v>303</v>
      </c>
      <c r="H227" s="168">
        <v>0.24</v>
      </c>
      <c r="I227" s="245"/>
      <c r="L227" s="165"/>
      <c r="M227" s="169"/>
      <c r="N227" s="170"/>
      <c r="O227" s="170"/>
      <c r="P227" s="170"/>
      <c r="Q227" s="170"/>
      <c r="R227" s="170"/>
      <c r="S227" s="170"/>
      <c r="T227" s="171"/>
      <c r="AT227" s="166" t="s">
        <v>159</v>
      </c>
      <c r="AU227" s="166" t="s">
        <v>87</v>
      </c>
      <c r="AV227" s="14" t="s">
        <v>87</v>
      </c>
      <c r="AW227" s="14" t="s">
        <v>33</v>
      </c>
      <c r="AX227" s="14" t="s">
        <v>78</v>
      </c>
      <c r="AY227" s="166" t="s">
        <v>150</v>
      </c>
    </row>
    <row r="228" spans="2:51" s="14" customFormat="1" ht="11.25">
      <c r="B228" s="165"/>
      <c r="D228" s="159" t="s">
        <v>159</v>
      </c>
      <c r="E228" s="166" t="s">
        <v>1</v>
      </c>
      <c r="F228" s="167" t="s">
        <v>304</v>
      </c>
      <c r="H228" s="168">
        <v>0.045</v>
      </c>
      <c r="I228" s="245"/>
      <c r="L228" s="165"/>
      <c r="M228" s="169"/>
      <c r="N228" s="170"/>
      <c r="O228" s="170"/>
      <c r="P228" s="170"/>
      <c r="Q228" s="170"/>
      <c r="R228" s="170"/>
      <c r="S228" s="170"/>
      <c r="T228" s="171"/>
      <c r="AT228" s="166" t="s">
        <v>159</v>
      </c>
      <c r="AU228" s="166" t="s">
        <v>87</v>
      </c>
      <c r="AV228" s="14" t="s">
        <v>87</v>
      </c>
      <c r="AW228" s="14" t="s">
        <v>33</v>
      </c>
      <c r="AX228" s="14" t="s">
        <v>78</v>
      </c>
      <c r="AY228" s="166" t="s">
        <v>150</v>
      </c>
    </row>
    <row r="229" spans="2:51" s="14" customFormat="1" ht="11.25">
      <c r="B229" s="165"/>
      <c r="D229" s="159" t="s">
        <v>159</v>
      </c>
      <c r="E229" s="166" t="s">
        <v>1</v>
      </c>
      <c r="F229" s="167" t="s">
        <v>305</v>
      </c>
      <c r="H229" s="168">
        <v>0.198</v>
      </c>
      <c r="I229" s="245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159</v>
      </c>
      <c r="AU229" s="166" t="s">
        <v>87</v>
      </c>
      <c r="AV229" s="14" t="s">
        <v>87</v>
      </c>
      <c r="AW229" s="14" t="s">
        <v>33</v>
      </c>
      <c r="AX229" s="14" t="s">
        <v>78</v>
      </c>
      <c r="AY229" s="166" t="s">
        <v>150</v>
      </c>
    </row>
    <row r="230" spans="2:51" s="15" customFormat="1" ht="11.25">
      <c r="B230" s="172"/>
      <c r="D230" s="159" t="s">
        <v>159</v>
      </c>
      <c r="E230" s="173" t="s">
        <v>1</v>
      </c>
      <c r="F230" s="174" t="s">
        <v>164</v>
      </c>
      <c r="H230" s="175">
        <v>0.483</v>
      </c>
      <c r="I230" s="247"/>
      <c r="L230" s="172"/>
      <c r="M230" s="176"/>
      <c r="N230" s="177"/>
      <c r="O230" s="177"/>
      <c r="P230" s="177"/>
      <c r="Q230" s="177"/>
      <c r="R230" s="177"/>
      <c r="S230" s="177"/>
      <c r="T230" s="178"/>
      <c r="AT230" s="173" t="s">
        <v>159</v>
      </c>
      <c r="AU230" s="173" t="s">
        <v>87</v>
      </c>
      <c r="AV230" s="15" t="s">
        <v>157</v>
      </c>
      <c r="AW230" s="15" t="s">
        <v>33</v>
      </c>
      <c r="AX230" s="15" t="s">
        <v>85</v>
      </c>
      <c r="AY230" s="173" t="s">
        <v>150</v>
      </c>
    </row>
    <row r="231" spans="2:63" s="12" customFormat="1" ht="22.9" customHeight="1">
      <c r="B231" s="133"/>
      <c r="D231" s="134" t="s">
        <v>77</v>
      </c>
      <c r="E231" s="143" t="s">
        <v>177</v>
      </c>
      <c r="F231" s="143" t="s">
        <v>306</v>
      </c>
      <c r="I231" s="250"/>
      <c r="J231" s="144">
        <f>BK231</f>
        <v>0</v>
      </c>
      <c r="L231" s="133"/>
      <c r="M231" s="137"/>
      <c r="N231" s="138"/>
      <c r="O231" s="138"/>
      <c r="P231" s="139">
        <f>SUM(P232:P258)</f>
        <v>186.54397</v>
      </c>
      <c r="Q231" s="138"/>
      <c r="R231" s="139">
        <f>SUM(R232:R258)</f>
        <v>42.264170099999994</v>
      </c>
      <c r="S231" s="138"/>
      <c r="T231" s="140">
        <f>SUM(T232:T258)</f>
        <v>0</v>
      </c>
      <c r="AR231" s="134" t="s">
        <v>85</v>
      </c>
      <c r="AT231" s="141" t="s">
        <v>77</v>
      </c>
      <c r="AU231" s="141" t="s">
        <v>85</v>
      </c>
      <c r="AY231" s="134" t="s">
        <v>150</v>
      </c>
      <c r="BK231" s="142">
        <f>SUM(BK232:BK258)</f>
        <v>0</v>
      </c>
    </row>
    <row r="232" spans="1:65" s="2" customFormat="1" ht="33" customHeight="1">
      <c r="A232" s="29"/>
      <c r="B232" s="145"/>
      <c r="C232" s="146" t="s">
        <v>307</v>
      </c>
      <c r="D232" s="146" t="s">
        <v>152</v>
      </c>
      <c r="E232" s="147" t="s">
        <v>308</v>
      </c>
      <c r="F232" s="148" t="s">
        <v>309</v>
      </c>
      <c r="G232" s="149" t="s">
        <v>155</v>
      </c>
      <c r="H232" s="150">
        <v>269.86</v>
      </c>
      <c r="I232" s="243"/>
      <c r="J232" s="151">
        <f>ROUND(I232*H232,2)</f>
        <v>0</v>
      </c>
      <c r="K232" s="148" t="s">
        <v>156</v>
      </c>
      <c r="L232" s="30"/>
      <c r="M232" s="152" t="s">
        <v>1</v>
      </c>
      <c r="N232" s="153" t="s">
        <v>43</v>
      </c>
      <c r="O232" s="154">
        <v>0.029</v>
      </c>
      <c r="P232" s="154">
        <f>O232*H232</f>
        <v>7.825940000000001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6" t="s">
        <v>157</v>
      </c>
      <c r="AT232" s="156" t="s">
        <v>152</v>
      </c>
      <c r="AU232" s="156" t="s">
        <v>87</v>
      </c>
      <c r="AY232" s="17" t="s">
        <v>150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85</v>
      </c>
      <c r="BK232" s="157">
        <f>ROUND(I232*H232,2)</f>
        <v>0</v>
      </c>
      <c r="BL232" s="17" t="s">
        <v>157</v>
      </c>
      <c r="BM232" s="156" t="s">
        <v>310</v>
      </c>
    </row>
    <row r="233" spans="2:51" s="13" customFormat="1" ht="11.25">
      <c r="B233" s="158"/>
      <c r="D233" s="159" t="s">
        <v>159</v>
      </c>
      <c r="E233" s="160" t="s">
        <v>1</v>
      </c>
      <c r="F233" s="161" t="s">
        <v>160</v>
      </c>
      <c r="H233" s="160" t="s">
        <v>1</v>
      </c>
      <c r="I233" s="244"/>
      <c r="L233" s="158"/>
      <c r="M233" s="162"/>
      <c r="N233" s="163"/>
      <c r="O233" s="163"/>
      <c r="P233" s="163"/>
      <c r="Q233" s="163"/>
      <c r="R233" s="163"/>
      <c r="S233" s="163"/>
      <c r="T233" s="164"/>
      <c r="AT233" s="160" t="s">
        <v>159</v>
      </c>
      <c r="AU233" s="160" t="s">
        <v>87</v>
      </c>
      <c r="AV233" s="13" t="s">
        <v>85</v>
      </c>
      <c r="AW233" s="13" t="s">
        <v>33</v>
      </c>
      <c r="AX233" s="13" t="s">
        <v>78</v>
      </c>
      <c r="AY233" s="160" t="s">
        <v>150</v>
      </c>
    </row>
    <row r="234" spans="2:51" s="13" customFormat="1" ht="11.25">
      <c r="B234" s="158"/>
      <c r="D234" s="159" t="s">
        <v>159</v>
      </c>
      <c r="E234" s="160" t="s">
        <v>1</v>
      </c>
      <c r="F234" s="161" t="s">
        <v>161</v>
      </c>
      <c r="H234" s="160" t="s">
        <v>1</v>
      </c>
      <c r="I234" s="244"/>
      <c r="L234" s="158"/>
      <c r="M234" s="162"/>
      <c r="N234" s="163"/>
      <c r="O234" s="163"/>
      <c r="P234" s="163"/>
      <c r="Q234" s="163"/>
      <c r="R234" s="163"/>
      <c r="S234" s="163"/>
      <c r="T234" s="164"/>
      <c r="AT234" s="160" t="s">
        <v>159</v>
      </c>
      <c r="AU234" s="160" t="s">
        <v>87</v>
      </c>
      <c r="AV234" s="13" t="s">
        <v>85</v>
      </c>
      <c r="AW234" s="13" t="s">
        <v>33</v>
      </c>
      <c r="AX234" s="13" t="s">
        <v>78</v>
      </c>
      <c r="AY234" s="160" t="s">
        <v>150</v>
      </c>
    </row>
    <row r="235" spans="2:51" s="14" customFormat="1" ht="11.25">
      <c r="B235" s="165"/>
      <c r="D235" s="159" t="s">
        <v>159</v>
      </c>
      <c r="E235" s="166" t="s">
        <v>1</v>
      </c>
      <c r="F235" s="167" t="s">
        <v>162</v>
      </c>
      <c r="H235" s="168">
        <v>139.38</v>
      </c>
      <c r="I235" s="245"/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159</v>
      </c>
      <c r="AU235" s="166" t="s">
        <v>87</v>
      </c>
      <c r="AV235" s="14" t="s">
        <v>87</v>
      </c>
      <c r="AW235" s="14" t="s">
        <v>33</v>
      </c>
      <c r="AX235" s="14" t="s">
        <v>78</v>
      </c>
      <c r="AY235" s="166" t="s">
        <v>150</v>
      </c>
    </row>
    <row r="236" spans="2:51" s="14" customFormat="1" ht="11.25">
      <c r="B236" s="165"/>
      <c r="D236" s="159" t="s">
        <v>159</v>
      </c>
      <c r="E236" s="166" t="s">
        <v>1</v>
      </c>
      <c r="F236" s="167" t="s">
        <v>163</v>
      </c>
      <c r="H236" s="168">
        <v>90</v>
      </c>
      <c r="I236" s="245"/>
      <c r="L236" s="165"/>
      <c r="M236" s="169"/>
      <c r="N236" s="170"/>
      <c r="O236" s="170"/>
      <c r="P236" s="170"/>
      <c r="Q236" s="170"/>
      <c r="R236" s="170"/>
      <c r="S236" s="170"/>
      <c r="T236" s="171"/>
      <c r="AT236" s="166" t="s">
        <v>159</v>
      </c>
      <c r="AU236" s="166" t="s">
        <v>87</v>
      </c>
      <c r="AV236" s="14" t="s">
        <v>87</v>
      </c>
      <c r="AW236" s="14" t="s">
        <v>33</v>
      </c>
      <c r="AX236" s="14" t="s">
        <v>78</v>
      </c>
      <c r="AY236" s="166" t="s">
        <v>150</v>
      </c>
    </row>
    <row r="237" spans="2:51" s="14" customFormat="1" ht="11.25">
      <c r="B237" s="165"/>
      <c r="D237" s="159" t="s">
        <v>159</v>
      </c>
      <c r="E237" s="166" t="s">
        <v>1</v>
      </c>
      <c r="F237" s="167" t="s">
        <v>173</v>
      </c>
      <c r="H237" s="168">
        <v>40.48</v>
      </c>
      <c r="I237" s="245"/>
      <c r="L237" s="165"/>
      <c r="M237" s="169"/>
      <c r="N237" s="170"/>
      <c r="O237" s="170"/>
      <c r="P237" s="170"/>
      <c r="Q237" s="170"/>
      <c r="R237" s="170"/>
      <c r="S237" s="170"/>
      <c r="T237" s="171"/>
      <c r="AT237" s="166" t="s">
        <v>159</v>
      </c>
      <c r="AU237" s="166" t="s">
        <v>87</v>
      </c>
      <c r="AV237" s="14" t="s">
        <v>87</v>
      </c>
      <c r="AW237" s="14" t="s">
        <v>33</v>
      </c>
      <c r="AX237" s="14" t="s">
        <v>78</v>
      </c>
      <c r="AY237" s="166" t="s">
        <v>150</v>
      </c>
    </row>
    <row r="238" spans="2:51" s="15" customFormat="1" ht="11.25">
      <c r="B238" s="172"/>
      <c r="D238" s="159" t="s">
        <v>159</v>
      </c>
      <c r="E238" s="173" t="s">
        <v>1</v>
      </c>
      <c r="F238" s="174" t="s">
        <v>164</v>
      </c>
      <c r="H238" s="175">
        <v>269.86</v>
      </c>
      <c r="I238" s="247"/>
      <c r="L238" s="172"/>
      <c r="M238" s="176"/>
      <c r="N238" s="177"/>
      <c r="O238" s="177"/>
      <c r="P238" s="177"/>
      <c r="Q238" s="177"/>
      <c r="R238" s="177"/>
      <c r="S238" s="177"/>
      <c r="T238" s="178"/>
      <c r="AT238" s="173" t="s">
        <v>159</v>
      </c>
      <c r="AU238" s="173" t="s">
        <v>87</v>
      </c>
      <c r="AV238" s="15" t="s">
        <v>157</v>
      </c>
      <c r="AW238" s="15" t="s">
        <v>33</v>
      </c>
      <c r="AX238" s="15" t="s">
        <v>85</v>
      </c>
      <c r="AY238" s="173" t="s">
        <v>150</v>
      </c>
    </row>
    <row r="239" spans="1:65" s="2" customFormat="1" ht="37.9" customHeight="1">
      <c r="A239" s="29"/>
      <c r="B239" s="145"/>
      <c r="C239" s="146" t="s">
        <v>311</v>
      </c>
      <c r="D239" s="146" t="s">
        <v>152</v>
      </c>
      <c r="E239" s="147" t="s">
        <v>312</v>
      </c>
      <c r="F239" s="148" t="s">
        <v>313</v>
      </c>
      <c r="G239" s="149" t="s">
        <v>155</v>
      </c>
      <c r="H239" s="150">
        <v>40.48</v>
      </c>
      <c r="I239" s="243"/>
      <c r="J239" s="151">
        <f>ROUND(I239*H239,2)</f>
        <v>0</v>
      </c>
      <c r="K239" s="148" t="s">
        <v>156</v>
      </c>
      <c r="L239" s="30"/>
      <c r="M239" s="152" t="s">
        <v>1</v>
      </c>
      <c r="N239" s="153" t="s">
        <v>43</v>
      </c>
      <c r="O239" s="154">
        <v>0.027</v>
      </c>
      <c r="P239" s="154">
        <f>O239*H239</f>
        <v>1.09296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157</v>
      </c>
      <c r="AT239" s="156" t="s">
        <v>152</v>
      </c>
      <c r="AU239" s="156" t="s">
        <v>87</v>
      </c>
      <c r="AY239" s="17" t="s">
        <v>150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85</v>
      </c>
      <c r="BK239" s="157">
        <f>ROUND(I239*H239,2)</f>
        <v>0</v>
      </c>
      <c r="BL239" s="17" t="s">
        <v>157</v>
      </c>
      <c r="BM239" s="156" t="s">
        <v>314</v>
      </c>
    </row>
    <row r="240" spans="2:51" s="13" customFormat="1" ht="11.25">
      <c r="B240" s="158"/>
      <c r="D240" s="159" t="s">
        <v>159</v>
      </c>
      <c r="E240" s="160" t="s">
        <v>1</v>
      </c>
      <c r="F240" s="161" t="s">
        <v>161</v>
      </c>
      <c r="H240" s="160" t="s">
        <v>1</v>
      </c>
      <c r="I240" s="244"/>
      <c r="L240" s="158"/>
      <c r="M240" s="162"/>
      <c r="N240" s="163"/>
      <c r="O240" s="163"/>
      <c r="P240" s="163"/>
      <c r="Q240" s="163"/>
      <c r="R240" s="163"/>
      <c r="S240" s="163"/>
      <c r="T240" s="164"/>
      <c r="AT240" s="160" t="s">
        <v>159</v>
      </c>
      <c r="AU240" s="160" t="s">
        <v>87</v>
      </c>
      <c r="AV240" s="13" t="s">
        <v>85</v>
      </c>
      <c r="AW240" s="13" t="s">
        <v>33</v>
      </c>
      <c r="AX240" s="13" t="s">
        <v>78</v>
      </c>
      <c r="AY240" s="160" t="s">
        <v>150</v>
      </c>
    </row>
    <row r="241" spans="2:51" s="14" customFormat="1" ht="11.25">
      <c r="B241" s="165"/>
      <c r="D241" s="159" t="s">
        <v>159</v>
      </c>
      <c r="E241" s="166" t="s">
        <v>1</v>
      </c>
      <c r="F241" s="167" t="s">
        <v>173</v>
      </c>
      <c r="H241" s="168">
        <v>40.48</v>
      </c>
      <c r="I241" s="245"/>
      <c r="L241" s="165"/>
      <c r="M241" s="169"/>
      <c r="N241" s="170"/>
      <c r="O241" s="170"/>
      <c r="P241" s="170"/>
      <c r="Q241" s="170"/>
      <c r="R241" s="170"/>
      <c r="S241" s="170"/>
      <c r="T241" s="171"/>
      <c r="AT241" s="166" t="s">
        <v>159</v>
      </c>
      <c r="AU241" s="166" t="s">
        <v>87</v>
      </c>
      <c r="AV241" s="14" t="s">
        <v>87</v>
      </c>
      <c r="AW241" s="14" t="s">
        <v>33</v>
      </c>
      <c r="AX241" s="14" t="s">
        <v>85</v>
      </c>
      <c r="AY241" s="166" t="s">
        <v>150</v>
      </c>
    </row>
    <row r="242" spans="1:65" s="2" customFormat="1" ht="55.5" customHeight="1">
      <c r="A242" s="29"/>
      <c r="B242" s="145"/>
      <c r="C242" s="146" t="s">
        <v>315</v>
      </c>
      <c r="D242" s="146" t="s">
        <v>152</v>
      </c>
      <c r="E242" s="147" t="s">
        <v>316</v>
      </c>
      <c r="F242" s="148" t="s">
        <v>317</v>
      </c>
      <c r="G242" s="149" t="s">
        <v>155</v>
      </c>
      <c r="H242" s="150">
        <v>29.63</v>
      </c>
      <c r="I242" s="243"/>
      <c r="J242" s="151">
        <f>ROUND(I242*H242,2)</f>
        <v>0</v>
      </c>
      <c r="K242" s="148" t="s">
        <v>156</v>
      </c>
      <c r="L242" s="30"/>
      <c r="M242" s="152" t="s">
        <v>1</v>
      </c>
      <c r="N242" s="153" t="s">
        <v>43</v>
      </c>
      <c r="O242" s="154">
        <v>0.909</v>
      </c>
      <c r="P242" s="154">
        <f>O242*H242</f>
        <v>26.93367</v>
      </c>
      <c r="Q242" s="154">
        <v>0.1837</v>
      </c>
      <c r="R242" s="154">
        <f>Q242*H242</f>
        <v>5.4430309999999995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157</v>
      </c>
      <c r="AT242" s="156" t="s">
        <v>152</v>
      </c>
      <c r="AU242" s="156" t="s">
        <v>87</v>
      </c>
      <c r="AY242" s="17" t="s">
        <v>150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85</v>
      </c>
      <c r="BK242" s="157">
        <f>ROUND(I242*H242,2)</f>
        <v>0</v>
      </c>
      <c r="BL242" s="17" t="s">
        <v>157</v>
      </c>
      <c r="BM242" s="156" t="s">
        <v>318</v>
      </c>
    </row>
    <row r="243" spans="2:51" s="13" customFormat="1" ht="11.25">
      <c r="B243" s="158"/>
      <c r="D243" s="159" t="s">
        <v>159</v>
      </c>
      <c r="E243" s="160" t="s">
        <v>1</v>
      </c>
      <c r="F243" s="161" t="s">
        <v>319</v>
      </c>
      <c r="H243" s="160" t="s">
        <v>1</v>
      </c>
      <c r="I243" s="244"/>
      <c r="L243" s="158"/>
      <c r="M243" s="162"/>
      <c r="N243" s="163"/>
      <c r="O243" s="163"/>
      <c r="P243" s="163"/>
      <c r="Q243" s="163"/>
      <c r="R243" s="163"/>
      <c r="S243" s="163"/>
      <c r="T243" s="164"/>
      <c r="AT243" s="160" t="s">
        <v>159</v>
      </c>
      <c r="AU243" s="160" t="s">
        <v>87</v>
      </c>
      <c r="AV243" s="13" t="s">
        <v>85</v>
      </c>
      <c r="AW243" s="13" t="s">
        <v>33</v>
      </c>
      <c r="AX243" s="13" t="s">
        <v>78</v>
      </c>
      <c r="AY243" s="160" t="s">
        <v>150</v>
      </c>
    </row>
    <row r="244" spans="2:51" s="14" customFormat="1" ht="11.25">
      <c r="B244" s="165"/>
      <c r="D244" s="159" t="s">
        <v>159</v>
      </c>
      <c r="E244" s="166" t="s">
        <v>1</v>
      </c>
      <c r="F244" s="167" t="s">
        <v>168</v>
      </c>
      <c r="H244" s="168">
        <v>40.48</v>
      </c>
      <c r="I244" s="245"/>
      <c r="L244" s="165"/>
      <c r="M244" s="169"/>
      <c r="N244" s="170"/>
      <c r="O244" s="170"/>
      <c r="P244" s="170"/>
      <c r="Q244" s="170"/>
      <c r="R244" s="170"/>
      <c r="S244" s="170"/>
      <c r="T244" s="171"/>
      <c r="AT244" s="166" t="s">
        <v>159</v>
      </c>
      <c r="AU244" s="166" t="s">
        <v>87</v>
      </c>
      <c r="AV244" s="14" t="s">
        <v>87</v>
      </c>
      <c r="AW244" s="14" t="s">
        <v>33</v>
      </c>
      <c r="AX244" s="14" t="s">
        <v>78</v>
      </c>
      <c r="AY244" s="166" t="s">
        <v>150</v>
      </c>
    </row>
    <row r="245" spans="2:51" s="14" customFormat="1" ht="11.25">
      <c r="B245" s="165"/>
      <c r="D245" s="159" t="s">
        <v>159</v>
      </c>
      <c r="E245" s="166" t="s">
        <v>1</v>
      </c>
      <c r="F245" s="167" t="s">
        <v>320</v>
      </c>
      <c r="H245" s="168">
        <v>-10.85</v>
      </c>
      <c r="I245" s="245"/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159</v>
      </c>
      <c r="AU245" s="166" t="s">
        <v>87</v>
      </c>
      <c r="AV245" s="14" t="s">
        <v>87</v>
      </c>
      <c r="AW245" s="14" t="s">
        <v>33</v>
      </c>
      <c r="AX245" s="14" t="s">
        <v>78</v>
      </c>
      <c r="AY245" s="166" t="s">
        <v>150</v>
      </c>
    </row>
    <row r="246" spans="2:51" s="15" customFormat="1" ht="11.25">
      <c r="B246" s="172"/>
      <c r="D246" s="159" t="s">
        <v>159</v>
      </c>
      <c r="E246" s="173" t="s">
        <v>1</v>
      </c>
      <c r="F246" s="174" t="s">
        <v>164</v>
      </c>
      <c r="H246" s="175">
        <v>29.63</v>
      </c>
      <c r="I246" s="247"/>
      <c r="L246" s="172"/>
      <c r="M246" s="176"/>
      <c r="N246" s="177"/>
      <c r="O246" s="177"/>
      <c r="P246" s="177"/>
      <c r="Q246" s="177"/>
      <c r="R246" s="177"/>
      <c r="S246" s="177"/>
      <c r="T246" s="178"/>
      <c r="AT246" s="173" t="s">
        <v>159</v>
      </c>
      <c r="AU246" s="173" t="s">
        <v>87</v>
      </c>
      <c r="AV246" s="15" t="s">
        <v>157</v>
      </c>
      <c r="AW246" s="15" t="s">
        <v>33</v>
      </c>
      <c r="AX246" s="15" t="s">
        <v>85</v>
      </c>
      <c r="AY246" s="173" t="s">
        <v>150</v>
      </c>
    </row>
    <row r="247" spans="1:65" s="2" customFormat="1" ht="76.35" customHeight="1">
      <c r="A247" s="29"/>
      <c r="B247" s="145"/>
      <c r="C247" s="146" t="s">
        <v>321</v>
      </c>
      <c r="D247" s="146" t="s">
        <v>152</v>
      </c>
      <c r="E247" s="147" t="s">
        <v>322</v>
      </c>
      <c r="F247" s="148" t="s">
        <v>323</v>
      </c>
      <c r="G247" s="149" t="s">
        <v>155</v>
      </c>
      <c r="H247" s="150">
        <v>229.38</v>
      </c>
      <c r="I247" s="243"/>
      <c r="J247" s="151">
        <f>ROUND(I247*H247,2)</f>
        <v>0</v>
      </c>
      <c r="K247" s="148" t="s">
        <v>156</v>
      </c>
      <c r="L247" s="30"/>
      <c r="M247" s="152" t="s">
        <v>1</v>
      </c>
      <c r="N247" s="153" t="s">
        <v>43</v>
      </c>
      <c r="O247" s="154">
        <v>0.6</v>
      </c>
      <c r="P247" s="154">
        <f>O247*H247</f>
        <v>137.628</v>
      </c>
      <c r="Q247" s="154">
        <v>0.11162</v>
      </c>
      <c r="R247" s="154">
        <f>Q247*H247</f>
        <v>25.6033956</v>
      </c>
      <c r="S247" s="154">
        <v>0</v>
      </c>
      <c r="T247" s="155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157</v>
      </c>
      <c r="AT247" s="156" t="s">
        <v>152</v>
      </c>
      <c r="AU247" s="156" t="s">
        <v>87</v>
      </c>
      <c r="AY247" s="17" t="s">
        <v>150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85</v>
      </c>
      <c r="BK247" s="157">
        <f>ROUND(I247*H247,2)</f>
        <v>0</v>
      </c>
      <c r="BL247" s="17" t="s">
        <v>157</v>
      </c>
      <c r="BM247" s="156" t="s">
        <v>324</v>
      </c>
    </row>
    <row r="248" spans="2:51" s="13" customFormat="1" ht="11.25">
      <c r="B248" s="158"/>
      <c r="D248" s="159" t="s">
        <v>159</v>
      </c>
      <c r="E248" s="160" t="s">
        <v>1</v>
      </c>
      <c r="F248" s="161" t="s">
        <v>160</v>
      </c>
      <c r="H248" s="160" t="s">
        <v>1</v>
      </c>
      <c r="I248" s="244"/>
      <c r="L248" s="158"/>
      <c r="M248" s="162"/>
      <c r="N248" s="163"/>
      <c r="O248" s="163"/>
      <c r="P248" s="163"/>
      <c r="Q248" s="163"/>
      <c r="R248" s="163"/>
      <c r="S248" s="163"/>
      <c r="T248" s="164"/>
      <c r="AT248" s="160" t="s">
        <v>159</v>
      </c>
      <c r="AU248" s="160" t="s">
        <v>87</v>
      </c>
      <c r="AV248" s="13" t="s">
        <v>85</v>
      </c>
      <c r="AW248" s="13" t="s">
        <v>33</v>
      </c>
      <c r="AX248" s="13" t="s">
        <v>78</v>
      </c>
      <c r="AY248" s="160" t="s">
        <v>150</v>
      </c>
    </row>
    <row r="249" spans="2:51" s="13" customFormat="1" ht="11.25">
      <c r="B249" s="158"/>
      <c r="D249" s="159" t="s">
        <v>159</v>
      </c>
      <c r="E249" s="160" t="s">
        <v>1</v>
      </c>
      <c r="F249" s="161" t="s">
        <v>161</v>
      </c>
      <c r="H249" s="160" t="s">
        <v>1</v>
      </c>
      <c r="I249" s="244"/>
      <c r="L249" s="158"/>
      <c r="M249" s="162"/>
      <c r="N249" s="163"/>
      <c r="O249" s="163"/>
      <c r="P249" s="163"/>
      <c r="Q249" s="163"/>
      <c r="R249" s="163"/>
      <c r="S249" s="163"/>
      <c r="T249" s="164"/>
      <c r="AT249" s="160" t="s">
        <v>159</v>
      </c>
      <c r="AU249" s="160" t="s">
        <v>87</v>
      </c>
      <c r="AV249" s="13" t="s">
        <v>85</v>
      </c>
      <c r="AW249" s="13" t="s">
        <v>33</v>
      </c>
      <c r="AX249" s="13" t="s">
        <v>78</v>
      </c>
      <c r="AY249" s="160" t="s">
        <v>150</v>
      </c>
    </row>
    <row r="250" spans="2:51" s="13" customFormat="1" ht="11.25">
      <c r="B250" s="158"/>
      <c r="D250" s="159" t="s">
        <v>159</v>
      </c>
      <c r="E250" s="160" t="s">
        <v>1</v>
      </c>
      <c r="F250" s="161" t="s">
        <v>325</v>
      </c>
      <c r="H250" s="160" t="s">
        <v>1</v>
      </c>
      <c r="I250" s="244"/>
      <c r="L250" s="158"/>
      <c r="M250" s="162"/>
      <c r="N250" s="163"/>
      <c r="O250" s="163"/>
      <c r="P250" s="163"/>
      <c r="Q250" s="163"/>
      <c r="R250" s="163"/>
      <c r="S250" s="163"/>
      <c r="T250" s="164"/>
      <c r="AT250" s="160" t="s">
        <v>159</v>
      </c>
      <c r="AU250" s="160" t="s">
        <v>87</v>
      </c>
      <c r="AV250" s="13" t="s">
        <v>85</v>
      </c>
      <c r="AW250" s="13" t="s">
        <v>33</v>
      </c>
      <c r="AX250" s="13" t="s">
        <v>78</v>
      </c>
      <c r="AY250" s="160" t="s">
        <v>150</v>
      </c>
    </row>
    <row r="251" spans="2:51" s="14" customFormat="1" ht="11.25">
      <c r="B251" s="165"/>
      <c r="D251" s="159" t="s">
        <v>159</v>
      </c>
      <c r="E251" s="166" t="s">
        <v>1</v>
      </c>
      <c r="F251" s="167" t="s">
        <v>326</v>
      </c>
      <c r="H251" s="168">
        <v>139.38</v>
      </c>
      <c r="I251" s="245"/>
      <c r="L251" s="165"/>
      <c r="M251" s="169"/>
      <c r="N251" s="170"/>
      <c r="O251" s="170"/>
      <c r="P251" s="170"/>
      <c r="Q251" s="170"/>
      <c r="R251" s="170"/>
      <c r="S251" s="170"/>
      <c r="T251" s="171"/>
      <c r="AT251" s="166" t="s">
        <v>159</v>
      </c>
      <c r="AU251" s="166" t="s">
        <v>87</v>
      </c>
      <c r="AV251" s="14" t="s">
        <v>87</v>
      </c>
      <c r="AW251" s="14" t="s">
        <v>33</v>
      </c>
      <c r="AX251" s="14" t="s">
        <v>78</v>
      </c>
      <c r="AY251" s="166" t="s">
        <v>150</v>
      </c>
    </row>
    <row r="252" spans="2:51" s="14" customFormat="1" ht="11.25">
      <c r="B252" s="165"/>
      <c r="D252" s="159" t="s">
        <v>159</v>
      </c>
      <c r="E252" s="166" t="s">
        <v>1</v>
      </c>
      <c r="F252" s="167" t="s">
        <v>327</v>
      </c>
      <c r="H252" s="168">
        <v>90</v>
      </c>
      <c r="I252" s="245"/>
      <c r="L252" s="165"/>
      <c r="M252" s="169"/>
      <c r="N252" s="170"/>
      <c r="O252" s="170"/>
      <c r="P252" s="170"/>
      <c r="Q252" s="170"/>
      <c r="R252" s="170"/>
      <c r="S252" s="170"/>
      <c r="T252" s="171"/>
      <c r="AT252" s="166" t="s">
        <v>159</v>
      </c>
      <c r="AU252" s="166" t="s">
        <v>87</v>
      </c>
      <c r="AV252" s="14" t="s">
        <v>87</v>
      </c>
      <c r="AW252" s="14" t="s">
        <v>33</v>
      </c>
      <c r="AX252" s="14" t="s">
        <v>78</v>
      </c>
      <c r="AY252" s="166" t="s">
        <v>150</v>
      </c>
    </row>
    <row r="253" spans="2:51" s="15" customFormat="1" ht="11.25">
      <c r="B253" s="172"/>
      <c r="D253" s="159" t="s">
        <v>159</v>
      </c>
      <c r="E253" s="173" t="s">
        <v>1</v>
      </c>
      <c r="F253" s="174" t="s">
        <v>164</v>
      </c>
      <c r="H253" s="175">
        <v>229.38</v>
      </c>
      <c r="I253" s="247"/>
      <c r="L253" s="172"/>
      <c r="M253" s="176"/>
      <c r="N253" s="177"/>
      <c r="O253" s="177"/>
      <c r="P253" s="177"/>
      <c r="Q253" s="177"/>
      <c r="R253" s="177"/>
      <c r="S253" s="177"/>
      <c r="T253" s="178"/>
      <c r="AT253" s="173" t="s">
        <v>159</v>
      </c>
      <c r="AU253" s="173" t="s">
        <v>87</v>
      </c>
      <c r="AV253" s="15" t="s">
        <v>157</v>
      </c>
      <c r="AW253" s="15" t="s">
        <v>33</v>
      </c>
      <c r="AX253" s="15" t="s">
        <v>85</v>
      </c>
      <c r="AY253" s="173" t="s">
        <v>150</v>
      </c>
    </row>
    <row r="254" spans="1:65" s="2" customFormat="1" ht="16.5" customHeight="1">
      <c r="A254" s="29"/>
      <c r="B254" s="145"/>
      <c r="C254" s="179" t="s">
        <v>328</v>
      </c>
      <c r="D254" s="179" t="s">
        <v>265</v>
      </c>
      <c r="E254" s="180" t="s">
        <v>329</v>
      </c>
      <c r="F254" s="181" t="s">
        <v>330</v>
      </c>
      <c r="G254" s="182" t="s">
        <v>155</v>
      </c>
      <c r="H254" s="183">
        <v>22.938</v>
      </c>
      <c r="I254" s="248"/>
      <c r="J254" s="184">
        <f>ROUND(I254*H254,2)</f>
        <v>0</v>
      </c>
      <c r="K254" s="181" t="s">
        <v>156</v>
      </c>
      <c r="L254" s="185"/>
      <c r="M254" s="186" t="s">
        <v>1</v>
      </c>
      <c r="N254" s="187" t="s">
        <v>43</v>
      </c>
      <c r="O254" s="154">
        <v>0</v>
      </c>
      <c r="P254" s="154">
        <f>O254*H254</f>
        <v>0</v>
      </c>
      <c r="Q254" s="154">
        <v>0.152</v>
      </c>
      <c r="R254" s="154">
        <f>Q254*H254</f>
        <v>3.486576</v>
      </c>
      <c r="S254" s="154">
        <v>0</v>
      </c>
      <c r="T254" s="155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194</v>
      </c>
      <c r="AT254" s="156" t="s">
        <v>265</v>
      </c>
      <c r="AU254" s="156" t="s">
        <v>87</v>
      </c>
      <c r="AY254" s="17" t="s">
        <v>150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85</v>
      </c>
      <c r="BK254" s="157">
        <f>ROUND(I254*H254,2)</f>
        <v>0</v>
      </c>
      <c r="BL254" s="17" t="s">
        <v>157</v>
      </c>
      <c r="BM254" s="156" t="s">
        <v>331</v>
      </c>
    </row>
    <row r="255" spans="2:51" s="13" customFormat="1" ht="11.25">
      <c r="B255" s="158"/>
      <c r="D255" s="159" t="s">
        <v>159</v>
      </c>
      <c r="E255" s="160" t="s">
        <v>1</v>
      </c>
      <c r="F255" s="161" t="s">
        <v>332</v>
      </c>
      <c r="H255" s="160" t="s">
        <v>1</v>
      </c>
      <c r="I255" s="244"/>
      <c r="L255" s="158"/>
      <c r="M255" s="162"/>
      <c r="N255" s="163"/>
      <c r="O255" s="163"/>
      <c r="P255" s="163"/>
      <c r="Q255" s="163"/>
      <c r="R255" s="163"/>
      <c r="S255" s="163"/>
      <c r="T255" s="164"/>
      <c r="AT255" s="160" t="s">
        <v>159</v>
      </c>
      <c r="AU255" s="160" t="s">
        <v>87</v>
      </c>
      <c r="AV255" s="13" t="s">
        <v>85</v>
      </c>
      <c r="AW255" s="13" t="s">
        <v>33</v>
      </c>
      <c r="AX255" s="13" t="s">
        <v>78</v>
      </c>
      <c r="AY255" s="160" t="s">
        <v>150</v>
      </c>
    </row>
    <row r="256" spans="2:51" s="14" customFormat="1" ht="11.25">
      <c r="B256" s="165"/>
      <c r="D256" s="159" t="s">
        <v>159</v>
      </c>
      <c r="E256" s="166" t="s">
        <v>1</v>
      </c>
      <c r="F256" s="167" t="s">
        <v>333</v>
      </c>
      <c r="H256" s="168">
        <v>22.938</v>
      </c>
      <c r="I256" s="245"/>
      <c r="L256" s="165"/>
      <c r="M256" s="169"/>
      <c r="N256" s="170"/>
      <c r="O256" s="170"/>
      <c r="P256" s="170"/>
      <c r="Q256" s="170"/>
      <c r="R256" s="170"/>
      <c r="S256" s="170"/>
      <c r="T256" s="171"/>
      <c r="AT256" s="166" t="s">
        <v>159</v>
      </c>
      <c r="AU256" s="166" t="s">
        <v>87</v>
      </c>
      <c r="AV256" s="14" t="s">
        <v>87</v>
      </c>
      <c r="AW256" s="14" t="s">
        <v>33</v>
      </c>
      <c r="AX256" s="14" t="s">
        <v>85</v>
      </c>
      <c r="AY256" s="166" t="s">
        <v>150</v>
      </c>
    </row>
    <row r="257" spans="1:65" s="2" customFormat="1" ht="37.9" customHeight="1">
      <c r="A257" s="29"/>
      <c r="B257" s="145"/>
      <c r="C257" s="146" t="s">
        <v>334</v>
      </c>
      <c r="D257" s="146" t="s">
        <v>152</v>
      </c>
      <c r="E257" s="147" t="s">
        <v>335</v>
      </c>
      <c r="F257" s="148" t="s">
        <v>336</v>
      </c>
      <c r="G257" s="149" t="s">
        <v>155</v>
      </c>
      <c r="H257" s="150">
        <v>10.85</v>
      </c>
      <c r="I257" s="243"/>
      <c r="J257" s="151">
        <f>ROUND(I257*H257,2)</f>
        <v>0</v>
      </c>
      <c r="K257" s="148" t="s">
        <v>156</v>
      </c>
      <c r="L257" s="30"/>
      <c r="M257" s="152" t="s">
        <v>1</v>
      </c>
      <c r="N257" s="153" t="s">
        <v>43</v>
      </c>
      <c r="O257" s="154">
        <v>1.204</v>
      </c>
      <c r="P257" s="154">
        <f>O257*H257</f>
        <v>13.0634</v>
      </c>
      <c r="Q257" s="154">
        <v>0.71255</v>
      </c>
      <c r="R257" s="154">
        <f>Q257*H257</f>
        <v>7.7311675</v>
      </c>
      <c r="S257" s="154">
        <v>0</v>
      </c>
      <c r="T257" s="155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157</v>
      </c>
      <c r="AT257" s="156" t="s">
        <v>152</v>
      </c>
      <c r="AU257" s="156" t="s">
        <v>87</v>
      </c>
      <c r="AY257" s="17" t="s">
        <v>150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7" t="s">
        <v>85</v>
      </c>
      <c r="BK257" s="157">
        <f>ROUND(I257*H257,2)</f>
        <v>0</v>
      </c>
      <c r="BL257" s="17" t="s">
        <v>157</v>
      </c>
      <c r="BM257" s="156" t="s">
        <v>337</v>
      </c>
    </row>
    <row r="258" spans="2:51" s="14" customFormat="1" ht="11.25">
      <c r="B258" s="165"/>
      <c r="D258" s="159" t="s">
        <v>159</v>
      </c>
      <c r="E258" s="166" t="s">
        <v>1</v>
      </c>
      <c r="F258" s="167" t="s">
        <v>338</v>
      </c>
      <c r="H258" s="168">
        <v>10.85</v>
      </c>
      <c r="I258" s="245"/>
      <c r="L258" s="165"/>
      <c r="M258" s="169"/>
      <c r="N258" s="170"/>
      <c r="O258" s="170"/>
      <c r="P258" s="170"/>
      <c r="Q258" s="170"/>
      <c r="R258" s="170"/>
      <c r="S258" s="170"/>
      <c r="T258" s="171"/>
      <c r="AT258" s="166" t="s">
        <v>159</v>
      </c>
      <c r="AU258" s="166" t="s">
        <v>87</v>
      </c>
      <c r="AV258" s="14" t="s">
        <v>87</v>
      </c>
      <c r="AW258" s="14" t="s">
        <v>33</v>
      </c>
      <c r="AX258" s="14" t="s">
        <v>85</v>
      </c>
      <c r="AY258" s="166" t="s">
        <v>150</v>
      </c>
    </row>
    <row r="259" spans="2:63" s="12" customFormat="1" ht="22.9" customHeight="1">
      <c r="B259" s="133"/>
      <c r="D259" s="134" t="s">
        <v>77</v>
      </c>
      <c r="E259" s="143" t="s">
        <v>194</v>
      </c>
      <c r="F259" s="143" t="s">
        <v>339</v>
      </c>
      <c r="I259" s="250"/>
      <c r="J259" s="144">
        <f>BK259</f>
        <v>0</v>
      </c>
      <c r="L259" s="133"/>
      <c r="M259" s="137"/>
      <c r="N259" s="138"/>
      <c r="O259" s="138"/>
      <c r="P259" s="139">
        <f>SUM(P260:P315)</f>
        <v>269.476072</v>
      </c>
      <c r="Q259" s="138"/>
      <c r="R259" s="139">
        <f>SUM(R260:R315)</f>
        <v>7.2897232999999995</v>
      </c>
      <c r="S259" s="138"/>
      <c r="T259" s="140">
        <f>SUM(T260:T315)</f>
        <v>4.178379999999999</v>
      </c>
      <c r="AR259" s="134" t="s">
        <v>85</v>
      </c>
      <c r="AT259" s="141" t="s">
        <v>77</v>
      </c>
      <c r="AU259" s="141" t="s">
        <v>85</v>
      </c>
      <c r="AY259" s="134" t="s">
        <v>150</v>
      </c>
      <c r="BK259" s="142">
        <f>SUM(BK260:BK315)</f>
        <v>0</v>
      </c>
    </row>
    <row r="260" spans="1:65" s="2" customFormat="1" ht="24.2" customHeight="1">
      <c r="A260" s="29"/>
      <c r="B260" s="145"/>
      <c r="C260" s="146" t="s">
        <v>340</v>
      </c>
      <c r="D260" s="146" t="s">
        <v>152</v>
      </c>
      <c r="E260" s="147" t="s">
        <v>341</v>
      </c>
      <c r="F260" s="148" t="s">
        <v>342</v>
      </c>
      <c r="G260" s="149" t="s">
        <v>343</v>
      </c>
      <c r="H260" s="150">
        <v>4</v>
      </c>
      <c r="I260" s="243"/>
      <c r="J260" s="151">
        <f aca="true" t="shared" si="0" ref="J260:J277">ROUND(I260*H260,2)</f>
        <v>0</v>
      </c>
      <c r="K260" s="148" t="s">
        <v>156</v>
      </c>
      <c r="L260" s="30"/>
      <c r="M260" s="152" t="s">
        <v>1</v>
      </c>
      <c r="N260" s="153" t="s">
        <v>43</v>
      </c>
      <c r="O260" s="154">
        <v>9.183</v>
      </c>
      <c r="P260" s="154">
        <f aca="true" t="shared" si="1" ref="P260:P277">O260*H260</f>
        <v>36.732</v>
      </c>
      <c r="Q260" s="154">
        <v>0</v>
      </c>
      <c r="R260" s="154">
        <f aca="true" t="shared" si="2" ref="R260:R277">Q260*H260</f>
        <v>0</v>
      </c>
      <c r="S260" s="154">
        <v>0</v>
      </c>
      <c r="T260" s="155">
        <f aca="true" t="shared" si="3" ref="T260:T277"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157</v>
      </c>
      <c r="AT260" s="156" t="s">
        <v>152</v>
      </c>
      <c r="AU260" s="156" t="s">
        <v>87</v>
      </c>
      <c r="AY260" s="17" t="s">
        <v>150</v>
      </c>
      <c r="BE260" s="157">
        <f aca="true" t="shared" si="4" ref="BE260:BE277">IF(N260="základní",J260,0)</f>
        <v>0</v>
      </c>
      <c r="BF260" s="157">
        <f aca="true" t="shared" si="5" ref="BF260:BF277">IF(N260="snížená",J260,0)</f>
        <v>0</v>
      </c>
      <c r="BG260" s="157">
        <f aca="true" t="shared" si="6" ref="BG260:BG277">IF(N260="zákl. přenesená",J260,0)</f>
        <v>0</v>
      </c>
      <c r="BH260" s="157">
        <f aca="true" t="shared" si="7" ref="BH260:BH277">IF(N260="sníž. přenesená",J260,0)</f>
        <v>0</v>
      </c>
      <c r="BI260" s="157">
        <f aca="true" t="shared" si="8" ref="BI260:BI277">IF(N260="nulová",J260,0)</f>
        <v>0</v>
      </c>
      <c r="BJ260" s="17" t="s">
        <v>85</v>
      </c>
      <c r="BK260" s="157">
        <f aca="true" t="shared" si="9" ref="BK260:BK277">ROUND(I260*H260,2)</f>
        <v>0</v>
      </c>
      <c r="BL260" s="17" t="s">
        <v>157</v>
      </c>
      <c r="BM260" s="156" t="s">
        <v>344</v>
      </c>
    </row>
    <row r="261" spans="1:65" s="2" customFormat="1" ht="33" customHeight="1">
      <c r="A261" s="29"/>
      <c r="B261" s="145"/>
      <c r="C261" s="146" t="s">
        <v>345</v>
      </c>
      <c r="D261" s="146" t="s">
        <v>152</v>
      </c>
      <c r="E261" s="147" t="s">
        <v>346</v>
      </c>
      <c r="F261" s="148" t="s">
        <v>347</v>
      </c>
      <c r="G261" s="149" t="s">
        <v>180</v>
      </c>
      <c r="H261" s="150">
        <v>82</v>
      </c>
      <c r="I261" s="243"/>
      <c r="J261" s="151">
        <f t="shared" si="0"/>
        <v>0</v>
      </c>
      <c r="K261" s="148" t="s">
        <v>156</v>
      </c>
      <c r="L261" s="30"/>
      <c r="M261" s="152" t="s">
        <v>1</v>
      </c>
      <c r="N261" s="153" t="s">
        <v>43</v>
      </c>
      <c r="O261" s="154">
        <v>0.113</v>
      </c>
      <c r="P261" s="154">
        <f t="shared" si="1"/>
        <v>9.266</v>
      </c>
      <c r="Q261" s="154">
        <v>0</v>
      </c>
      <c r="R261" s="154">
        <f t="shared" si="2"/>
        <v>0</v>
      </c>
      <c r="S261" s="154">
        <v>0.044</v>
      </c>
      <c r="T261" s="155">
        <f t="shared" si="3"/>
        <v>3.6079999999999997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157</v>
      </c>
      <c r="AT261" s="156" t="s">
        <v>152</v>
      </c>
      <c r="AU261" s="156" t="s">
        <v>87</v>
      </c>
      <c r="AY261" s="17" t="s">
        <v>150</v>
      </c>
      <c r="BE261" s="157">
        <f t="shared" si="4"/>
        <v>0</v>
      </c>
      <c r="BF261" s="157">
        <f t="shared" si="5"/>
        <v>0</v>
      </c>
      <c r="BG261" s="157">
        <f t="shared" si="6"/>
        <v>0</v>
      </c>
      <c r="BH261" s="157">
        <f t="shared" si="7"/>
        <v>0</v>
      </c>
      <c r="BI261" s="157">
        <f t="shared" si="8"/>
        <v>0</v>
      </c>
      <c r="BJ261" s="17" t="s">
        <v>85</v>
      </c>
      <c r="BK261" s="157">
        <f t="shared" si="9"/>
        <v>0</v>
      </c>
      <c r="BL261" s="17" t="s">
        <v>157</v>
      </c>
      <c r="BM261" s="156" t="s">
        <v>348</v>
      </c>
    </row>
    <row r="262" spans="1:65" s="2" customFormat="1" ht="33" customHeight="1">
      <c r="A262" s="29"/>
      <c r="B262" s="145"/>
      <c r="C262" s="146" t="s">
        <v>349</v>
      </c>
      <c r="D262" s="146" t="s">
        <v>152</v>
      </c>
      <c r="E262" s="147" t="s">
        <v>350</v>
      </c>
      <c r="F262" s="148" t="s">
        <v>351</v>
      </c>
      <c r="G262" s="149" t="s">
        <v>180</v>
      </c>
      <c r="H262" s="150">
        <v>166.27</v>
      </c>
      <c r="I262" s="243"/>
      <c r="J262" s="151">
        <f t="shared" si="0"/>
        <v>0</v>
      </c>
      <c r="K262" s="148" t="s">
        <v>156</v>
      </c>
      <c r="L262" s="30"/>
      <c r="M262" s="152" t="s">
        <v>1</v>
      </c>
      <c r="N262" s="153" t="s">
        <v>43</v>
      </c>
      <c r="O262" s="154">
        <v>0.446</v>
      </c>
      <c r="P262" s="154">
        <f t="shared" si="1"/>
        <v>74.15642000000001</v>
      </c>
      <c r="Q262" s="154">
        <v>0</v>
      </c>
      <c r="R262" s="154">
        <f t="shared" si="2"/>
        <v>0</v>
      </c>
      <c r="S262" s="154">
        <v>0</v>
      </c>
      <c r="T262" s="155">
        <f t="shared" si="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157</v>
      </c>
      <c r="AT262" s="156" t="s">
        <v>152</v>
      </c>
      <c r="AU262" s="156" t="s">
        <v>87</v>
      </c>
      <c r="AY262" s="17" t="s">
        <v>150</v>
      </c>
      <c r="BE262" s="157">
        <f t="shared" si="4"/>
        <v>0</v>
      </c>
      <c r="BF262" s="157">
        <f t="shared" si="5"/>
        <v>0</v>
      </c>
      <c r="BG262" s="157">
        <f t="shared" si="6"/>
        <v>0</v>
      </c>
      <c r="BH262" s="157">
        <f t="shared" si="7"/>
        <v>0</v>
      </c>
      <c r="BI262" s="157">
        <f t="shared" si="8"/>
        <v>0</v>
      </c>
      <c r="BJ262" s="17" t="s">
        <v>85</v>
      </c>
      <c r="BK262" s="157">
        <f t="shared" si="9"/>
        <v>0</v>
      </c>
      <c r="BL262" s="17" t="s">
        <v>157</v>
      </c>
      <c r="BM262" s="156" t="s">
        <v>352</v>
      </c>
    </row>
    <row r="263" spans="1:65" s="2" customFormat="1" ht="24.2" customHeight="1">
      <c r="A263" s="29"/>
      <c r="B263" s="145"/>
      <c r="C263" s="179" t="s">
        <v>353</v>
      </c>
      <c r="D263" s="179" t="s">
        <v>265</v>
      </c>
      <c r="E263" s="180" t="s">
        <v>354</v>
      </c>
      <c r="F263" s="181" t="s">
        <v>355</v>
      </c>
      <c r="G263" s="182" t="s">
        <v>180</v>
      </c>
      <c r="H263" s="183">
        <v>166.27</v>
      </c>
      <c r="I263" s="248"/>
      <c r="J263" s="184">
        <f t="shared" si="0"/>
        <v>0</v>
      </c>
      <c r="K263" s="181" t="s">
        <v>1</v>
      </c>
      <c r="L263" s="185"/>
      <c r="M263" s="186" t="s">
        <v>1</v>
      </c>
      <c r="N263" s="187" t="s">
        <v>43</v>
      </c>
      <c r="O263" s="154">
        <v>0</v>
      </c>
      <c r="P263" s="154">
        <f t="shared" si="1"/>
        <v>0</v>
      </c>
      <c r="Q263" s="154">
        <v>0.0177</v>
      </c>
      <c r="R263" s="154">
        <f t="shared" si="2"/>
        <v>2.9429790000000002</v>
      </c>
      <c r="S263" s="154">
        <v>0</v>
      </c>
      <c r="T263" s="155">
        <f t="shared" si="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194</v>
      </c>
      <c r="AT263" s="156" t="s">
        <v>265</v>
      </c>
      <c r="AU263" s="156" t="s">
        <v>87</v>
      </c>
      <c r="AY263" s="17" t="s">
        <v>150</v>
      </c>
      <c r="BE263" s="157">
        <f t="shared" si="4"/>
        <v>0</v>
      </c>
      <c r="BF263" s="157">
        <f t="shared" si="5"/>
        <v>0</v>
      </c>
      <c r="BG263" s="157">
        <f t="shared" si="6"/>
        <v>0</v>
      </c>
      <c r="BH263" s="157">
        <f t="shared" si="7"/>
        <v>0</v>
      </c>
      <c r="BI263" s="157">
        <f t="shared" si="8"/>
        <v>0</v>
      </c>
      <c r="BJ263" s="17" t="s">
        <v>85</v>
      </c>
      <c r="BK263" s="157">
        <f t="shared" si="9"/>
        <v>0</v>
      </c>
      <c r="BL263" s="17" t="s">
        <v>157</v>
      </c>
      <c r="BM263" s="156" t="s">
        <v>356</v>
      </c>
    </row>
    <row r="264" spans="1:65" s="2" customFormat="1" ht="49.15" customHeight="1">
      <c r="A264" s="29"/>
      <c r="B264" s="145"/>
      <c r="C264" s="146" t="s">
        <v>357</v>
      </c>
      <c r="D264" s="146" t="s">
        <v>152</v>
      </c>
      <c r="E264" s="147" t="s">
        <v>358</v>
      </c>
      <c r="F264" s="148" t="s">
        <v>359</v>
      </c>
      <c r="G264" s="149" t="s">
        <v>343</v>
      </c>
      <c r="H264" s="150">
        <v>6</v>
      </c>
      <c r="I264" s="243"/>
      <c r="J264" s="151">
        <f t="shared" si="0"/>
        <v>0</v>
      </c>
      <c r="K264" s="148" t="s">
        <v>156</v>
      </c>
      <c r="L264" s="30"/>
      <c r="M264" s="152" t="s">
        <v>1</v>
      </c>
      <c r="N264" s="153" t="s">
        <v>43</v>
      </c>
      <c r="O264" s="154">
        <v>1.527</v>
      </c>
      <c r="P264" s="154">
        <f t="shared" si="1"/>
        <v>9.161999999999999</v>
      </c>
      <c r="Q264" s="154">
        <v>0</v>
      </c>
      <c r="R264" s="154">
        <f t="shared" si="2"/>
        <v>0</v>
      </c>
      <c r="S264" s="154">
        <v>0</v>
      </c>
      <c r="T264" s="155">
        <f t="shared" si="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157</v>
      </c>
      <c r="AT264" s="156" t="s">
        <v>152</v>
      </c>
      <c r="AU264" s="156" t="s">
        <v>87</v>
      </c>
      <c r="AY264" s="17" t="s">
        <v>150</v>
      </c>
      <c r="BE264" s="157">
        <f t="shared" si="4"/>
        <v>0</v>
      </c>
      <c r="BF264" s="157">
        <f t="shared" si="5"/>
        <v>0</v>
      </c>
      <c r="BG264" s="157">
        <f t="shared" si="6"/>
        <v>0</v>
      </c>
      <c r="BH264" s="157">
        <f t="shared" si="7"/>
        <v>0</v>
      </c>
      <c r="BI264" s="157">
        <f t="shared" si="8"/>
        <v>0</v>
      </c>
      <c r="BJ264" s="17" t="s">
        <v>85</v>
      </c>
      <c r="BK264" s="157">
        <f t="shared" si="9"/>
        <v>0</v>
      </c>
      <c r="BL264" s="17" t="s">
        <v>157</v>
      </c>
      <c r="BM264" s="156" t="s">
        <v>360</v>
      </c>
    </row>
    <row r="265" spans="1:65" s="2" customFormat="1" ht="24.2" customHeight="1">
      <c r="A265" s="29"/>
      <c r="B265" s="145"/>
      <c r="C265" s="179" t="s">
        <v>361</v>
      </c>
      <c r="D265" s="179" t="s">
        <v>265</v>
      </c>
      <c r="E265" s="180" t="s">
        <v>362</v>
      </c>
      <c r="F265" s="181" t="s">
        <v>363</v>
      </c>
      <c r="G265" s="182" t="s">
        <v>343</v>
      </c>
      <c r="H265" s="183">
        <v>2</v>
      </c>
      <c r="I265" s="248"/>
      <c r="J265" s="184">
        <f t="shared" si="0"/>
        <v>0</v>
      </c>
      <c r="K265" s="181" t="s">
        <v>156</v>
      </c>
      <c r="L265" s="185"/>
      <c r="M265" s="186" t="s">
        <v>1</v>
      </c>
      <c r="N265" s="187" t="s">
        <v>43</v>
      </c>
      <c r="O265" s="154">
        <v>0</v>
      </c>
      <c r="P265" s="154">
        <f t="shared" si="1"/>
        <v>0</v>
      </c>
      <c r="Q265" s="154">
        <v>0.0087</v>
      </c>
      <c r="R265" s="154">
        <f t="shared" si="2"/>
        <v>0.0174</v>
      </c>
      <c r="S265" s="154">
        <v>0</v>
      </c>
      <c r="T265" s="155">
        <f t="shared" si="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194</v>
      </c>
      <c r="AT265" s="156" t="s">
        <v>265</v>
      </c>
      <c r="AU265" s="156" t="s">
        <v>87</v>
      </c>
      <c r="AY265" s="17" t="s">
        <v>150</v>
      </c>
      <c r="BE265" s="157">
        <f t="shared" si="4"/>
        <v>0</v>
      </c>
      <c r="BF265" s="157">
        <f t="shared" si="5"/>
        <v>0</v>
      </c>
      <c r="BG265" s="157">
        <f t="shared" si="6"/>
        <v>0</v>
      </c>
      <c r="BH265" s="157">
        <f t="shared" si="7"/>
        <v>0</v>
      </c>
      <c r="BI265" s="157">
        <f t="shared" si="8"/>
        <v>0</v>
      </c>
      <c r="BJ265" s="17" t="s">
        <v>85</v>
      </c>
      <c r="BK265" s="157">
        <f t="shared" si="9"/>
        <v>0</v>
      </c>
      <c r="BL265" s="17" t="s">
        <v>157</v>
      </c>
      <c r="BM265" s="156" t="s">
        <v>364</v>
      </c>
    </row>
    <row r="266" spans="1:65" s="2" customFormat="1" ht="24.2" customHeight="1">
      <c r="A266" s="29"/>
      <c r="B266" s="145"/>
      <c r="C266" s="179" t="s">
        <v>365</v>
      </c>
      <c r="D266" s="179" t="s">
        <v>265</v>
      </c>
      <c r="E266" s="180" t="s">
        <v>366</v>
      </c>
      <c r="F266" s="181" t="s">
        <v>367</v>
      </c>
      <c r="G266" s="182" t="s">
        <v>343</v>
      </c>
      <c r="H266" s="183">
        <v>1</v>
      </c>
      <c r="I266" s="248"/>
      <c r="J266" s="184">
        <f t="shared" si="0"/>
        <v>0</v>
      </c>
      <c r="K266" s="181" t="s">
        <v>156</v>
      </c>
      <c r="L266" s="185"/>
      <c r="M266" s="186" t="s">
        <v>1</v>
      </c>
      <c r="N266" s="187" t="s">
        <v>43</v>
      </c>
      <c r="O266" s="154">
        <v>0</v>
      </c>
      <c r="P266" s="154">
        <f t="shared" si="1"/>
        <v>0</v>
      </c>
      <c r="Q266" s="154">
        <v>0.0065</v>
      </c>
      <c r="R266" s="154">
        <f t="shared" si="2"/>
        <v>0.0065</v>
      </c>
      <c r="S266" s="154">
        <v>0</v>
      </c>
      <c r="T266" s="155">
        <f t="shared" si="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194</v>
      </c>
      <c r="AT266" s="156" t="s">
        <v>265</v>
      </c>
      <c r="AU266" s="156" t="s">
        <v>87</v>
      </c>
      <c r="AY266" s="17" t="s">
        <v>150</v>
      </c>
      <c r="BE266" s="157">
        <f t="shared" si="4"/>
        <v>0</v>
      </c>
      <c r="BF266" s="157">
        <f t="shared" si="5"/>
        <v>0</v>
      </c>
      <c r="BG266" s="157">
        <f t="shared" si="6"/>
        <v>0</v>
      </c>
      <c r="BH266" s="157">
        <f t="shared" si="7"/>
        <v>0</v>
      </c>
      <c r="BI266" s="157">
        <f t="shared" si="8"/>
        <v>0</v>
      </c>
      <c r="BJ266" s="17" t="s">
        <v>85</v>
      </c>
      <c r="BK266" s="157">
        <f t="shared" si="9"/>
        <v>0</v>
      </c>
      <c r="BL266" s="17" t="s">
        <v>157</v>
      </c>
      <c r="BM266" s="156" t="s">
        <v>368</v>
      </c>
    </row>
    <row r="267" spans="1:65" s="2" customFormat="1" ht="24.2" customHeight="1">
      <c r="A267" s="29"/>
      <c r="B267" s="145"/>
      <c r="C267" s="179" t="s">
        <v>369</v>
      </c>
      <c r="D267" s="179" t="s">
        <v>265</v>
      </c>
      <c r="E267" s="180" t="s">
        <v>370</v>
      </c>
      <c r="F267" s="181" t="s">
        <v>371</v>
      </c>
      <c r="G267" s="182" t="s">
        <v>343</v>
      </c>
      <c r="H267" s="183">
        <v>1</v>
      </c>
      <c r="I267" s="248"/>
      <c r="J267" s="184">
        <f t="shared" si="0"/>
        <v>0</v>
      </c>
      <c r="K267" s="181" t="s">
        <v>156</v>
      </c>
      <c r="L267" s="185"/>
      <c r="M267" s="186" t="s">
        <v>1</v>
      </c>
      <c r="N267" s="187" t="s">
        <v>43</v>
      </c>
      <c r="O267" s="154">
        <v>0</v>
      </c>
      <c r="P267" s="154">
        <f t="shared" si="1"/>
        <v>0</v>
      </c>
      <c r="Q267" s="154">
        <v>0.0067</v>
      </c>
      <c r="R267" s="154">
        <f t="shared" si="2"/>
        <v>0.0067</v>
      </c>
      <c r="S267" s="154">
        <v>0</v>
      </c>
      <c r="T267" s="155">
        <f t="shared" si="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194</v>
      </c>
      <c r="AT267" s="156" t="s">
        <v>265</v>
      </c>
      <c r="AU267" s="156" t="s">
        <v>87</v>
      </c>
      <c r="AY267" s="17" t="s">
        <v>150</v>
      </c>
      <c r="BE267" s="157">
        <f t="shared" si="4"/>
        <v>0</v>
      </c>
      <c r="BF267" s="157">
        <f t="shared" si="5"/>
        <v>0</v>
      </c>
      <c r="BG267" s="157">
        <f t="shared" si="6"/>
        <v>0</v>
      </c>
      <c r="BH267" s="157">
        <f t="shared" si="7"/>
        <v>0</v>
      </c>
      <c r="BI267" s="157">
        <f t="shared" si="8"/>
        <v>0</v>
      </c>
      <c r="BJ267" s="17" t="s">
        <v>85</v>
      </c>
      <c r="BK267" s="157">
        <f t="shared" si="9"/>
        <v>0</v>
      </c>
      <c r="BL267" s="17" t="s">
        <v>157</v>
      </c>
      <c r="BM267" s="156" t="s">
        <v>372</v>
      </c>
    </row>
    <row r="268" spans="1:65" s="2" customFormat="1" ht="24.2" customHeight="1">
      <c r="A268" s="29"/>
      <c r="B268" s="145"/>
      <c r="C268" s="179" t="s">
        <v>373</v>
      </c>
      <c r="D268" s="179" t="s">
        <v>265</v>
      </c>
      <c r="E268" s="180" t="s">
        <v>374</v>
      </c>
      <c r="F268" s="181" t="s">
        <v>375</v>
      </c>
      <c r="G268" s="182" t="s">
        <v>343</v>
      </c>
      <c r="H268" s="183">
        <v>2</v>
      </c>
      <c r="I268" s="248"/>
      <c r="J268" s="184">
        <f t="shared" si="0"/>
        <v>0</v>
      </c>
      <c r="K268" s="181" t="s">
        <v>156</v>
      </c>
      <c r="L268" s="185"/>
      <c r="M268" s="186" t="s">
        <v>1</v>
      </c>
      <c r="N268" s="187" t="s">
        <v>43</v>
      </c>
      <c r="O268" s="154">
        <v>0</v>
      </c>
      <c r="P268" s="154">
        <f t="shared" si="1"/>
        <v>0</v>
      </c>
      <c r="Q268" s="154">
        <v>0.0068</v>
      </c>
      <c r="R268" s="154">
        <f t="shared" si="2"/>
        <v>0.0136</v>
      </c>
      <c r="S268" s="154">
        <v>0</v>
      </c>
      <c r="T268" s="155">
        <f t="shared" si="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194</v>
      </c>
      <c r="AT268" s="156" t="s">
        <v>265</v>
      </c>
      <c r="AU268" s="156" t="s">
        <v>87</v>
      </c>
      <c r="AY268" s="17" t="s">
        <v>150</v>
      </c>
      <c r="BE268" s="157">
        <f t="shared" si="4"/>
        <v>0</v>
      </c>
      <c r="BF268" s="157">
        <f t="shared" si="5"/>
        <v>0</v>
      </c>
      <c r="BG268" s="157">
        <f t="shared" si="6"/>
        <v>0</v>
      </c>
      <c r="BH268" s="157">
        <f t="shared" si="7"/>
        <v>0</v>
      </c>
      <c r="BI268" s="157">
        <f t="shared" si="8"/>
        <v>0</v>
      </c>
      <c r="BJ268" s="17" t="s">
        <v>85</v>
      </c>
      <c r="BK268" s="157">
        <f t="shared" si="9"/>
        <v>0</v>
      </c>
      <c r="BL268" s="17" t="s">
        <v>157</v>
      </c>
      <c r="BM268" s="156" t="s">
        <v>376</v>
      </c>
    </row>
    <row r="269" spans="1:65" s="2" customFormat="1" ht="44.25" customHeight="1">
      <c r="A269" s="29"/>
      <c r="B269" s="145"/>
      <c r="C269" s="146" t="s">
        <v>377</v>
      </c>
      <c r="D269" s="146" t="s">
        <v>152</v>
      </c>
      <c r="E269" s="147" t="s">
        <v>378</v>
      </c>
      <c r="F269" s="148" t="s">
        <v>379</v>
      </c>
      <c r="G269" s="149" t="s">
        <v>343</v>
      </c>
      <c r="H269" s="150">
        <v>4</v>
      </c>
      <c r="I269" s="243"/>
      <c r="J269" s="151">
        <f t="shared" si="0"/>
        <v>0</v>
      </c>
      <c r="K269" s="148" t="s">
        <v>156</v>
      </c>
      <c r="L269" s="30"/>
      <c r="M269" s="152" t="s">
        <v>1</v>
      </c>
      <c r="N269" s="153" t="s">
        <v>43</v>
      </c>
      <c r="O269" s="154">
        <v>0.759</v>
      </c>
      <c r="P269" s="154">
        <f t="shared" si="1"/>
        <v>3.036</v>
      </c>
      <c r="Q269" s="154">
        <v>0.00167</v>
      </c>
      <c r="R269" s="154">
        <f t="shared" si="2"/>
        <v>0.00668</v>
      </c>
      <c r="S269" s="154">
        <v>0</v>
      </c>
      <c r="T269" s="155">
        <f t="shared" si="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157</v>
      </c>
      <c r="AT269" s="156" t="s">
        <v>152</v>
      </c>
      <c r="AU269" s="156" t="s">
        <v>87</v>
      </c>
      <c r="AY269" s="17" t="s">
        <v>150</v>
      </c>
      <c r="BE269" s="157">
        <f t="shared" si="4"/>
        <v>0</v>
      </c>
      <c r="BF269" s="157">
        <f t="shared" si="5"/>
        <v>0</v>
      </c>
      <c r="BG269" s="157">
        <f t="shared" si="6"/>
        <v>0</v>
      </c>
      <c r="BH269" s="157">
        <f t="shared" si="7"/>
        <v>0</v>
      </c>
      <c r="BI269" s="157">
        <f t="shared" si="8"/>
        <v>0</v>
      </c>
      <c r="BJ269" s="17" t="s">
        <v>85</v>
      </c>
      <c r="BK269" s="157">
        <f t="shared" si="9"/>
        <v>0</v>
      </c>
      <c r="BL269" s="17" t="s">
        <v>157</v>
      </c>
      <c r="BM269" s="156" t="s">
        <v>380</v>
      </c>
    </row>
    <row r="270" spans="1:65" s="2" customFormat="1" ht="24.2" customHeight="1">
      <c r="A270" s="29"/>
      <c r="B270" s="145"/>
      <c r="C270" s="179" t="s">
        <v>381</v>
      </c>
      <c r="D270" s="179" t="s">
        <v>265</v>
      </c>
      <c r="E270" s="180" t="s">
        <v>382</v>
      </c>
      <c r="F270" s="181" t="s">
        <v>383</v>
      </c>
      <c r="G270" s="182" t="s">
        <v>343</v>
      </c>
      <c r="H270" s="183">
        <v>1</v>
      </c>
      <c r="I270" s="248"/>
      <c r="J270" s="184">
        <f t="shared" si="0"/>
        <v>0</v>
      </c>
      <c r="K270" s="181" t="s">
        <v>156</v>
      </c>
      <c r="L270" s="185"/>
      <c r="M270" s="186" t="s">
        <v>1</v>
      </c>
      <c r="N270" s="187" t="s">
        <v>43</v>
      </c>
      <c r="O270" s="154">
        <v>0</v>
      </c>
      <c r="P270" s="154">
        <f t="shared" si="1"/>
        <v>0</v>
      </c>
      <c r="Q270" s="154">
        <v>0.0077</v>
      </c>
      <c r="R270" s="154">
        <f t="shared" si="2"/>
        <v>0.0077</v>
      </c>
      <c r="S270" s="154">
        <v>0</v>
      </c>
      <c r="T270" s="155">
        <f t="shared" si="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194</v>
      </c>
      <c r="AT270" s="156" t="s">
        <v>265</v>
      </c>
      <c r="AU270" s="156" t="s">
        <v>87</v>
      </c>
      <c r="AY270" s="17" t="s">
        <v>150</v>
      </c>
      <c r="BE270" s="157">
        <f t="shared" si="4"/>
        <v>0</v>
      </c>
      <c r="BF270" s="157">
        <f t="shared" si="5"/>
        <v>0</v>
      </c>
      <c r="BG270" s="157">
        <f t="shared" si="6"/>
        <v>0</v>
      </c>
      <c r="BH270" s="157">
        <f t="shared" si="7"/>
        <v>0</v>
      </c>
      <c r="BI270" s="157">
        <f t="shared" si="8"/>
        <v>0</v>
      </c>
      <c r="BJ270" s="17" t="s">
        <v>85</v>
      </c>
      <c r="BK270" s="157">
        <f t="shared" si="9"/>
        <v>0</v>
      </c>
      <c r="BL270" s="17" t="s">
        <v>157</v>
      </c>
      <c r="BM270" s="156" t="s">
        <v>384</v>
      </c>
    </row>
    <row r="271" spans="1:65" s="2" customFormat="1" ht="24.2" customHeight="1">
      <c r="A271" s="29"/>
      <c r="B271" s="145"/>
      <c r="C271" s="179" t="s">
        <v>385</v>
      </c>
      <c r="D271" s="179" t="s">
        <v>265</v>
      </c>
      <c r="E271" s="180" t="s">
        <v>386</v>
      </c>
      <c r="F271" s="181" t="s">
        <v>387</v>
      </c>
      <c r="G271" s="182" t="s">
        <v>343</v>
      </c>
      <c r="H271" s="183">
        <v>1</v>
      </c>
      <c r="I271" s="248"/>
      <c r="J271" s="184">
        <f t="shared" si="0"/>
        <v>0</v>
      </c>
      <c r="K271" s="181" t="s">
        <v>156</v>
      </c>
      <c r="L271" s="185"/>
      <c r="M271" s="186" t="s">
        <v>1</v>
      </c>
      <c r="N271" s="187" t="s">
        <v>43</v>
      </c>
      <c r="O271" s="154">
        <v>0</v>
      </c>
      <c r="P271" s="154">
        <f t="shared" si="1"/>
        <v>0</v>
      </c>
      <c r="Q271" s="154">
        <v>0.0111</v>
      </c>
      <c r="R271" s="154">
        <f t="shared" si="2"/>
        <v>0.0111</v>
      </c>
      <c r="S271" s="154">
        <v>0</v>
      </c>
      <c r="T271" s="155">
        <f t="shared" si="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194</v>
      </c>
      <c r="AT271" s="156" t="s">
        <v>265</v>
      </c>
      <c r="AU271" s="156" t="s">
        <v>87</v>
      </c>
      <c r="AY271" s="17" t="s">
        <v>150</v>
      </c>
      <c r="BE271" s="157">
        <f t="shared" si="4"/>
        <v>0</v>
      </c>
      <c r="BF271" s="157">
        <f t="shared" si="5"/>
        <v>0</v>
      </c>
      <c r="BG271" s="157">
        <f t="shared" si="6"/>
        <v>0</v>
      </c>
      <c r="BH271" s="157">
        <f t="shared" si="7"/>
        <v>0</v>
      </c>
      <c r="BI271" s="157">
        <f t="shared" si="8"/>
        <v>0</v>
      </c>
      <c r="BJ271" s="17" t="s">
        <v>85</v>
      </c>
      <c r="BK271" s="157">
        <f t="shared" si="9"/>
        <v>0</v>
      </c>
      <c r="BL271" s="17" t="s">
        <v>157</v>
      </c>
      <c r="BM271" s="156" t="s">
        <v>388</v>
      </c>
    </row>
    <row r="272" spans="1:65" s="2" customFormat="1" ht="24.2" customHeight="1">
      <c r="A272" s="29"/>
      <c r="B272" s="145"/>
      <c r="C272" s="179" t="s">
        <v>389</v>
      </c>
      <c r="D272" s="179" t="s">
        <v>265</v>
      </c>
      <c r="E272" s="180" t="s">
        <v>390</v>
      </c>
      <c r="F272" s="181" t="s">
        <v>391</v>
      </c>
      <c r="G272" s="182" t="s">
        <v>343</v>
      </c>
      <c r="H272" s="183">
        <v>2</v>
      </c>
      <c r="I272" s="248"/>
      <c r="J272" s="184">
        <f t="shared" si="0"/>
        <v>0</v>
      </c>
      <c r="K272" s="181" t="s">
        <v>156</v>
      </c>
      <c r="L272" s="185"/>
      <c r="M272" s="186" t="s">
        <v>1</v>
      </c>
      <c r="N272" s="187" t="s">
        <v>43</v>
      </c>
      <c r="O272" s="154">
        <v>0</v>
      </c>
      <c r="P272" s="154">
        <f t="shared" si="1"/>
        <v>0</v>
      </c>
      <c r="Q272" s="154">
        <v>0.016</v>
      </c>
      <c r="R272" s="154">
        <f t="shared" si="2"/>
        <v>0.032</v>
      </c>
      <c r="S272" s="154">
        <v>0</v>
      </c>
      <c r="T272" s="155">
        <f t="shared" si="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194</v>
      </c>
      <c r="AT272" s="156" t="s">
        <v>265</v>
      </c>
      <c r="AU272" s="156" t="s">
        <v>87</v>
      </c>
      <c r="AY272" s="17" t="s">
        <v>150</v>
      </c>
      <c r="BE272" s="157">
        <f t="shared" si="4"/>
        <v>0</v>
      </c>
      <c r="BF272" s="157">
        <f t="shared" si="5"/>
        <v>0</v>
      </c>
      <c r="BG272" s="157">
        <f t="shared" si="6"/>
        <v>0</v>
      </c>
      <c r="BH272" s="157">
        <f t="shared" si="7"/>
        <v>0</v>
      </c>
      <c r="BI272" s="157">
        <f t="shared" si="8"/>
        <v>0</v>
      </c>
      <c r="BJ272" s="17" t="s">
        <v>85</v>
      </c>
      <c r="BK272" s="157">
        <f t="shared" si="9"/>
        <v>0</v>
      </c>
      <c r="BL272" s="17" t="s">
        <v>157</v>
      </c>
      <c r="BM272" s="156" t="s">
        <v>392</v>
      </c>
    </row>
    <row r="273" spans="1:65" s="2" customFormat="1" ht="44.25" customHeight="1">
      <c r="A273" s="29"/>
      <c r="B273" s="145"/>
      <c r="C273" s="146" t="s">
        <v>393</v>
      </c>
      <c r="D273" s="146" t="s">
        <v>152</v>
      </c>
      <c r="E273" s="147" t="s">
        <v>394</v>
      </c>
      <c r="F273" s="148" t="s">
        <v>395</v>
      </c>
      <c r="G273" s="149" t="s">
        <v>343</v>
      </c>
      <c r="H273" s="150">
        <v>2</v>
      </c>
      <c r="I273" s="243"/>
      <c r="J273" s="151">
        <f t="shared" si="0"/>
        <v>0</v>
      </c>
      <c r="K273" s="148" t="s">
        <v>156</v>
      </c>
      <c r="L273" s="30"/>
      <c r="M273" s="152" t="s">
        <v>1</v>
      </c>
      <c r="N273" s="153" t="s">
        <v>43</v>
      </c>
      <c r="O273" s="154">
        <v>1.094</v>
      </c>
      <c r="P273" s="154">
        <f t="shared" si="1"/>
        <v>2.188</v>
      </c>
      <c r="Q273" s="154">
        <v>0.00171</v>
      </c>
      <c r="R273" s="154">
        <f t="shared" si="2"/>
        <v>0.00342</v>
      </c>
      <c r="S273" s="154">
        <v>0</v>
      </c>
      <c r="T273" s="155">
        <f t="shared" si="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157</v>
      </c>
      <c r="AT273" s="156" t="s">
        <v>152</v>
      </c>
      <c r="AU273" s="156" t="s">
        <v>87</v>
      </c>
      <c r="AY273" s="17" t="s">
        <v>150</v>
      </c>
      <c r="BE273" s="157">
        <f t="shared" si="4"/>
        <v>0</v>
      </c>
      <c r="BF273" s="157">
        <f t="shared" si="5"/>
        <v>0</v>
      </c>
      <c r="BG273" s="157">
        <f t="shared" si="6"/>
        <v>0</v>
      </c>
      <c r="BH273" s="157">
        <f t="shared" si="7"/>
        <v>0</v>
      </c>
      <c r="BI273" s="157">
        <f t="shared" si="8"/>
        <v>0</v>
      </c>
      <c r="BJ273" s="17" t="s">
        <v>85</v>
      </c>
      <c r="BK273" s="157">
        <f t="shared" si="9"/>
        <v>0</v>
      </c>
      <c r="BL273" s="17" t="s">
        <v>157</v>
      </c>
      <c r="BM273" s="156" t="s">
        <v>396</v>
      </c>
    </row>
    <row r="274" spans="1:65" s="2" customFormat="1" ht="24.2" customHeight="1">
      <c r="A274" s="29"/>
      <c r="B274" s="145"/>
      <c r="C274" s="179" t="s">
        <v>397</v>
      </c>
      <c r="D274" s="179" t="s">
        <v>265</v>
      </c>
      <c r="E274" s="180" t="s">
        <v>398</v>
      </c>
      <c r="F274" s="181" t="s">
        <v>399</v>
      </c>
      <c r="G274" s="182" t="s">
        <v>343</v>
      </c>
      <c r="H274" s="183">
        <v>2</v>
      </c>
      <c r="I274" s="248"/>
      <c r="J274" s="184">
        <f t="shared" si="0"/>
        <v>0</v>
      </c>
      <c r="K274" s="181" t="s">
        <v>156</v>
      </c>
      <c r="L274" s="185"/>
      <c r="M274" s="186" t="s">
        <v>1</v>
      </c>
      <c r="N274" s="187" t="s">
        <v>43</v>
      </c>
      <c r="O274" s="154">
        <v>0</v>
      </c>
      <c r="P274" s="154">
        <f t="shared" si="1"/>
        <v>0</v>
      </c>
      <c r="Q274" s="154">
        <v>0.0149</v>
      </c>
      <c r="R274" s="154">
        <f t="shared" si="2"/>
        <v>0.0298</v>
      </c>
      <c r="S274" s="154">
        <v>0</v>
      </c>
      <c r="T274" s="155">
        <f t="shared" si="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6" t="s">
        <v>194</v>
      </c>
      <c r="AT274" s="156" t="s">
        <v>265</v>
      </c>
      <c r="AU274" s="156" t="s">
        <v>87</v>
      </c>
      <c r="AY274" s="17" t="s">
        <v>150</v>
      </c>
      <c r="BE274" s="157">
        <f t="shared" si="4"/>
        <v>0</v>
      </c>
      <c r="BF274" s="157">
        <f t="shared" si="5"/>
        <v>0</v>
      </c>
      <c r="BG274" s="157">
        <f t="shared" si="6"/>
        <v>0</v>
      </c>
      <c r="BH274" s="157">
        <f t="shared" si="7"/>
        <v>0</v>
      </c>
      <c r="BI274" s="157">
        <f t="shared" si="8"/>
        <v>0</v>
      </c>
      <c r="BJ274" s="17" t="s">
        <v>85</v>
      </c>
      <c r="BK274" s="157">
        <f t="shared" si="9"/>
        <v>0</v>
      </c>
      <c r="BL274" s="17" t="s">
        <v>157</v>
      </c>
      <c r="BM274" s="156" t="s">
        <v>400</v>
      </c>
    </row>
    <row r="275" spans="1:65" s="2" customFormat="1" ht="49.15" customHeight="1">
      <c r="A275" s="29"/>
      <c r="B275" s="145"/>
      <c r="C275" s="146" t="s">
        <v>401</v>
      </c>
      <c r="D275" s="146" t="s">
        <v>152</v>
      </c>
      <c r="E275" s="147" t="s">
        <v>402</v>
      </c>
      <c r="F275" s="148" t="s">
        <v>403</v>
      </c>
      <c r="G275" s="149" t="s">
        <v>343</v>
      </c>
      <c r="H275" s="150">
        <v>3</v>
      </c>
      <c r="I275" s="243"/>
      <c r="J275" s="151">
        <f t="shared" si="0"/>
        <v>0</v>
      </c>
      <c r="K275" s="148" t="s">
        <v>156</v>
      </c>
      <c r="L275" s="30"/>
      <c r="M275" s="152" t="s">
        <v>1</v>
      </c>
      <c r="N275" s="153" t="s">
        <v>43</v>
      </c>
      <c r="O275" s="154">
        <v>0.583</v>
      </c>
      <c r="P275" s="154">
        <f t="shared" si="1"/>
        <v>1.7489999999999999</v>
      </c>
      <c r="Q275" s="154">
        <v>0.0001</v>
      </c>
      <c r="R275" s="154">
        <f t="shared" si="2"/>
        <v>0.00030000000000000003</v>
      </c>
      <c r="S275" s="154">
        <v>0</v>
      </c>
      <c r="T275" s="155">
        <f t="shared" si="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157</v>
      </c>
      <c r="AT275" s="156" t="s">
        <v>152</v>
      </c>
      <c r="AU275" s="156" t="s">
        <v>87</v>
      </c>
      <c r="AY275" s="17" t="s">
        <v>150</v>
      </c>
      <c r="BE275" s="157">
        <f t="shared" si="4"/>
        <v>0</v>
      </c>
      <c r="BF275" s="157">
        <f t="shared" si="5"/>
        <v>0</v>
      </c>
      <c r="BG275" s="157">
        <f t="shared" si="6"/>
        <v>0</v>
      </c>
      <c r="BH275" s="157">
        <f t="shared" si="7"/>
        <v>0</v>
      </c>
      <c r="BI275" s="157">
        <f t="shared" si="8"/>
        <v>0</v>
      </c>
      <c r="BJ275" s="17" t="s">
        <v>85</v>
      </c>
      <c r="BK275" s="157">
        <f t="shared" si="9"/>
        <v>0</v>
      </c>
      <c r="BL275" s="17" t="s">
        <v>157</v>
      </c>
      <c r="BM275" s="156" t="s">
        <v>404</v>
      </c>
    </row>
    <row r="276" spans="1:65" s="2" customFormat="1" ht="24.2" customHeight="1">
      <c r="A276" s="29"/>
      <c r="B276" s="145"/>
      <c r="C276" s="179" t="s">
        <v>405</v>
      </c>
      <c r="D276" s="179" t="s">
        <v>265</v>
      </c>
      <c r="E276" s="180" t="s">
        <v>406</v>
      </c>
      <c r="F276" s="181" t="s">
        <v>407</v>
      </c>
      <c r="G276" s="182" t="s">
        <v>343</v>
      </c>
      <c r="H276" s="183">
        <v>3</v>
      </c>
      <c r="I276" s="248"/>
      <c r="J276" s="184">
        <f t="shared" si="0"/>
        <v>0</v>
      </c>
      <c r="K276" s="181" t="s">
        <v>156</v>
      </c>
      <c r="L276" s="185"/>
      <c r="M276" s="186" t="s">
        <v>1</v>
      </c>
      <c r="N276" s="187" t="s">
        <v>43</v>
      </c>
      <c r="O276" s="154">
        <v>0</v>
      </c>
      <c r="P276" s="154">
        <f t="shared" si="1"/>
        <v>0</v>
      </c>
      <c r="Q276" s="154">
        <v>0.0055</v>
      </c>
      <c r="R276" s="154">
        <f t="shared" si="2"/>
        <v>0.0165</v>
      </c>
      <c r="S276" s="154">
        <v>0</v>
      </c>
      <c r="T276" s="155">
        <f t="shared" si="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194</v>
      </c>
      <c r="AT276" s="156" t="s">
        <v>265</v>
      </c>
      <c r="AU276" s="156" t="s">
        <v>87</v>
      </c>
      <c r="AY276" s="17" t="s">
        <v>150</v>
      </c>
      <c r="BE276" s="157">
        <f t="shared" si="4"/>
        <v>0</v>
      </c>
      <c r="BF276" s="157">
        <f t="shared" si="5"/>
        <v>0</v>
      </c>
      <c r="BG276" s="157">
        <f t="shared" si="6"/>
        <v>0</v>
      </c>
      <c r="BH276" s="157">
        <f t="shared" si="7"/>
        <v>0</v>
      </c>
      <c r="BI276" s="157">
        <f t="shared" si="8"/>
        <v>0</v>
      </c>
      <c r="BJ276" s="17" t="s">
        <v>85</v>
      </c>
      <c r="BK276" s="157">
        <f t="shared" si="9"/>
        <v>0</v>
      </c>
      <c r="BL276" s="17" t="s">
        <v>157</v>
      </c>
      <c r="BM276" s="156" t="s">
        <v>408</v>
      </c>
    </row>
    <row r="277" spans="1:65" s="2" customFormat="1" ht="33" customHeight="1">
      <c r="A277" s="29"/>
      <c r="B277" s="145"/>
      <c r="C277" s="146" t="s">
        <v>409</v>
      </c>
      <c r="D277" s="146" t="s">
        <v>152</v>
      </c>
      <c r="E277" s="147" t="s">
        <v>410</v>
      </c>
      <c r="F277" s="148" t="s">
        <v>411</v>
      </c>
      <c r="G277" s="149" t="s">
        <v>203</v>
      </c>
      <c r="H277" s="150">
        <v>0.196</v>
      </c>
      <c r="I277" s="243"/>
      <c r="J277" s="151">
        <f t="shared" si="0"/>
        <v>0</v>
      </c>
      <c r="K277" s="148" t="s">
        <v>156</v>
      </c>
      <c r="L277" s="30"/>
      <c r="M277" s="152" t="s">
        <v>1</v>
      </c>
      <c r="N277" s="153" t="s">
        <v>43</v>
      </c>
      <c r="O277" s="154">
        <v>2.177</v>
      </c>
      <c r="P277" s="154">
        <f t="shared" si="1"/>
        <v>0.426692</v>
      </c>
      <c r="Q277" s="154">
        <v>0</v>
      </c>
      <c r="R277" s="154">
        <f t="shared" si="2"/>
        <v>0</v>
      </c>
      <c r="S277" s="154">
        <v>1.92</v>
      </c>
      <c r="T277" s="155">
        <f t="shared" si="3"/>
        <v>0.37632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157</v>
      </c>
      <c r="AT277" s="156" t="s">
        <v>152</v>
      </c>
      <c r="AU277" s="156" t="s">
        <v>87</v>
      </c>
      <c r="AY277" s="17" t="s">
        <v>150</v>
      </c>
      <c r="BE277" s="157">
        <f t="shared" si="4"/>
        <v>0</v>
      </c>
      <c r="BF277" s="157">
        <f t="shared" si="5"/>
        <v>0</v>
      </c>
      <c r="BG277" s="157">
        <f t="shared" si="6"/>
        <v>0</v>
      </c>
      <c r="BH277" s="157">
        <f t="shared" si="7"/>
        <v>0</v>
      </c>
      <c r="BI277" s="157">
        <f t="shared" si="8"/>
        <v>0</v>
      </c>
      <c r="BJ277" s="17" t="s">
        <v>85</v>
      </c>
      <c r="BK277" s="157">
        <f t="shared" si="9"/>
        <v>0</v>
      </c>
      <c r="BL277" s="17" t="s">
        <v>157</v>
      </c>
      <c r="BM277" s="156" t="s">
        <v>412</v>
      </c>
    </row>
    <row r="278" spans="2:51" s="14" customFormat="1" ht="11.25">
      <c r="B278" s="165"/>
      <c r="D278" s="159" t="s">
        <v>159</v>
      </c>
      <c r="E278" s="166" t="s">
        <v>1</v>
      </c>
      <c r="F278" s="167" t="s">
        <v>413</v>
      </c>
      <c r="H278" s="168">
        <v>0.196</v>
      </c>
      <c r="I278" s="245"/>
      <c r="L278" s="165"/>
      <c r="M278" s="169"/>
      <c r="N278" s="170"/>
      <c r="O278" s="170"/>
      <c r="P278" s="170"/>
      <c r="Q278" s="170"/>
      <c r="R278" s="170"/>
      <c r="S278" s="170"/>
      <c r="T278" s="171"/>
      <c r="AT278" s="166" t="s">
        <v>159</v>
      </c>
      <c r="AU278" s="166" t="s">
        <v>87</v>
      </c>
      <c r="AV278" s="14" t="s">
        <v>87</v>
      </c>
      <c r="AW278" s="14" t="s">
        <v>33</v>
      </c>
      <c r="AX278" s="14" t="s">
        <v>85</v>
      </c>
      <c r="AY278" s="166" t="s">
        <v>150</v>
      </c>
    </row>
    <row r="279" spans="1:65" s="2" customFormat="1" ht="37.9" customHeight="1">
      <c r="A279" s="29"/>
      <c r="B279" s="145"/>
      <c r="C279" s="146" t="s">
        <v>414</v>
      </c>
      <c r="D279" s="146" t="s">
        <v>152</v>
      </c>
      <c r="E279" s="147" t="s">
        <v>415</v>
      </c>
      <c r="F279" s="148" t="s">
        <v>416</v>
      </c>
      <c r="G279" s="149" t="s">
        <v>343</v>
      </c>
      <c r="H279" s="150">
        <v>12</v>
      </c>
      <c r="I279" s="243"/>
      <c r="J279" s="151">
        <f>ROUND(I279*H279,2)</f>
        <v>0</v>
      </c>
      <c r="K279" s="148" t="s">
        <v>156</v>
      </c>
      <c r="L279" s="30"/>
      <c r="M279" s="152" t="s">
        <v>1</v>
      </c>
      <c r="N279" s="153" t="s">
        <v>43</v>
      </c>
      <c r="O279" s="154">
        <v>1.359</v>
      </c>
      <c r="P279" s="154">
        <f>O279*H279</f>
        <v>16.308</v>
      </c>
      <c r="Q279" s="154">
        <v>0</v>
      </c>
      <c r="R279" s="154">
        <f>Q279*H279</f>
        <v>0</v>
      </c>
      <c r="S279" s="154">
        <v>0.00768</v>
      </c>
      <c r="T279" s="155">
        <f>S279*H279</f>
        <v>0.09216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157</v>
      </c>
      <c r="AT279" s="156" t="s">
        <v>152</v>
      </c>
      <c r="AU279" s="156" t="s">
        <v>87</v>
      </c>
      <c r="AY279" s="17" t="s">
        <v>150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85</v>
      </c>
      <c r="BK279" s="157">
        <f>ROUND(I279*H279,2)</f>
        <v>0</v>
      </c>
      <c r="BL279" s="17" t="s">
        <v>157</v>
      </c>
      <c r="BM279" s="156" t="s">
        <v>417</v>
      </c>
    </row>
    <row r="280" spans="1:65" s="2" customFormat="1" ht="44.25" customHeight="1">
      <c r="A280" s="29"/>
      <c r="B280" s="145"/>
      <c r="C280" s="146" t="s">
        <v>418</v>
      </c>
      <c r="D280" s="146" t="s">
        <v>152</v>
      </c>
      <c r="E280" s="147" t="s">
        <v>419</v>
      </c>
      <c r="F280" s="148" t="s">
        <v>420</v>
      </c>
      <c r="G280" s="149" t="s">
        <v>343</v>
      </c>
      <c r="H280" s="150">
        <v>3</v>
      </c>
      <c r="I280" s="243"/>
      <c r="J280" s="151">
        <f>ROUND(I280*H280,2)</f>
        <v>0</v>
      </c>
      <c r="K280" s="148" t="s">
        <v>156</v>
      </c>
      <c r="L280" s="30"/>
      <c r="M280" s="152" t="s">
        <v>1</v>
      </c>
      <c r="N280" s="153" t="s">
        <v>43</v>
      </c>
      <c r="O280" s="154">
        <v>1.554</v>
      </c>
      <c r="P280" s="154">
        <f>O280*H280</f>
        <v>4.662</v>
      </c>
      <c r="Q280" s="154">
        <v>0.00162</v>
      </c>
      <c r="R280" s="154">
        <f>Q280*H280</f>
        <v>0.00486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157</v>
      </c>
      <c r="AT280" s="156" t="s">
        <v>152</v>
      </c>
      <c r="AU280" s="156" t="s">
        <v>87</v>
      </c>
      <c r="AY280" s="17" t="s">
        <v>150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ROUND(I280*H280,2)</f>
        <v>0</v>
      </c>
      <c r="BL280" s="17" t="s">
        <v>157</v>
      </c>
      <c r="BM280" s="156" t="s">
        <v>421</v>
      </c>
    </row>
    <row r="281" spans="2:51" s="13" customFormat="1" ht="11.25">
      <c r="B281" s="158"/>
      <c r="D281" s="159" t="s">
        <v>159</v>
      </c>
      <c r="E281" s="160" t="s">
        <v>1</v>
      </c>
      <c r="F281" s="161" t="s">
        <v>302</v>
      </c>
      <c r="H281" s="160" t="s">
        <v>1</v>
      </c>
      <c r="I281" s="244"/>
      <c r="L281" s="158"/>
      <c r="M281" s="162"/>
      <c r="N281" s="163"/>
      <c r="O281" s="163"/>
      <c r="P281" s="163"/>
      <c r="Q281" s="163"/>
      <c r="R281" s="163"/>
      <c r="S281" s="163"/>
      <c r="T281" s="164"/>
      <c r="AT281" s="160" t="s">
        <v>159</v>
      </c>
      <c r="AU281" s="160" t="s">
        <v>87</v>
      </c>
      <c r="AV281" s="13" t="s">
        <v>85</v>
      </c>
      <c r="AW281" s="13" t="s">
        <v>33</v>
      </c>
      <c r="AX281" s="13" t="s">
        <v>78</v>
      </c>
      <c r="AY281" s="160" t="s">
        <v>150</v>
      </c>
    </row>
    <row r="282" spans="2:51" s="14" customFormat="1" ht="11.25">
      <c r="B282" s="165"/>
      <c r="D282" s="159" t="s">
        <v>159</v>
      </c>
      <c r="E282" s="166" t="s">
        <v>1</v>
      </c>
      <c r="F282" s="167" t="s">
        <v>169</v>
      </c>
      <c r="H282" s="168">
        <v>3</v>
      </c>
      <c r="I282" s="245"/>
      <c r="L282" s="165"/>
      <c r="M282" s="169"/>
      <c r="N282" s="170"/>
      <c r="O282" s="170"/>
      <c r="P282" s="170"/>
      <c r="Q282" s="170"/>
      <c r="R282" s="170"/>
      <c r="S282" s="170"/>
      <c r="T282" s="171"/>
      <c r="AT282" s="166" t="s">
        <v>159</v>
      </c>
      <c r="AU282" s="166" t="s">
        <v>87</v>
      </c>
      <c r="AV282" s="14" t="s">
        <v>87</v>
      </c>
      <c r="AW282" s="14" t="s">
        <v>33</v>
      </c>
      <c r="AX282" s="14" t="s">
        <v>85</v>
      </c>
      <c r="AY282" s="166" t="s">
        <v>150</v>
      </c>
    </row>
    <row r="283" spans="1:65" s="2" customFormat="1" ht="24.2" customHeight="1">
      <c r="A283" s="29"/>
      <c r="B283" s="145"/>
      <c r="C283" s="179" t="s">
        <v>422</v>
      </c>
      <c r="D283" s="179" t="s">
        <v>265</v>
      </c>
      <c r="E283" s="180" t="s">
        <v>423</v>
      </c>
      <c r="F283" s="181" t="s">
        <v>424</v>
      </c>
      <c r="G283" s="182" t="s">
        <v>343</v>
      </c>
      <c r="H283" s="183">
        <v>3</v>
      </c>
      <c r="I283" s="252"/>
      <c r="J283" s="184">
        <f aca="true" t="shared" si="10" ref="J283:J291">ROUND(I283*H283,2)</f>
        <v>0</v>
      </c>
      <c r="K283" s="181" t="s">
        <v>156</v>
      </c>
      <c r="L283" s="185"/>
      <c r="M283" s="186" t="s">
        <v>1</v>
      </c>
      <c r="N283" s="187" t="s">
        <v>43</v>
      </c>
      <c r="O283" s="154">
        <v>0</v>
      </c>
      <c r="P283" s="154">
        <f aca="true" t="shared" si="11" ref="P283:P291">O283*H283</f>
        <v>0</v>
      </c>
      <c r="Q283" s="154">
        <v>0.01555</v>
      </c>
      <c r="R283" s="154">
        <f aca="true" t="shared" si="12" ref="R283:R291">Q283*H283</f>
        <v>0.04665</v>
      </c>
      <c r="S283" s="154">
        <v>0</v>
      </c>
      <c r="T283" s="155">
        <f aca="true" t="shared" si="13" ref="T283:T291"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194</v>
      </c>
      <c r="AT283" s="156" t="s">
        <v>265</v>
      </c>
      <c r="AU283" s="156" t="s">
        <v>87</v>
      </c>
      <c r="AY283" s="17" t="s">
        <v>150</v>
      </c>
      <c r="BE283" s="157">
        <f aca="true" t="shared" si="14" ref="BE283:BE291">IF(N283="základní",J283,0)</f>
        <v>0</v>
      </c>
      <c r="BF283" s="157">
        <f aca="true" t="shared" si="15" ref="BF283:BF291">IF(N283="snížená",J283,0)</f>
        <v>0</v>
      </c>
      <c r="BG283" s="157">
        <f aca="true" t="shared" si="16" ref="BG283:BG291">IF(N283="zákl. přenesená",J283,0)</f>
        <v>0</v>
      </c>
      <c r="BH283" s="157">
        <f aca="true" t="shared" si="17" ref="BH283:BH291">IF(N283="sníž. přenesená",J283,0)</f>
        <v>0</v>
      </c>
      <c r="BI283" s="157">
        <f aca="true" t="shared" si="18" ref="BI283:BI291">IF(N283="nulová",J283,0)</f>
        <v>0</v>
      </c>
      <c r="BJ283" s="17" t="s">
        <v>85</v>
      </c>
      <c r="BK283" s="157">
        <f aca="true" t="shared" si="19" ref="BK283:BK291">ROUND(I283*H283,2)</f>
        <v>0</v>
      </c>
      <c r="BL283" s="17" t="s">
        <v>157</v>
      </c>
      <c r="BM283" s="156" t="s">
        <v>425</v>
      </c>
    </row>
    <row r="284" spans="1:65" s="2" customFormat="1" ht="24.2" customHeight="1">
      <c r="A284" s="29"/>
      <c r="B284" s="145"/>
      <c r="C284" s="179" t="s">
        <v>426</v>
      </c>
      <c r="D284" s="179" t="s">
        <v>265</v>
      </c>
      <c r="E284" s="180" t="s">
        <v>427</v>
      </c>
      <c r="F284" s="181" t="s">
        <v>428</v>
      </c>
      <c r="G284" s="182" t="s">
        <v>429</v>
      </c>
      <c r="H284" s="183">
        <v>3</v>
      </c>
      <c r="I284" s="252"/>
      <c r="J284" s="184">
        <f t="shared" si="10"/>
        <v>0</v>
      </c>
      <c r="K284" s="181" t="s">
        <v>1</v>
      </c>
      <c r="L284" s="185"/>
      <c r="M284" s="186" t="s">
        <v>1</v>
      </c>
      <c r="N284" s="187" t="s">
        <v>43</v>
      </c>
      <c r="O284" s="154">
        <v>0</v>
      </c>
      <c r="P284" s="154">
        <f t="shared" si="11"/>
        <v>0</v>
      </c>
      <c r="Q284" s="154">
        <v>0.00654</v>
      </c>
      <c r="R284" s="154">
        <f t="shared" si="12"/>
        <v>0.01962</v>
      </c>
      <c r="S284" s="154">
        <v>0</v>
      </c>
      <c r="T284" s="155">
        <f t="shared" si="1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194</v>
      </c>
      <c r="AT284" s="156" t="s">
        <v>265</v>
      </c>
      <c r="AU284" s="156" t="s">
        <v>87</v>
      </c>
      <c r="AY284" s="17" t="s">
        <v>150</v>
      </c>
      <c r="BE284" s="157">
        <f t="shared" si="14"/>
        <v>0</v>
      </c>
      <c r="BF284" s="157">
        <f t="shared" si="15"/>
        <v>0</v>
      </c>
      <c r="BG284" s="157">
        <f t="shared" si="16"/>
        <v>0</v>
      </c>
      <c r="BH284" s="157">
        <f t="shared" si="17"/>
        <v>0</v>
      </c>
      <c r="BI284" s="157">
        <f t="shared" si="18"/>
        <v>0</v>
      </c>
      <c r="BJ284" s="17" t="s">
        <v>85</v>
      </c>
      <c r="BK284" s="157">
        <f t="shared" si="19"/>
        <v>0</v>
      </c>
      <c r="BL284" s="17" t="s">
        <v>157</v>
      </c>
      <c r="BM284" s="156" t="s">
        <v>430</v>
      </c>
    </row>
    <row r="285" spans="1:65" s="2" customFormat="1" ht="37.9" customHeight="1">
      <c r="A285" s="29"/>
      <c r="B285" s="145"/>
      <c r="C285" s="146" t="s">
        <v>431</v>
      </c>
      <c r="D285" s="146" t="s">
        <v>152</v>
      </c>
      <c r="E285" s="147" t="s">
        <v>432</v>
      </c>
      <c r="F285" s="148" t="s">
        <v>433</v>
      </c>
      <c r="G285" s="149" t="s">
        <v>343</v>
      </c>
      <c r="H285" s="150">
        <v>3</v>
      </c>
      <c r="I285" s="243"/>
      <c r="J285" s="151">
        <f t="shared" si="10"/>
        <v>0</v>
      </c>
      <c r="K285" s="148" t="s">
        <v>156</v>
      </c>
      <c r="L285" s="30"/>
      <c r="M285" s="152" t="s">
        <v>1</v>
      </c>
      <c r="N285" s="153" t="s">
        <v>43</v>
      </c>
      <c r="O285" s="154">
        <v>1.787</v>
      </c>
      <c r="P285" s="154">
        <f t="shared" si="11"/>
        <v>5.361</v>
      </c>
      <c r="Q285" s="154">
        <v>0</v>
      </c>
      <c r="R285" s="154">
        <f t="shared" si="12"/>
        <v>0</v>
      </c>
      <c r="S285" s="154">
        <v>0.0173</v>
      </c>
      <c r="T285" s="155">
        <f t="shared" si="13"/>
        <v>0.0519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6" t="s">
        <v>157</v>
      </c>
      <c r="AT285" s="156" t="s">
        <v>152</v>
      </c>
      <c r="AU285" s="156" t="s">
        <v>87</v>
      </c>
      <c r="AY285" s="17" t="s">
        <v>150</v>
      </c>
      <c r="BE285" s="157">
        <f t="shared" si="14"/>
        <v>0</v>
      </c>
      <c r="BF285" s="157">
        <f t="shared" si="15"/>
        <v>0</v>
      </c>
      <c r="BG285" s="157">
        <f t="shared" si="16"/>
        <v>0</v>
      </c>
      <c r="BH285" s="157">
        <f t="shared" si="17"/>
        <v>0</v>
      </c>
      <c r="BI285" s="157">
        <f t="shared" si="18"/>
        <v>0</v>
      </c>
      <c r="BJ285" s="17" t="s">
        <v>85</v>
      </c>
      <c r="BK285" s="157">
        <f t="shared" si="19"/>
        <v>0</v>
      </c>
      <c r="BL285" s="17" t="s">
        <v>157</v>
      </c>
      <c r="BM285" s="156" t="s">
        <v>434</v>
      </c>
    </row>
    <row r="286" spans="1:65" s="2" customFormat="1" ht="44.25" customHeight="1">
      <c r="A286" s="29"/>
      <c r="B286" s="145"/>
      <c r="C286" s="146" t="s">
        <v>435</v>
      </c>
      <c r="D286" s="146" t="s">
        <v>152</v>
      </c>
      <c r="E286" s="147" t="s">
        <v>436</v>
      </c>
      <c r="F286" s="148" t="s">
        <v>437</v>
      </c>
      <c r="G286" s="149" t="s">
        <v>343</v>
      </c>
      <c r="H286" s="150">
        <v>2</v>
      </c>
      <c r="I286" s="243"/>
      <c r="J286" s="151">
        <f t="shared" si="10"/>
        <v>0</v>
      </c>
      <c r="K286" s="148" t="s">
        <v>156</v>
      </c>
      <c r="L286" s="30"/>
      <c r="M286" s="152" t="s">
        <v>1</v>
      </c>
      <c r="N286" s="153" t="s">
        <v>43</v>
      </c>
      <c r="O286" s="154">
        <v>0.78</v>
      </c>
      <c r="P286" s="154">
        <f t="shared" si="11"/>
        <v>1.56</v>
      </c>
      <c r="Q286" s="154">
        <v>0.00163</v>
      </c>
      <c r="R286" s="154">
        <f t="shared" si="12"/>
        <v>0.00326</v>
      </c>
      <c r="S286" s="154">
        <v>0</v>
      </c>
      <c r="T286" s="155">
        <f t="shared" si="1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157</v>
      </c>
      <c r="AT286" s="156" t="s">
        <v>152</v>
      </c>
      <c r="AU286" s="156" t="s">
        <v>87</v>
      </c>
      <c r="AY286" s="17" t="s">
        <v>150</v>
      </c>
      <c r="BE286" s="157">
        <f t="shared" si="14"/>
        <v>0</v>
      </c>
      <c r="BF286" s="157">
        <f t="shared" si="15"/>
        <v>0</v>
      </c>
      <c r="BG286" s="157">
        <f t="shared" si="16"/>
        <v>0</v>
      </c>
      <c r="BH286" s="157">
        <f t="shared" si="17"/>
        <v>0</v>
      </c>
      <c r="BI286" s="157">
        <f t="shared" si="18"/>
        <v>0</v>
      </c>
      <c r="BJ286" s="17" t="s">
        <v>85</v>
      </c>
      <c r="BK286" s="157">
        <f t="shared" si="19"/>
        <v>0</v>
      </c>
      <c r="BL286" s="17" t="s">
        <v>157</v>
      </c>
      <c r="BM286" s="156" t="s">
        <v>438</v>
      </c>
    </row>
    <row r="287" spans="1:65" s="2" customFormat="1" ht="24.2" customHeight="1">
      <c r="A287" s="29"/>
      <c r="B287" s="145"/>
      <c r="C287" s="179" t="s">
        <v>439</v>
      </c>
      <c r="D287" s="179" t="s">
        <v>265</v>
      </c>
      <c r="E287" s="180" t="s">
        <v>440</v>
      </c>
      <c r="F287" s="181" t="s">
        <v>441</v>
      </c>
      <c r="G287" s="182" t="s">
        <v>343</v>
      </c>
      <c r="H287" s="183">
        <v>2</v>
      </c>
      <c r="I287" s="252"/>
      <c r="J287" s="184">
        <f t="shared" si="10"/>
        <v>0</v>
      </c>
      <c r="K287" s="181" t="s">
        <v>1</v>
      </c>
      <c r="L287" s="185"/>
      <c r="M287" s="186" t="s">
        <v>1</v>
      </c>
      <c r="N287" s="187" t="s">
        <v>43</v>
      </c>
      <c r="O287" s="154">
        <v>0</v>
      </c>
      <c r="P287" s="154">
        <f t="shared" si="11"/>
        <v>0</v>
      </c>
      <c r="Q287" s="154">
        <v>0.027</v>
      </c>
      <c r="R287" s="154">
        <f t="shared" si="12"/>
        <v>0.054</v>
      </c>
      <c r="S287" s="154">
        <v>0</v>
      </c>
      <c r="T287" s="155">
        <f t="shared" si="1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194</v>
      </c>
      <c r="AT287" s="156" t="s">
        <v>265</v>
      </c>
      <c r="AU287" s="156" t="s">
        <v>87</v>
      </c>
      <c r="AY287" s="17" t="s">
        <v>150</v>
      </c>
      <c r="BE287" s="157">
        <f t="shared" si="14"/>
        <v>0</v>
      </c>
      <c r="BF287" s="157">
        <f t="shared" si="15"/>
        <v>0</v>
      </c>
      <c r="BG287" s="157">
        <f t="shared" si="16"/>
        <v>0</v>
      </c>
      <c r="BH287" s="157">
        <f t="shared" si="17"/>
        <v>0</v>
      </c>
      <c r="BI287" s="157">
        <f t="shared" si="18"/>
        <v>0</v>
      </c>
      <c r="BJ287" s="17" t="s">
        <v>85</v>
      </c>
      <c r="BK287" s="157">
        <f t="shared" si="19"/>
        <v>0</v>
      </c>
      <c r="BL287" s="17" t="s">
        <v>157</v>
      </c>
      <c r="BM287" s="156" t="s">
        <v>442</v>
      </c>
    </row>
    <row r="288" spans="1:65" s="2" customFormat="1" ht="24.2" customHeight="1">
      <c r="A288" s="29"/>
      <c r="B288" s="145"/>
      <c r="C288" s="146" t="s">
        <v>443</v>
      </c>
      <c r="D288" s="146" t="s">
        <v>152</v>
      </c>
      <c r="E288" s="147" t="s">
        <v>444</v>
      </c>
      <c r="F288" s="148" t="s">
        <v>445</v>
      </c>
      <c r="G288" s="149" t="s">
        <v>343</v>
      </c>
      <c r="H288" s="150">
        <v>2</v>
      </c>
      <c r="I288" s="243"/>
      <c r="J288" s="151">
        <f t="shared" si="10"/>
        <v>0</v>
      </c>
      <c r="K288" s="148" t="s">
        <v>156</v>
      </c>
      <c r="L288" s="30"/>
      <c r="M288" s="152" t="s">
        <v>1</v>
      </c>
      <c r="N288" s="153" t="s">
        <v>43</v>
      </c>
      <c r="O288" s="154">
        <v>1.333</v>
      </c>
      <c r="P288" s="154">
        <f t="shared" si="11"/>
        <v>2.666</v>
      </c>
      <c r="Q288" s="154">
        <v>0.00136</v>
      </c>
      <c r="R288" s="154">
        <f t="shared" si="12"/>
        <v>0.00272</v>
      </c>
      <c r="S288" s="154">
        <v>0</v>
      </c>
      <c r="T288" s="155">
        <f t="shared" si="1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6" t="s">
        <v>157</v>
      </c>
      <c r="AT288" s="156" t="s">
        <v>152</v>
      </c>
      <c r="AU288" s="156" t="s">
        <v>87</v>
      </c>
      <c r="AY288" s="17" t="s">
        <v>150</v>
      </c>
      <c r="BE288" s="157">
        <f t="shared" si="14"/>
        <v>0</v>
      </c>
      <c r="BF288" s="157">
        <f t="shared" si="15"/>
        <v>0</v>
      </c>
      <c r="BG288" s="157">
        <f t="shared" si="16"/>
        <v>0</v>
      </c>
      <c r="BH288" s="157">
        <f t="shared" si="17"/>
        <v>0</v>
      </c>
      <c r="BI288" s="157">
        <f t="shared" si="18"/>
        <v>0</v>
      </c>
      <c r="BJ288" s="17" t="s">
        <v>85</v>
      </c>
      <c r="BK288" s="157">
        <f t="shared" si="19"/>
        <v>0</v>
      </c>
      <c r="BL288" s="17" t="s">
        <v>157</v>
      </c>
      <c r="BM288" s="156" t="s">
        <v>446</v>
      </c>
    </row>
    <row r="289" spans="1:65" s="2" customFormat="1" ht="24.2" customHeight="1">
      <c r="A289" s="29"/>
      <c r="B289" s="145"/>
      <c r="C289" s="179" t="s">
        <v>447</v>
      </c>
      <c r="D289" s="179" t="s">
        <v>265</v>
      </c>
      <c r="E289" s="180" t="s">
        <v>448</v>
      </c>
      <c r="F289" s="181" t="s">
        <v>449</v>
      </c>
      <c r="G289" s="182" t="s">
        <v>343</v>
      </c>
      <c r="H289" s="183">
        <v>2</v>
      </c>
      <c r="I289" s="252"/>
      <c r="J289" s="184">
        <f t="shared" si="10"/>
        <v>0</v>
      </c>
      <c r="K289" s="181" t="s">
        <v>156</v>
      </c>
      <c r="L289" s="185"/>
      <c r="M289" s="186" t="s">
        <v>1</v>
      </c>
      <c r="N289" s="187" t="s">
        <v>43</v>
      </c>
      <c r="O289" s="154">
        <v>0</v>
      </c>
      <c r="P289" s="154">
        <f t="shared" si="11"/>
        <v>0</v>
      </c>
      <c r="Q289" s="154">
        <v>0.0325</v>
      </c>
      <c r="R289" s="154">
        <f t="shared" si="12"/>
        <v>0.065</v>
      </c>
      <c r="S289" s="154">
        <v>0</v>
      </c>
      <c r="T289" s="155">
        <f t="shared" si="1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194</v>
      </c>
      <c r="AT289" s="156" t="s">
        <v>265</v>
      </c>
      <c r="AU289" s="156" t="s">
        <v>87</v>
      </c>
      <c r="AY289" s="17" t="s">
        <v>150</v>
      </c>
      <c r="BE289" s="157">
        <f t="shared" si="14"/>
        <v>0</v>
      </c>
      <c r="BF289" s="157">
        <f t="shared" si="15"/>
        <v>0</v>
      </c>
      <c r="BG289" s="157">
        <f t="shared" si="16"/>
        <v>0</v>
      </c>
      <c r="BH289" s="157">
        <f t="shared" si="17"/>
        <v>0</v>
      </c>
      <c r="BI289" s="157">
        <f t="shared" si="18"/>
        <v>0</v>
      </c>
      <c r="BJ289" s="17" t="s">
        <v>85</v>
      </c>
      <c r="BK289" s="157">
        <f t="shared" si="19"/>
        <v>0</v>
      </c>
      <c r="BL289" s="17" t="s">
        <v>157</v>
      </c>
      <c r="BM289" s="156" t="s">
        <v>450</v>
      </c>
    </row>
    <row r="290" spans="1:65" s="2" customFormat="1" ht="16.5" customHeight="1">
      <c r="A290" s="29"/>
      <c r="B290" s="145"/>
      <c r="C290" s="146" t="s">
        <v>451</v>
      </c>
      <c r="D290" s="146" t="s">
        <v>152</v>
      </c>
      <c r="E290" s="147" t="s">
        <v>452</v>
      </c>
      <c r="F290" s="148" t="s">
        <v>453</v>
      </c>
      <c r="G290" s="149" t="s">
        <v>180</v>
      </c>
      <c r="H290" s="150">
        <v>166.27</v>
      </c>
      <c r="I290" s="243"/>
      <c r="J290" s="151">
        <f t="shared" si="10"/>
        <v>0</v>
      </c>
      <c r="K290" s="148" t="s">
        <v>156</v>
      </c>
      <c r="L290" s="30"/>
      <c r="M290" s="152" t="s">
        <v>1</v>
      </c>
      <c r="N290" s="153" t="s">
        <v>43</v>
      </c>
      <c r="O290" s="154">
        <v>0.044</v>
      </c>
      <c r="P290" s="154">
        <f t="shared" si="11"/>
        <v>7.31588</v>
      </c>
      <c r="Q290" s="154">
        <v>0</v>
      </c>
      <c r="R290" s="154">
        <f t="shared" si="12"/>
        <v>0</v>
      </c>
      <c r="S290" s="154">
        <v>0</v>
      </c>
      <c r="T290" s="155">
        <f t="shared" si="1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6" t="s">
        <v>157</v>
      </c>
      <c r="AT290" s="156" t="s">
        <v>152</v>
      </c>
      <c r="AU290" s="156" t="s">
        <v>87</v>
      </c>
      <c r="AY290" s="17" t="s">
        <v>150</v>
      </c>
      <c r="BE290" s="157">
        <f t="shared" si="14"/>
        <v>0</v>
      </c>
      <c r="BF290" s="157">
        <f t="shared" si="15"/>
        <v>0</v>
      </c>
      <c r="BG290" s="157">
        <f t="shared" si="16"/>
        <v>0</v>
      </c>
      <c r="BH290" s="157">
        <f t="shared" si="17"/>
        <v>0</v>
      </c>
      <c r="BI290" s="157">
        <f t="shared" si="18"/>
        <v>0</v>
      </c>
      <c r="BJ290" s="17" t="s">
        <v>85</v>
      </c>
      <c r="BK290" s="157">
        <f t="shared" si="19"/>
        <v>0</v>
      </c>
      <c r="BL290" s="17" t="s">
        <v>157</v>
      </c>
      <c r="BM290" s="156" t="s">
        <v>454</v>
      </c>
    </row>
    <row r="291" spans="1:65" s="2" customFormat="1" ht="24.2" customHeight="1">
      <c r="A291" s="29"/>
      <c r="B291" s="145"/>
      <c r="C291" s="146" t="s">
        <v>455</v>
      </c>
      <c r="D291" s="146" t="s">
        <v>152</v>
      </c>
      <c r="E291" s="147" t="s">
        <v>456</v>
      </c>
      <c r="F291" s="148" t="s">
        <v>457</v>
      </c>
      <c r="G291" s="149" t="s">
        <v>180</v>
      </c>
      <c r="H291" s="150">
        <v>166.27</v>
      </c>
      <c r="I291" s="243"/>
      <c r="J291" s="151">
        <f t="shared" si="10"/>
        <v>0</v>
      </c>
      <c r="K291" s="148" t="s">
        <v>156</v>
      </c>
      <c r="L291" s="30"/>
      <c r="M291" s="152" t="s">
        <v>1</v>
      </c>
      <c r="N291" s="153" t="s">
        <v>43</v>
      </c>
      <c r="O291" s="154">
        <v>0.079</v>
      </c>
      <c r="P291" s="154">
        <f t="shared" si="11"/>
        <v>13.135330000000002</v>
      </c>
      <c r="Q291" s="154">
        <v>0</v>
      </c>
      <c r="R291" s="154">
        <f t="shared" si="12"/>
        <v>0</v>
      </c>
      <c r="S291" s="154">
        <v>0</v>
      </c>
      <c r="T291" s="155">
        <f t="shared" si="1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157</v>
      </c>
      <c r="AT291" s="156" t="s">
        <v>152</v>
      </c>
      <c r="AU291" s="156" t="s">
        <v>87</v>
      </c>
      <c r="AY291" s="17" t="s">
        <v>150</v>
      </c>
      <c r="BE291" s="157">
        <f t="shared" si="14"/>
        <v>0</v>
      </c>
      <c r="BF291" s="157">
        <f t="shared" si="15"/>
        <v>0</v>
      </c>
      <c r="BG291" s="157">
        <f t="shared" si="16"/>
        <v>0</v>
      </c>
      <c r="BH291" s="157">
        <f t="shared" si="17"/>
        <v>0</v>
      </c>
      <c r="BI291" s="157">
        <f t="shared" si="18"/>
        <v>0</v>
      </c>
      <c r="BJ291" s="17" t="s">
        <v>85</v>
      </c>
      <c r="BK291" s="157">
        <f t="shared" si="19"/>
        <v>0</v>
      </c>
      <c r="BL291" s="17" t="s">
        <v>157</v>
      </c>
      <c r="BM291" s="156" t="s">
        <v>458</v>
      </c>
    </row>
    <row r="292" spans="2:51" s="14" customFormat="1" ht="11.25">
      <c r="B292" s="165"/>
      <c r="D292" s="159" t="s">
        <v>159</v>
      </c>
      <c r="E292" s="166" t="s">
        <v>1</v>
      </c>
      <c r="F292" s="167" t="s">
        <v>459</v>
      </c>
      <c r="H292" s="168">
        <v>166.27</v>
      </c>
      <c r="I292" s="245"/>
      <c r="L292" s="165"/>
      <c r="M292" s="169"/>
      <c r="N292" s="170"/>
      <c r="O292" s="170"/>
      <c r="P292" s="170"/>
      <c r="Q292" s="170"/>
      <c r="R292" s="170"/>
      <c r="S292" s="170"/>
      <c r="T292" s="171"/>
      <c r="AT292" s="166" t="s">
        <v>159</v>
      </c>
      <c r="AU292" s="166" t="s">
        <v>87</v>
      </c>
      <c r="AV292" s="14" t="s">
        <v>87</v>
      </c>
      <c r="AW292" s="14" t="s">
        <v>33</v>
      </c>
      <c r="AX292" s="14" t="s">
        <v>85</v>
      </c>
      <c r="AY292" s="166" t="s">
        <v>150</v>
      </c>
    </row>
    <row r="293" spans="1:65" s="2" customFormat="1" ht="24.2" customHeight="1">
      <c r="A293" s="29"/>
      <c r="B293" s="145"/>
      <c r="C293" s="146" t="s">
        <v>460</v>
      </c>
      <c r="D293" s="146" t="s">
        <v>152</v>
      </c>
      <c r="E293" s="147" t="s">
        <v>461</v>
      </c>
      <c r="F293" s="148" t="s">
        <v>462</v>
      </c>
      <c r="G293" s="149" t="s">
        <v>343</v>
      </c>
      <c r="H293" s="150">
        <v>6</v>
      </c>
      <c r="I293" s="243"/>
      <c r="J293" s="151">
        <f aca="true" t="shared" si="20" ref="J293:J303">ROUND(I293*H293,2)</f>
        <v>0</v>
      </c>
      <c r="K293" s="148" t="s">
        <v>156</v>
      </c>
      <c r="L293" s="30"/>
      <c r="M293" s="152" t="s">
        <v>1</v>
      </c>
      <c r="N293" s="153" t="s">
        <v>43</v>
      </c>
      <c r="O293" s="154">
        <v>10.3</v>
      </c>
      <c r="P293" s="154">
        <f aca="true" t="shared" si="21" ref="P293:P303">O293*H293</f>
        <v>61.800000000000004</v>
      </c>
      <c r="Q293" s="154">
        <v>0.45937</v>
      </c>
      <c r="R293" s="154">
        <f aca="true" t="shared" si="22" ref="R293:R303">Q293*H293</f>
        <v>2.75622</v>
      </c>
      <c r="S293" s="154">
        <v>0</v>
      </c>
      <c r="T293" s="155">
        <f aca="true" t="shared" si="23" ref="T293:T303"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157</v>
      </c>
      <c r="AT293" s="156" t="s">
        <v>152</v>
      </c>
      <c r="AU293" s="156" t="s">
        <v>87</v>
      </c>
      <c r="AY293" s="17" t="s">
        <v>150</v>
      </c>
      <c r="BE293" s="157">
        <f aca="true" t="shared" si="24" ref="BE293:BE303">IF(N293="základní",J293,0)</f>
        <v>0</v>
      </c>
      <c r="BF293" s="157">
        <f aca="true" t="shared" si="25" ref="BF293:BF303">IF(N293="snížená",J293,0)</f>
        <v>0</v>
      </c>
      <c r="BG293" s="157">
        <f aca="true" t="shared" si="26" ref="BG293:BG303">IF(N293="zákl. přenesená",J293,0)</f>
        <v>0</v>
      </c>
      <c r="BH293" s="157">
        <f aca="true" t="shared" si="27" ref="BH293:BH303">IF(N293="sníž. přenesená",J293,0)</f>
        <v>0</v>
      </c>
      <c r="BI293" s="157">
        <f aca="true" t="shared" si="28" ref="BI293:BI303">IF(N293="nulová",J293,0)</f>
        <v>0</v>
      </c>
      <c r="BJ293" s="17" t="s">
        <v>85</v>
      </c>
      <c r="BK293" s="157">
        <f aca="true" t="shared" si="29" ref="BK293:BK303">ROUND(I293*H293,2)</f>
        <v>0</v>
      </c>
      <c r="BL293" s="17" t="s">
        <v>157</v>
      </c>
      <c r="BM293" s="156" t="s">
        <v>463</v>
      </c>
    </row>
    <row r="294" spans="1:65" s="2" customFormat="1" ht="24.2" customHeight="1">
      <c r="A294" s="29"/>
      <c r="B294" s="145"/>
      <c r="C294" s="146" t="s">
        <v>464</v>
      </c>
      <c r="D294" s="146" t="s">
        <v>152</v>
      </c>
      <c r="E294" s="147" t="s">
        <v>465</v>
      </c>
      <c r="F294" s="148" t="s">
        <v>466</v>
      </c>
      <c r="G294" s="149" t="s">
        <v>343</v>
      </c>
      <c r="H294" s="150">
        <v>1</v>
      </c>
      <c r="I294" s="243"/>
      <c r="J294" s="151">
        <f t="shared" si="20"/>
        <v>0</v>
      </c>
      <c r="K294" s="148" t="s">
        <v>156</v>
      </c>
      <c r="L294" s="30"/>
      <c r="M294" s="152" t="s">
        <v>1</v>
      </c>
      <c r="N294" s="153" t="s">
        <v>43</v>
      </c>
      <c r="O294" s="154">
        <v>2.11</v>
      </c>
      <c r="P294" s="154">
        <f t="shared" si="21"/>
        <v>2.11</v>
      </c>
      <c r="Q294" s="154">
        <v>0.12422</v>
      </c>
      <c r="R294" s="154">
        <f t="shared" si="22"/>
        <v>0.12422</v>
      </c>
      <c r="S294" s="154">
        <v>0</v>
      </c>
      <c r="T294" s="155">
        <f t="shared" si="2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6" t="s">
        <v>157</v>
      </c>
      <c r="AT294" s="156" t="s">
        <v>152</v>
      </c>
      <c r="AU294" s="156" t="s">
        <v>87</v>
      </c>
      <c r="AY294" s="17" t="s">
        <v>150</v>
      </c>
      <c r="BE294" s="157">
        <f t="shared" si="24"/>
        <v>0</v>
      </c>
      <c r="BF294" s="157">
        <f t="shared" si="25"/>
        <v>0</v>
      </c>
      <c r="BG294" s="157">
        <f t="shared" si="26"/>
        <v>0</v>
      </c>
      <c r="BH294" s="157">
        <f t="shared" si="27"/>
        <v>0</v>
      </c>
      <c r="BI294" s="157">
        <f t="shared" si="28"/>
        <v>0</v>
      </c>
      <c r="BJ294" s="17" t="s">
        <v>85</v>
      </c>
      <c r="BK294" s="157">
        <f t="shared" si="29"/>
        <v>0</v>
      </c>
      <c r="BL294" s="17" t="s">
        <v>157</v>
      </c>
      <c r="BM294" s="156" t="s">
        <v>467</v>
      </c>
    </row>
    <row r="295" spans="1:65" s="2" customFormat="1" ht="24.2" customHeight="1">
      <c r="A295" s="29"/>
      <c r="B295" s="145"/>
      <c r="C295" s="179" t="s">
        <v>468</v>
      </c>
      <c r="D295" s="179" t="s">
        <v>265</v>
      </c>
      <c r="E295" s="180" t="s">
        <v>469</v>
      </c>
      <c r="F295" s="181" t="s">
        <v>470</v>
      </c>
      <c r="G295" s="182" t="s">
        <v>343</v>
      </c>
      <c r="H295" s="183">
        <v>1</v>
      </c>
      <c r="I295" s="248"/>
      <c r="J295" s="184">
        <f t="shared" si="20"/>
        <v>0</v>
      </c>
      <c r="K295" s="181" t="s">
        <v>156</v>
      </c>
      <c r="L295" s="185"/>
      <c r="M295" s="186" t="s">
        <v>1</v>
      </c>
      <c r="N295" s="187" t="s">
        <v>43</v>
      </c>
      <c r="O295" s="154">
        <v>0</v>
      </c>
      <c r="P295" s="154">
        <f t="shared" si="21"/>
        <v>0</v>
      </c>
      <c r="Q295" s="154">
        <v>0.108</v>
      </c>
      <c r="R295" s="154">
        <f t="shared" si="22"/>
        <v>0.108</v>
      </c>
      <c r="S295" s="154">
        <v>0</v>
      </c>
      <c r="T295" s="155">
        <f t="shared" si="2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6" t="s">
        <v>194</v>
      </c>
      <c r="AT295" s="156" t="s">
        <v>265</v>
      </c>
      <c r="AU295" s="156" t="s">
        <v>87</v>
      </c>
      <c r="AY295" s="17" t="s">
        <v>150</v>
      </c>
      <c r="BE295" s="157">
        <f t="shared" si="24"/>
        <v>0</v>
      </c>
      <c r="BF295" s="157">
        <f t="shared" si="25"/>
        <v>0</v>
      </c>
      <c r="BG295" s="157">
        <f t="shared" si="26"/>
        <v>0</v>
      </c>
      <c r="BH295" s="157">
        <f t="shared" si="27"/>
        <v>0</v>
      </c>
      <c r="BI295" s="157">
        <f t="shared" si="28"/>
        <v>0</v>
      </c>
      <c r="BJ295" s="17" t="s">
        <v>85</v>
      </c>
      <c r="BK295" s="157">
        <f t="shared" si="29"/>
        <v>0</v>
      </c>
      <c r="BL295" s="17" t="s">
        <v>157</v>
      </c>
      <c r="BM295" s="156" t="s">
        <v>471</v>
      </c>
    </row>
    <row r="296" spans="1:65" s="2" customFormat="1" ht="24.2" customHeight="1">
      <c r="A296" s="29"/>
      <c r="B296" s="145"/>
      <c r="C296" s="146" t="s">
        <v>472</v>
      </c>
      <c r="D296" s="146" t="s">
        <v>152</v>
      </c>
      <c r="E296" s="147" t="s">
        <v>473</v>
      </c>
      <c r="F296" s="148" t="s">
        <v>474</v>
      </c>
      <c r="G296" s="149" t="s">
        <v>343</v>
      </c>
      <c r="H296" s="150">
        <v>1</v>
      </c>
      <c r="I296" s="243"/>
      <c r="J296" s="151">
        <f t="shared" si="20"/>
        <v>0</v>
      </c>
      <c r="K296" s="148" t="s">
        <v>156</v>
      </c>
      <c r="L296" s="30"/>
      <c r="M296" s="152" t="s">
        <v>1</v>
      </c>
      <c r="N296" s="153" t="s">
        <v>43</v>
      </c>
      <c r="O296" s="154">
        <v>1.998</v>
      </c>
      <c r="P296" s="154">
        <f t="shared" si="21"/>
        <v>1.998</v>
      </c>
      <c r="Q296" s="154">
        <v>0.02972</v>
      </c>
      <c r="R296" s="154">
        <f t="shared" si="22"/>
        <v>0.02972</v>
      </c>
      <c r="S296" s="154">
        <v>0</v>
      </c>
      <c r="T296" s="155">
        <f t="shared" si="2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157</v>
      </c>
      <c r="AT296" s="156" t="s">
        <v>152</v>
      </c>
      <c r="AU296" s="156" t="s">
        <v>87</v>
      </c>
      <c r="AY296" s="17" t="s">
        <v>150</v>
      </c>
      <c r="BE296" s="157">
        <f t="shared" si="24"/>
        <v>0</v>
      </c>
      <c r="BF296" s="157">
        <f t="shared" si="25"/>
        <v>0</v>
      </c>
      <c r="BG296" s="157">
        <f t="shared" si="26"/>
        <v>0</v>
      </c>
      <c r="BH296" s="157">
        <f t="shared" si="27"/>
        <v>0</v>
      </c>
      <c r="BI296" s="157">
        <f t="shared" si="28"/>
        <v>0</v>
      </c>
      <c r="BJ296" s="17" t="s">
        <v>85</v>
      </c>
      <c r="BK296" s="157">
        <f t="shared" si="29"/>
        <v>0</v>
      </c>
      <c r="BL296" s="17" t="s">
        <v>157</v>
      </c>
      <c r="BM296" s="156" t="s">
        <v>475</v>
      </c>
    </row>
    <row r="297" spans="1:65" s="2" customFormat="1" ht="21.75" customHeight="1">
      <c r="A297" s="29"/>
      <c r="B297" s="145"/>
      <c r="C297" s="179" t="s">
        <v>476</v>
      </c>
      <c r="D297" s="179" t="s">
        <v>265</v>
      </c>
      <c r="E297" s="180" t="s">
        <v>477</v>
      </c>
      <c r="F297" s="181" t="s">
        <v>478</v>
      </c>
      <c r="G297" s="182" t="s">
        <v>343</v>
      </c>
      <c r="H297" s="183">
        <v>1</v>
      </c>
      <c r="I297" s="248"/>
      <c r="J297" s="184">
        <f t="shared" si="20"/>
        <v>0</v>
      </c>
      <c r="K297" s="181" t="s">
        <v>156</v>
      </c>
      <c r="L297" s="185"/>
      <c r="M297" s="186" t="s">
        <v>1</v>
      </c>
      <c r="N297" s="187" t="s">
        <v>43</v>
      </c>
      <c r="O297" s="154">
        <v>0</v>
      </c>
      <c r="P297" s="154">
        <f t="shared" si="21"/>
        <v>0</v>
      </c>
      <c r="Q297" s="154">
        <v>0.111</v>
      </c>
      <c r="R297" s="154">
        <f t="shared" si="22"/>
        <v>0.111</v>
      </c>
      <c r="S297" s="154">
        <v>0</v>
      </c>
      <c r="T297" s="155">
        <f t="shared" si="2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6" t="s">
        <v>194</v>
      </c>
      <c r="AT297" s="156" t="s">
        <v>265</v>
      </c>
      <c r="AU297" s="156" t="s">
        <v>87</v>
      </c>
      <c r="AY297" s="17" t="s">
        <v>150</v>
      </c>
      <c r="BE297" s="157">
        <f t="shared" si="24"/>
        <v>0</v>
      </c>
      <c r="BF297" s="157">
        <f t="shared" si="25"/>
        <v>0</v>
      </c>
      <c r="BG297" s="157">
        <f t="shared" si="26"/>
        <v>0</v>
      </c>
      <c r="BH297" s="157">
        <f t="shared" si="27"/>
        <v>0</v>
      </c>
      <c r="BI297" s="157">
        <f t="shared" si="28"/>
        <v>0</v>
      </c>
      <c r="BJ297" s="17" t="s">
        <v>85</v>
      </c>
      <c r="BK297" s="157">
        <f t="shared" si="29"/>
        <v>0</v>
      </c>
      <c r="BL297" s="17" t="s">
        <v>157</v>
      </c>
      <c r="BM297" s="156" t="s">
        <v>479</v>
      </c>
    </row>
    <row r="298" spans="1:65" s="2" customFormat="1" ht="24.2" customHeight="1">
      <c r="A298" s="29"/>
      <c r="B298" s="145"/>
      <c r="C298" s="146" t="s">
        <v>480</v>
      </c>
      <c r="D298" s="146" t="s">
        <v>152</v>
      </c>
      <c r="E298" s="147" t="s">
        <v>481</v>
      </c>
      <c r="F298" s="148" t="s">
        <v>482</v>
      </c>
      <c r="G298" s="149" t="s">
        <v>343</v>
      </c>
      <c r="H298" s="150">
        <v>1</v>
      </c>
      <c r="I298" s="243"/>
      <c r="J298" s="151">
        <f t="shared" si="20"/>
        <v>0</v>
      </c>
      <c r="K298" s="148" t="s">
        <v>156</v>
      </c>
      <c r="L298" s="30"/>
      <c r="M298" s="152" t="s">
        <v>1</v>
      </c>
      <c r="N298" s="153" t="s">
        <v>43</v>
      </c>
      <c r="O298" s="154">
        <v>1.217</v>
      </c>
      <c r="P298" s="154">
        <f t="shared" si="21"/>
        <v>1.217</v>
      </c>
      <c r="Q298" s="154">
        <v>0.02972</v>
      </c>
      <c r="R298" s="154">
        <f t="shared" si="22"/>
        <v>0.02972</v>
      </c>
      <c r="S298" s="154">
        <v>0</v>
      </c>
      <c r="T298" s="155">
        <f t="shared" si="2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6" t="s">
        <v>157</v>
      </c>
      <c r="AT298" s="156" t="s">
        <v>152</v>
      </c>
      <c r="AU298" s="156" t="s">
        <v>87</v>
      </c>
      <c r="AY298" s="17" t="s">
        <v>150</v>
      </c>
      <c r="BE298" s="157">
        <f t="shared" si="24"/>
        <v>0</v>
      </c>
      <c r="BF298" s="157">
        <f t="shared" si="25"/>
        <v>0</v>
      </c>
      <c r="BG298" s="157">
        <f t="shared" si="26"/>
        <v>0</v>
      </c>
      <c r="BH298" s="157">
        <f t="shared" si="27"/>
        <v>0</v>
      </c>
      <c r="BI298" s="157">
        <f t="shared" si="28"/>
        <v>0</v>
      </c>
      <c r="BJ298" s="17" t="s">
        <v>85</v>
      </c>
      <c r="BK298" s="157">
        <f t="shared" si="29"/>
        <v>0</v>
      </c>
      <c r="BL298" s="17" t="s">
        <v>157</v>
      </c>
      <c r="BM298" s="156" t="s">
        <v>483</v>
      </c>
    </row>
    <row r="299" spans="1:65" s="2" customFormat="1" ht="24.2" customHeight="1">
      <c r="A299" s="29"/>
      <c r="B299" s="145"/>
      <c r="C299" s="179" t="s">
        <v>484</v>
      </c>
      <c r="D299" s="179" t="s">
        <v>265</v>
      </c>
      <c r="E299" s="180" t="s">
        <v>485</v>
      </c>
      <c r="F299" s="181" t="s">
        <v>486</v>
      </c>
      <c r="G299" s="182" t="s">
        <v>343</v>
      </c>
      <c r="H299" s="183">
        <v>1</v>
      </c>
      <c r="I299" s="248"/>
      <c r="J299" s="184">
        <f t="shared" si="20"/>
        <v>0</v>
      </c>
      <c r="K299" s="181" t="s">
        <v>156</v>
      </c>
      <c r="L299" s="185"/>
      <c r="M299" s="186" t="s">
        <v>1</v>
      </c>
      <c r="N299" s="187" t="s">
        <v>43</v>
      </c>
      <c r="O299" s="154">
        <v>0</v>
      </c>
      <c r="P299" s="154">
        <f t="shared" si="21"/>
        <v>0</v>
      </c>
      <c r="Q299" s="154">
        <v>0.057</v>
      </c>
      <c r="R299" s="154">
        <f t="shared" si="22"/>
        <v>0.057</v>
      </c>
      <c r="S299" s="154">
        <v>0</v>
      </c>
      <c r="T299" s="155">
        <f t="shared" si="2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6" t="s">
        <v>194</v>
      </c>
      <c r="AT299" s="156" t="s">
        <v>265</v>
      </c>
      <c r="AU299" s="156" t="s">
        <v>87</v>
      </c>
      <c r="AY299" s="17" t="s">
        <v>150</v>
      </c>
      <c r="BE299" s="157">
        <f t="shared" si="24"/>
        <v>0</v>
      </c>
      <c r="BF299" s="157">
        <f t="shared" si="25"/>
        <v>0</v>
      </c>
      <c r="BG299" s="157">
        <f t="shared" si="26"/>
        <v>0</v>
      </c>
      <c r="BH299" s="157">
        <f t="shared" si="27"/>
        <v>0</v>
      </c>
      <c r="BI299" s="157">
        <f t="shared" si="28"/>
        <v>0</v>
      </c>
      <c r="BJ299" s="17" t="s">
        <v>85</v>
      </c>
      <c r="BK299" s="157">
        <f t="shared" si="29"/>
        <v>0</v>
      </c>
      <c r="BL299" s="17" t="s">
        <v>157</v>
      </c>
      <c r="BM299" s="156" t="s">
        <v>487</v>
      </c>
    </row>
    <row r="300" spans="1:65" s="2" customFormat="1" ht="24.2" customHeight="1">
      <c r="A300" s="29"/>
      <c r="B300" s="145"/>
      <c r="C300" s="146" t="s">
        <v>488</v>
      </c>
      <c r="D300" s="146" t="s">
        <v>152</v>
      </c>
      <c r="E300" s="147" t="s">
        <v>489</v>
      </c>
      <c r="F300" s="148" t="s">
        <v>490</v>
      </c>
      <c r="G300" s="149" t="s">
        <v>343</v>
      </c>
      <c r="H300" s="150">
        <v>1</v>
      </c>
      <c r="I300" s="243"/>
      <c r="J300" s="151">
        <f t="shared" si="20"/>
        <v>0</v>
      </c>
      <c r="K300" s="148" t="s">
        <v>156</v>
      </c>
      <c r="L300" s="30"/>
      <c r="M300" s="152" t="s">
        <v>1</v>
      </c>
      <c r="N300" s="153" t="s">
        <v>43</v>
      </c>
      <c r="O300" s="154">
        <v>0.66</v>
      </c>
      <c r="P300" s="154">
        <f t="shared" si="21"/>
        <v>0.66</v>
      </c>
      <c r="Q300" s="154">
        <v>0</v>
      </c>
      <c r="R300" s="154">
        <f t="shared" si="22"/>
        <v>0</v>
      </c>
      <c r="S300" s="154">
        <v>0.05</v>
      </c>
      <c r="T300" s="155">
        <f t="shared" si="23"/>
        <v>0.05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157</v>
      </c>
      <c r="AT300" s="156" t="s">
        <v>152</v>
      </c>
      <c r="AU300" s="156" t="s">
        <v>87</v>
      </c>
      <c r="AY300" s="17" t="s">
        <v>150</v>
      </c>
      <c r="BE300" s="157">
        <f t="shared" si="24"/>
        <v>0</v>
      </c>
      <c r="BF300" s="157">
        <f t="shared" si="25"/>
        <v>0</v>
      </c>
      <c r="BG300" s="157">
        <f t="shared" si="26"/>
        <v>0</v>
      </c>
      <c r="BH300" s="157">
        <f t="shared" si="27"/>
        <v>0</v>
      </c>
      <c r="BI300" s="157">
        <f t="shared" si="28"/>
        <v>0</v>
      </c>
      <c r="BJ300" s="17" t="s">
        <v>85</v>
      </c>
      <c r="BK300" s="157">
        <f t="shared" si="29"/>
        <v>0</v>
      </c>
      <c r="BL300" s="17" t="s">
        <v>157</v>
      </c>
      <c r="BM300" s="156" t="s">
        <v>491</v>
      </c>
    </row>
    <row r="301" spans="1:65" s="2" customFormat="1" ht="24.2" customHeight="1">
      <c r="A301" s="29"/>
      <c r="B301" s="145"/>
      <c r="C301" s="146" t="s">
        <v>492</v>
      </c>
      <c r="D301" s="146" t="s">
        <v>152</v>
      </c>
      <c r="E301" s="147" t="s">
        <v>493</v>
      </c>
      <c r="F301" s="148" t="s">
        <v>494</v>
      </c>
      <c r="G301" s="149" t="s">
        <v>343</v>
      </c>
      <c r="H301" s="150">
        <v>1</v>
      </c>
      <c r="I301" s="243"/>
      <c r="J301" s="151">
        <f t="shared" si="20"/>
        <v>0</v>
      </c>
      <c r="K301" s="148" t="s">
        <v>156</v>
      </c>
      <c r="L301" s="30"/>
      <c r="M301" s="152" t="s">
        <v>1</v>
      </c>
      <c r="N301" s="153" t="s">
        <v>43</v>
      </c>
      <c r="O301" s="154">
        <v>2.064</v>
      </c>
      <c r="P301" s="154">
        <f t="shared" si="21"/>
        <v>2.064</v>
      </c>
      <c r="Q301" s="154">
        <v>0.21734</v>
      </c>
      <c r="R301" s="154">
        <f t="shared" si="22"/>
        <v>0.21734</v>
      </c>
      <c r="S301" s="154">
        <v>0</v>
      </c>
      <c r="T301" s="155">
        <f t="shared" si="2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6" t="s">
        <v>157</v>
      </c>
      <c r="AT301" s="156" t="s">
        <v>152</v>
      </c>
      <c r="AU301" s="156" t="s">
        <v>87</v>
      </c>
      <c r="AY301" s="17" t="s">
        <v>150</v>
      </c>
      <c r="BE301" s="157">
        <f t="shared" si="24"/>
        <v>0</v>
      </c>
      <c r="BF301" s="157">
        <f t="shared" si="25"/>
        <v>0</v>
      </c>
      <c r="BG301" s="157">
        <f t="shared" si="26"/>
        <v>0</v>
      </c>
      <c r="BH301" s="157">
        <f t="shared" si="27"/>
        <v>0</v>
      </c>
      <c r="BI301" s="157">
        <f t="shared" si="28"/>
        <v>0</v>
      </c>
      <c r="BJ301" s="17" t="s">
        <v>85</v>
      </c>
      <c r="BK301" s="157">
        <f t="shared" si="29"/>
        <v>0</v>
      </c>
      <c r="BL301" s="17" t="s">
        <v>157</v>
      </c>
      <c r="BM301" s="156" t="s">
        <v>495</v>
      </c>
    </row>
    <row r="302" spans="1:65" s="2" customFormat="1" ht="16.5" customHeight="1">
      <c r="A302" s="29"/>
      <c r="B302" s="145"/>
      <c r="C302" s="179" t="s">
        <v>496</v>
      </c>
      <c r="D302" s="179" t="s">
        <v>265</v>
      </c>
      <c r="E302" s="180" t="s">
        <v>497</v>
      </c>
      <c r="F302" s="181" t="s">
        <v>498</v>
      </c>
      <c r="G302" s="182" t="s">
        <v>343</v>
      </c>
      <c r="H302" s="183">
        <v>1</v>
      </c>
      <c r="I302" s="248"/>
      <c r="J302" s="184">
        <f t="shared" si="20"/>
        <v>0</v>
      </c>
      <c r="K302" s="181" t="s">
        <v>156</v>
      </c>
      <c r="L302" s="185"/>
      <c r="M302" s="186" t="s">
        <v>1</v>
      </c>
      <c r="N302" s="187" t="s">
        <v>43</v>
      </c>
      <c r="O302" s="154">
        <v>0</v>
      </c>
      <c r="P302" s="154">
        <f t="shared" si="21"/>
        <v>0</v>
      </c>
      <c r="Q302" s="154">
        <v>0.06</v>
      </c>
      <c r="R302" s="154">
        <f t="shared" si="22"/>
        <v>0.06</v>
      </c>
      <c r="S302" s="154">
        <v>0</v>
      </c>
      <c r="T302" s="155">
        <f t="shared" si="2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194</v>
      </c>
      <c r="AT302" s="156" t="s">
        <v>265</v>
      </c>
      <c r="AU302" s="156" t="s">
        <v>87</v>
      </c>
      <c r="AY302" s="17" t="s">
        <v>150</v>
      </c>
      <c r="BE302" s="157">
        <f t="shared" si="24"/>
        <v>0</v>
      </c>
      <c r="BF302" s="157">
        <f t="shared" si="25"/>
        <v>0</v>
      </c>
      <c r="BG302" s="157">
        <f t="shared" si="26"/>
        <v>0</v>
      </c>
      <c r="BH302" s="157">
        <f t="shared" si="27"/>
        <v>0</v>
      </c>
      <c r="BI302" s="157">
        <f t="shared" si="28"/>
        <v>0</v>
      </c>
      <c r="BJ302" s="17" t="s">
        <v>85</v>
      </c>
      <c r="BK302" s="157">
        <f t="shared" si="29"/>
        <v>0</v>
      </c>
      <c r="BL302" s="17" t="s">
        <v>157</v>
      </c>
      <c r="BM302" s="156" t="s">
        <v>499</v>
      </c>
    </row>
    <row r="303" spans="1:65" s="2" customFormat="1" ht="16.5" customHeight="1">
      <c r="A303" s="29"/>
      <c r="B303" s="145"/>
      <c r="C303" s="146" t="s">
        <v>500</v>
      </c>
      <c r="D303" s="146" t="s">
        <v>152</v>
      </c>
      <c r="E303" s="147" t="s">
        <v>501</v>
      </c>
      <c r="F303" s="148" t="s">
        <v>502</v>
      </c>
      <c r="G303" s="149" t="s">
        <v>343</v>
      </c>
      <c r="H303" s="150">
        <v>3</v>
      </c>
      <c r="I303" s="243"/>
      <c r="J303" s="151">
        <f t="shared" si="20"/>
        <v>0</v>
      </c>
      <c r="K303" s="148" t="s">
        <v>156</v>
      </c>
      <c r="L303" s="30"/>
      <c r="M303" s="152" t="s">
        <v>1</v>
      </c>
      <c r="N303" s="153" t="s">
        <v>43</v>
      </c>
      <c r="O303" s="154">
        <v>0.863</v>
      </c>
      <c r="P303" s="154">
        <f t="shared" si="21"/>
        <v>2.589</v>
      </c>
      <c r="Q303" s="154">
        <v>0.04</v>
      </c>
      <c r="R303" s="154">
        <f t="shared" si="22"/>
        <v>0.12</v>
      </c>
      <c r="S303" s="154">
        <v>0</v>
      </c>
      <c r="T303" s="155">
        <f t="shared" si="2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157</v>
      </c>
      <c r="AT303" s="156" t="s">
        <v>152</v>
      </c>
      <c r="AU303" s="156" t="s">
        <v>87</v>
      </c>
      <c r="AY303" s="17" t="s">
        <v>150</v>
      </c>
      <c r="BE303" s="157">
        <f t="shared" si="24"/>
        <v>0</v>
      </c>
      <c r="BF303" s="157">
        <f t="shared" si="25"/>
        <v>0</v>
      </c>
      <c r="BG303" s="157">
        <f t="shared" si="26"/>
        <v>0</v>
      </c>
      <c r="BH303" s="157">
        <f t="shared" si="27"/>
        <v>0</v>
      </c>
      <c r="BI303" s="157">
        <f t="shared" si="28"/>
        <v>0</v>
      </c>
      <c r="BJ303" s="17" t="s">
        <v>85</v>
      </c>
      <c r="BK303" s="157">
        <f t="shared" si="29"/>
        <v>0</v>
      </c>
      <c r="BL303" s="17" t="s">
        <v>157</v>
      </c>
      <c r="BM303" s="156" t="s">
        <v>503</v>
      </c>
    </row>
    <row r="304" spans="2:51" s="13" customFormat="1" ht="11.25">
      <c r="B304" s="158"/>
      <c r="D304" s="159" t="s">
        <v>159</v>
      </c>
      <c r="E304" s="160" t="s">
        <v>1</v>
      </c>
      <c r="F304" s="161" t="s">
        <v>302</v>
      </c>
      <c r="H304" s="160" t="s">
        <v>1</v>
      </c>
      <c r="I304" s="244"/>
      <c r="L304" s="158"/>
      <c r="M304" s="162"/>
      <c r="N304" s="163"/>
      <c r="O304" s="163"/>
      <c r="P304" s="163"/>
      <c r="Q304" s="163"/>
      <c r="R304" s="163"/>
      <c r="S304" s="163"/>
      <c r="T304" s="164"/>
      <c r="AT304" s="160" t="s">
        <v>159</v>
      </c>
      <c r="AU304" s="160" t="s">
        <v>87</v>
      </c>
      <c r="AV304" s="13" t="s">
        <v>85</v>
      </c>
      <c r="AW304" s="13" t="s">
        <v>33</v>
      </c>
      <c r="AX304" s="13" t="s">
        <v>78</v>
      </c>
      <c r="AY304" s="160" t="s">
        <v>150</v>
      </c>
    </row>
    <row r="305" spans="2:51" s="14" customFormat="1" ht="11.25">
      <c r="B305" s="165"/>
      <c r="D305" s="159" t="s">
        <v>159</v>
      </c>
      <c r="E305" s="166" t="s">
        <v>1</v>
      </c>
      <c r="F305" s="167" t="s">
        <v>169</v>
      </c>
      <c r="H305" s="168">
        <v>3</v>
      </c>
      <c r="I305" s="245"/>
      <c r="L305" s="165"/>
      <c r="M305" s="169"/>
      <c r="N305" s="170"/>
      <c r="O305" s="170"/>
      <c r="P305" s="170"/>
      <c r="Q305" s="170"/>
      <c r="R305" s="170"/>
      <c r="S305" s="170"/>
      <c r="T305" s="171"/>
      <c r="AT305" s="166" t="s">
        <v>159</v>
      </c>
      <c r="AU305" s="166" t="s">
        <v>87</v>
      </c>
      <c r="AV305" s="14" t="s">
        <v>87</v>
      </c>
      <c r="AW305" s="14" t="s">
        <v>33</v>
      </c>
      <c r="AX305" s="14" t="s">
        <v>85</v>
      </c>
      <c r="AY305" s="166" t="s">
        <v>150</v>
      </c>
    </row>
    <row r="306" spans="1:65" s="2" customFormat="1" ht="24.2" customHeight="1">
      <c r="A306" s="29"/>
      <c r="B306" s="145"/>
      <c r="C306" s="179" t="s">
        <v>504</v>
      </c>
      <c r="D306" s="179" t="s">
        <v>265</v>
      </c>
      <c r="E306" s="180" t="s">
        <v>505</v>
      </c>
      <c r="F306" s="181" t="s">
        <v>506</v>
      </c>
      <c r="G306" s="182" t="s">
        <v>343</v>
      </c>
      <c r="H306" s="183">
        <v>3</v>
      </c>
      <c r="I306" s="252"/>
      <c r="J306" s="184">
        <f aca="true" t="shared" si="30" ref="J306:J311">ROUND(I306*H306,2)</f>
        <v>0</v>
      </c>
      <c r="K306" s="181" t="s">
        <v>156</v>
      </c>
      <c r="L306" s="185"/>
      <c r="M306" s="186" t="s">
        <v>1</v>
      </c>
      <c r="N306" s="187" t="s">
        <v>43</v>
      </c>
      <c r="O306" s="154">
        <v>0</v>
      </c>
      <c r="P306" s="154">
        <f aca="true" t="shared" si="31" ref="P306:P311">O306*H306</f>
        <v>0</v>
      </c>
      <c r="Q306" s="154">
        <v>0.0133</v>
      </c>
      <c r="R306" s="154">
        <f aca="true" t="shared" si="32" ref="R306:R311">Q306*H306</f>
        <v>0.0399</v>
      </c>
      <c r="S306" s="154">
        <v>0</v>
      </c>
      <c r="T306" s="155">
        <f aca="true" t="shared" si="33" ref="T306:T311"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194</v>
      </c>
      <c r="AT306" s="156" t="s">
        <v>265</v>
      </c>
      <c r="AU306" s="156" t="s">
        <v>87</v>
      </c>
      <c r="AY306" s="17" t="s">
        <v>150</v>
      </c>
      <c r="BE306" s="157">
        <f aca="true" t="shared" si="34" ref="BE306:BE311">IF(N306="základní",J306,0)</f>
        <v>0</v>
      </c>
      <c r="BF306" s="157">
        <f aca="true" t="shared" si="35" ref="BF306:BF311">IF(N306="snížená",J306,0)</f>
        <v>0</v>
      </c>
      <c r="BG306" s="157">
        <f aca="true" t="shared" si="36" ref="BG306:BG311">IF(N306="zákl. přenesená",J306,0)</f>
        <v>0</v>
      </c>
      <c r="BH306" s="157">
        <f aca="true" t="shared" si="37" ref="BH306:BH311">IF(N306="sníž. přenesená",J306,0)</f>
        <v>0</v>
      </c>
      <c r="BI306" s="157">
        <f aca="true" t="shared" si="38" ref="BI306:BI311">IF(N306="nulová",J306,0)</f>
        <v>0</v>
      </c>
      <c r="BJ306" s="17" t="s">
        <v>85</v>
      </c>
      <c r="BK306" s="157">
        <f aca="true" t="shared" si="39" ref="BK306:BK311">ROUND(I306*H306,2)</f>
        <v>0</v>
      </c>
      <c r="BL306" s="17" t="s">
        <v>157</v>
      </c>
      <c r="BM306" s="156" t="s">
        <v>507</v>
      </c>
    </row>
    <row r="307" spans="1:65" s="2" customFormat="1" ht="24.2" customHeight="1">
      <c r="A307" s="29"/>
      <c r="B307" s="145"/>
      <c r="C307" s="179" t="s">
        <v>508</v>
      </c>
      <c r="D307" s="179" t="s">
        <v>265</v>
      </c>
      <c r="E307" s="180" t="s">
        <v>509</v>
      </c>
      <c r="F307" s="181" t="s">
        <v>510</v>
      </c>
      <c r="G307" s="182" t="s">
        <v>343</v>
      </c>
      <c r="H307" s="183">
        <v>3</v>
      </c>
      <c r="I307" s="252"/>
      <c r="J307" s="184">
        <f t="shared" si="30"/>
        <v>0</v>
      </c>
      <c r="K307" s="181" t="s">
        <v>156</v>
      </c>
      <c r="L307" s="185"/>
      <c r="M307" s="186" t="s">
        <v>1</v>
      </c>
      <c r="N307" s="187" t="s">
        <v>43</v>
      </c>
      <c r="O307" s="154">
        <v>0</v>
      </c>
      <c r="P307" s="154">
        <f t="shared" si="31"/>
        <v>0</v>
      </c>
      <c r="Q307" s="154">
        <v>0.0003</v>
      </c>
      <c r="R307" s="154">
        <f t="shared" si="32"/>
        <v>0.0009</v>
      </c>
      <c r="S307" s="154">
        <v>0</v>
      </c>
      <c r="T307" s="155">
        <f t="shared" si="3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6" t="s">
        <v>194</v>
      </c>
      <c r="AT307" s="156" t="s">
        <v>265</v>
      </c>
      <c r="AU307" s="156" t="s">
        <v>87</v>
      </c>
      <c r="AY307" s="17" t="s">
        <v>150</v>
      </c>
      <c r="BE307" s="157">
        <f t="shared" si="34"/>
        <v>0</v>
      </c>
      <c r="BF307" s="157">
        <f t="shared" si="35"/>
        <v>0</v>
      </c>
      <c r="BG307" s="157">
        <f t="shared" si="36"/>
        <v>0</v>
      </c>
      <c r="BH307" s="157">
        <f t="shared" si="37"/>
        <v>0</v>
      </c>
      <c r="BI307" s="157">
        <f t="shared" si="38"/>
        <v>0</v>
      </c>
      <c r="BJ307" s="17" t="s">
        <v>85</v>
      </c>
      <c r="BK307" s="157">
        <f t="shared" si="39"/>
        <v>0</v>
      </c>
      <c r="BL307" s="17" t="s">
        <v>157</v>
      </c>
      <c r="BM307" s="156" t="s">
        <v>511</v>
      </c>
    </row>
    <row r="308" spans="1:65" s="2" customFormat="1" ht="16.5" customHeight="1">
      <c r="A308" s="29"/>
      <c r="B308" s="145"/>
      <c r="C308" s="146" t="s">
        <v>512</v>
      </c>
      <c r="D308" s="146" t="s">
        <v>152</v>
      </c>
      <c r="E308" s="147" t="s">
        <v>513</v>
      </c>
      <c r="F308" s="148" t="s">
        <v>514</v>
      </c>
      <c r="G308" s="149" t="s">
        <v>343</v>
      </c>
      <c r="H308" s="150">
        <v>4</v>
      </c>
      <c r="I308" s="243"/>
      <c r="J308" s="151">
        <f t="shared" si="30"/>
        <v>0</v>
      </c>
      <c r="K308" s="148" t="s">
        <v>156</v>
      </c>
      <c r="L308" s="30"/>
      <c r="M308" s="152" t="s">
        <v>1</v>
      </c>
      <c r="N308" s="153" t="s">
        <v>43</v>
      </c>
      <c r="O308" s="154">
        <v>1.182</v>
      </c>
      <c r="P308" s="154">
        <f t="shared" si="31"/>
        <v>4.728</v>
      </c>
      <c r="Q308" s="154">
        <v>0.05</v>
      </c>
      <c r="R308" s="154">
        <f t="shared" si="32"/>
        <v>0.2</v>
      </c>
      <c r="S308" s="154">
        <v>0</v>
      </c>
      <c r="T308" s="155">
        <f t="shared" si="3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6" t="s">
        <v>157</v>
      </c>
      <c r="AT308" s="156" t="s">
        <v>152</v>
      </c>
      <c r="AU308" s="156" t="s">
        <v>87</v>
      </c>
      <c r="AY308" s="17" t="s">
        <v>150</v>
      </c>
      <c r="BE308" s="157">
        <f t="shared" si="34"/>
        <v>0</v>
      </c>
      <c r="BF308" s="157">
        <f t="shared" si="35"/>
        <v>0</v>
      </c>
      <c r="BG308" s="157">
        <f t="shared" si="36"/>
        <v>0</v>
      </c>
      <c r="BH308" s="157">
        <f t="shared" si="37"/>
        <v>0</v>
      </c>
      <c r="BI308" s="157">
        <f t="shared" si="38"/>
        <v>0</v>
      </c>
      <c r="BJ308" s="17" t="s">
        <v>85</v>
      </c>
      <c r="BK308" s="157">
        <f t="shared" si="39"/>
        <v>0</v>
      </c>
      <c r="BL308" s="17" t="s">
        <v>157</v>
      </c>
      <c r="BM308" s="156" t="s">
        <v>515</v>
      </c>
    </row>
    <row r="309" spans="1:65" s="2" customFormat="1" ht="16.5" customHeight="1">
      <c r="A309" s="29"/>
      <c r="B309" s="145"/>
      <c r="C309" s="179" t="s">
        <v>516</v>
      </c>
      <c r="D309" s="179" t="s">
        <v>265</v>
      </c>
      <c r="E309" s="180" t="s">
        <v>517</v>
      </c>
      <c r="F309" s="181" t="s">
        <v>518</v>
      </c>
      <c r="G309" s="182" t="s">
        <v>343</v>
      </c>
      <c r="H309" s="183">
        <v>4</v>
      </c>
      <c r="I309" s="252"/>
      <c r="J309" s="184">
        <f t="shared" si="30"/>
        <v>0</v>
      </c>
      <c r="K309" s="181" t="s">
        <v>156</v>
      </c>
      <c r="L309" s="185"/>
      <c r="M309" s="186" t="s">
        <v>1</v>
      </c>
      <c r="N309" s="187" t="s">
        <v>43</v>
      </c>
      <c r="O309" s="154">
        <v>0</v>
      </c>
      <c r="P309" s="154">
        <f t="shared" si="31"/>
        <v>0</v>
      </c>
      <c r="Q309" s="154">
        <v>0.0295</v>
      </c>
      <c r="R309" s="154">
        <f t="shared" si="32"/>
        <v>0.118</v>
      </c>
      <c r="S309" s="154">
        <v>0</v>
      </c>
      <c r="T309" s="155">
        <f t="shared" si="3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194</v>
      </c>
      <c r="AT309" s="156" t="s">
        <v>265</v>
      </c>
      <c r="AU309" s="156" t="s">
        <v>87</v>
      </c>
      <c r="AY309" s="17" t="s">
        <v>150</v>
      </c>
      <c r="BE309" s="157">
        <f t="shared" si="34"/>
        <v>0</v>
      </c>
      <c r="BF309" s="157">
        <f t="shared" si="35"/>
        <v>0</v>
      </c>
      <c r="BG309" s="157">
        <f t="shared" si="36"/>
        <v>0</v>
      </c>
      <c r="BH309" s="157">
        <f t="shared" si="37"/>
        <v>0</v>
      </c>
      <c r="BI309" s="157">
        <f t="shared" si="38"/>
        <v>0</v>
      </c>
      <c r="BJ309" s="17" t="s">
        <v>85</v>
      </c>
      <c r="BK309" s="157">
        <f t="shared" si="39"/>
        <v>0</v>
      </c>
      <c r="BL309" s="17" t="s">
        <v>157</v>
      </c>
      <c r="BM309" s="156" t="s">
        <v>519</v>
      </c>
    </row>
    <row r="310" spans="1:65" s="2" customFormat="1" ht="24.2" customHeight="1">
      <c r="A310" s="29"/>
      <c r="B310" s="145"/>
      <c r="C310" s="179" t="s">
        <v>520</v>
      </c>
      <c r="D310" s="179" t="s">
        <v>265</v>
      </c>
      <c r="E310" s="180" t="s">
        <v>521</v>
      </c>
      <c r="F310" s="181" t="s">
        <v>522</v>
      </c>
      <c r="G310" s="182" t="s">
        <v>343</v>
      </c>
      <c r="H310" s="183">
        <v>4</v>
      </c>
      <c r="I310" s="252"/>
      <c r="J310" s="184">
        <f t="shared" si="30"/>
        <v>0</v>
      </c>
      <c r="K310" s="181" t="s">
        <v>156</v>
      </c>
      <c r="L310" s="185"/>
      <c r="M310" s="186" t="s">
        <v>1</v>
      </c>
      <c r="N310" s="187" t="s">
        <v>43</v>
      </c>
      <c r="O310" s="154">
        <v>0</v>
      </c>
      <c r="P310" s="154">
        <f t="shared" si="31"/>
        <v>0</v>
      </c>
      <c r="Q310" s="154">
        <v>0.0025</v>
      </c>
      <c r="R310" s="154">
        <f t="shared" si="32"/>
        <v>0.01</v>
      </c>
      <c r="S310" s="154">
        <v>0</v>
      </c>
      <c r="T310" s="155">
        <f t="shared" si="3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6" t="s">
        <v>194</v>
      </c>
      <c r="AT310" s="156" t="s">
        <v>265</v>
      </c>
      <c r="AU310" s="156" t="s">
        <v>87</v>
      </c>
      <c r="AY310" s="17" t="s">
        <v>150</v>
      </c>
      <c r="BE310" s="157">
        <f t="shared" si="34"/>
        <v>0</v>
      </c>
      <c r="BF310" s="157">
        <f t="shared" si="35"/>
        <v>0</v>
      </c>
      <c r="BG310" s="157">
        <f t="shared" si="36"/>
        <v>0</v>
      </c>
      <c r="BH310" s="157">
        <f t="shared" si="37"/>
        <v>0</v>
      </c>
      <c r="BI310" s="157">
        <f t="shared" si="38"/>
        <v>0</v>
      </c>
      <c r="BJ310" s="17" t="s">
        <v>85</v>
      </c>
      <c r="BK310" s="157">
        <f t="shared" si="39"/>
        <v>0</v>
      </c>
      <c r="BL310" s="17" t="s">
        <v>157</v>
      </c>
      <c r="BM310" s="156" t="s">
        <v>523</v>
      </c>
    </row>
    <row r="311" spans="1:65" s="2" customFormat="1" ht="21.75" customHeight="1">
      <c r="A311" s="29"/>
      <c r="B311" s="145"/>
      <c r="C311" s="146" t="s">
        <v>524</v>
      </c>
      <c r="D311" s="146" t="s">
        <v>152</v>
      </c>
      <c r="E311" s="147" t="s">
        <v>525</v>
      </c>
      <c r="F311" s="148" t="s">
        <v>526</v>
      </c>
      <c r="G311" s="149" t="s">
        <v>180</v>
      </c>
      <c r="H311" s="150">
        <v>166.27</v>
      </c>
      <c r="I311" s="243"/>
      <c r="J311" s="151">
        <f t="shared" si="30"/>
        <v>0</v>
      </c>
      <c r="K311" s="148" t="s">
        <v>156</v>
      </c>
      <c r="L311" s="30"/>
      <c r="M311" s="152" t="s">
        <v>1</v>
      </c>
      <c r="N311" s="153" t="s">
        <v>43</v>
      </c>
      <c r="O311" s="154">
        <v>0.025</v>
      </c>
      <c r="P311" s="154">
        <f t="shared" si="31"/>
        <v>4.156750000000001</v>
      </c>
      <c r="Q311" s="154">
        <v>9E-05</v>
      </c>
      <c r="R311" s="154">
        <f t="shared" si="32"/>
        <v>0.014964300000000002</v>
      </c>
      <c r="S311" s="154">
        <v>0</v>
      </c>
      <c r="T311" s="155">
        <f t="shared" si="3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6" t="s">
        <v>157</v>
      </c>
      <c r="AT311" s="156" t="s">
        <v>152</v>
      </c>
      <c r="AU311" s="156" t="s">
        <v>87</v>
      </c>
      <c r="AY311" s="17" t="s">
        <v>150</v>
      </c>
      <c r="BE311" s="157">
        <f t="shared" si="34"/>
        <v>0</v>
      </c>
      <c r="BF311" s="157">
        <f t="shared" si="35"/>
        <v>0</v>
      </c>
      <c r="BG311" s="157">
        <f t="shared" si="36"/>
        <v>0</v>
      </c>
      <c r="BH311" s="157">
        <f t="shared" si="37"/>
        <v>0</v>
      </c>
      <c r="BI311" s="157">
        <f t="shared" si="38"/>
        <v>0</v>
      </c>
      <c r="BJ311" s="17" t="s">
        <v>85</v>
      </c>
      <c r="BK311" s="157">
        <f t="shared" si="39"/>
        <v>0</v>
      </c>
      <c r="BL311" s="17" t="s">
        <v>157</v>
      </c>
      <c r="BM311" s="156" t="s">
        <v>527</v>
      </c>
    </row>
    <row r="312" spans="2:51" s="14" customFormat="1" ht="11.25">
      <c r="B312" s="165"/>
      <c r="D312" s="159" t="s">
        <v>159</v>
      </c>
      <c r="E312" s="166" t="s">
        <v>1</v>
      </c>
      <c r="F312" s="167" t="s">
        <v>459</v>
      </c>
      <c r="H312" s="168">
        <v>166.27</v>
      </c>
      <c r="I312" s="245"/>
      <c r="L312" s="165"/>
      <c r="M312" s="169"/>
      <c r="N312" s="170"/>
      <c r="O312" s="170"/>
      <c r="P312" s="170"/>
      <c r="Q312" s="170"/>
      <c r="R312" s="170"/>
      <c r="S312" s="170"/>
      <c r="T312" s="171"/>
      <c r="AT312" s="166" t="s">
        <v>159</v>
      </c>
      <c r="AU312" s="166" t="s">
        <v>87</v>
      </c>
      <c r="AV312" s="14" t="s">
        <v>87</v>
      </c>
      <c r="AW312" s="14" t="s">
        <v>33</v>
      </c>
      <c r="AX312" s="14" t="s">
        <v>85</v>
      </c>
      <c r="AY312" s="166" t="s">
        <v>150</v>
      </c>
    </row>
    <row r="313" spans="1:65" s="2" customFormat="1" ht="24.2" customHeight="1">
      <c r="A313" s="29"/>
      <c r="B313" s="145"/>
      <c r="C313" s="146" t="s">
        <v>528</v>
      </c>
      <c r="D313" s="146" t="s">
        <v>152</v>
      </c>
      <c r="E313" s="147" t="s">
        <v>529</v>
      </c>
      <c r="F313" s="148" t="s">
        <v>530</v>
      </c>
      <c r="G313" s="149" t="s">
        <v>343</v>
      </c>
      <c r="H313" s="150">
        <v>13</v>
      </c>
      <c r="I313" s="243"/>
      <c r="J313" s="151">
        <f>ROUND(I313*H313,2)</f>
        <v>0</v>
      </c>
      <c r="K313" s="148" t="s">
        <v>1</v>
      </c>
      <c r="L313" s="30"/>
      <c r="M313" s="152" t="s">
        <v>1</v>
      </c>
      <c r="N313" s="153" t="s">
        <v>43</v>
      </c>
      <c r="O313" s="154">
        <v>0.033</v>
      </c>
      <c r="P313" s="154">
        <f>O313*H313</f>
        <v>0.42900000000000005</v>
      </c>
      <c r="Q313" s="154">
        <v>0.00015</v>
      </c>
      <c r="R313" s="154">
        <f>Q313*H313</f>
        <v>0.00195</v>
      </c>
      <c r="S313" s="154">
        <v>0</v>
      </c>
      <c r="T313" s="155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6" t="s">
        <v>157</v>
      </c>
      <c r="AT313" s="156" t="s">
        <v>152</v>
      </c>
      <c r="AU313" s="156" t="s">
        <v>87</v>
      </c>
      <c r="AY313" s="17" t="s">
        <v>150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7" t="s">
        <v>85</v>
      </c>
      <c r="BK313" s="157">
        <f>ROUND(I313*H313,2)</f>
        <v>0</v>
      </c>
      <c r="BL313" s="17" t="s">
        <v>157</v>
      </c>
      <c r="BM313" s="156" t="s">
        <v>531</v>
      </c>
    </row>
    <row r="314" spans="2:51" s="13" customFormat="1" ht="11.25">
      <c r="B314" s="158"/>
      <c r="D314" s="159" t="s">
        <v>159</v>
      </c>
      <c r="E314" s="160" t="s">
        <v>1</v>
      </c>
      <c r="F314" s="161" t="s">
        <v>532</v>
      </c>
      <c r="H314" s="160" t="s">
        <v>1</v>
      </c>
      <c r="I314" s="244"/>
      <c r="L314" s="158"/>
      <c r="M314" s="162"/>
      <c r="N314" s="163"/>
      <c r="O314" s="163"/>
      <c r="P314" s="163"/>
      <c r="Q314" s="163"/>
      <c r="R314" s="163"/>
      <c r="S314" s="163"/>
      <c r="T314" s="164"/>
      <c r="AT314" s="160" t="s">
        <v>159</v>
      </c>
      <c r="AU314" s="160" t="s">
        <v>87</v>
      </c>
      <c r="AV314" s="13" t="s">
        <v>85</v>
      </c>
      <c r="AW314" s="13" t="s">
        <v>33</v>
      </c>
      <c r="AX314" s="13" t="s">
        <v>78</v>
      </c>
      <c r="AY314" s="160" t="s">
        <v>150</v>
      </c>
    </row>
    <row r="315" spans="2:51" s="14" customFormat="1" ht="11.25">
      <c r="B315" s="165"/>
      <c r="D315" s="159" t="s">
        <v>159</v>
      </c>
      <c r="E315" s="166" t="s">
        <v>1</v>
      </c>
      <c r="F315" s="167" t="s">
        <v>223</v>
      </c>
      <c r="H315" s="168">
        <v>13</v>
      </c>
      <c r="I315" s="245"/>
      <c r="L315" s="165"/>
      <c r="M315" s="169"/>
      <c r="N315" s="170"/>
      <c r="O315" s="170"/>
      <c r="P315" s="170"/>
      <c r="Q315" s="170"/>
      <c r="R315" s="170"/>
      <c r="S315" s="170"/>
      <c r="T315" s="171"/>
      <c r="AT315" s="166" t="s">
        <v>159</v>
      </c>
      <c r="AU315" s="166" t="s">
        <v>87</v>
      </c>
      <c r="AV315" s="14" t="s">
        <v>87</v>
      </c>
      <c r="AW315" s="14" t="s">
        <v>33</v>
      </c>
      <c r="AX315" s="14" t="s">
        <v>85</v>
      </c>
      <c r="AY315" s="166" t="s">
        <v>150</v>
      </c>
    </row>
    <row r="316" spans="2:63" s="12" customFormat="1" ht="22.9" customHeight="1">
      <c r="B316" s="133"/>
      <c r="D316" s="134" t="s">
        <v>77</v>
      </c>
      <c r="E316" s="143" t="s">
        <v>200</v>
      </c>
      <c r="F316" s="143" t="s">
        <v>533</v>
      </c>
      <c r="I316" s="250"/>
      <c r="J316" s="144">
        <f>BK316</f>
        <v>0</v>
      </c>
      <c r="L316" s="133"/>
      <c r="M316" s="137"/>
      <c r="N316" s="138"/>
      <c r="O316" s="138"/>
      <c r="P316" s="139">
        <f>SUM(P317:P321)</f>
        <v>54.18444</v>
      </c>
      <c r="Q316" s="138"/>
      <c r="R316" s="139">
        <f>SUM(R317:R321)</f>
        <v>4.71957</v>
      </c>
      <c r="S316" s="138"/>
      <c r="T316" s="140">
        <f>SUM(T317:T321)</f>
        <v>0</v>
      </c>
      <c r="AR316" s="134" t="s">
        <v>85</v>
      </c>
      <c r="AT316" s="141" t="s">
        <v>77</v>
      </c>
      <c r="AU316" s="141" t="s">
        <v>85</v>
      </c>
      <c r="AY316" s="134" t="s">
        <v>150</v>
      </c>
      <c r="BK316" s="142">
        <f>SUM(BK317:BK321)</f>
        <v>0</v>
      </c>
    </row>
    <row r="317" spans="1:65" s="2" customFormat="1" ht="44.25" customHeight="1">
      <c r="A317" s="29"/>
      <c r="B317" s="145"/>
      <c r="C317" s="146" t="s">
        <v>534</v>
      </c>
      <c r="D317" s="146" t="s">
        <v>152</v>
      </c>
      <c r="E317" s="147" t="s">
        <v>535</v>
      </c>
      <c r="F317" s="148" t="s">
        <v>536</v>
      </c>
      <c r="G317" s="149" t="s">
        <v>180</v>
      </c>
      <c r="H317" s="150">
        <v>36.6</v>
      </c>
      <c r="I317" s="243"/>
      <c r="J317" s="151">
        <f>ROUND(I317*H317,2)</f>
        <v>0</v>
      </c>
      <c r="K317" s="148" t="s">
        <v>156</v>
      </c>
      <c r="L317" s="30"/>
      <c r="M317" s="152" t="s">
        <v>1</v>
      </c>
      <c r="N317" s="153" t="s">
        <v>43</v>
      </c>
      <c r="O317" s="154">
        <v>0.14</v>
      </c>
      <c r="P317" s="154">
        <f>O317*H317</f>
        <v>5.1240000000000006</v>
      </c>
      <c r="Q317" s="154">
        <v>0.10095</v>
      </c>
      <c r="R317" s="154">
        <f>Q317*H317</f>
        <v>3.69477</v>
      </c>
      <c r="S317" s="154">
        <v>0</v>
      </c>
      <c r="T317" s="155">
        <f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6" t="s">
        <v>157</v>
      </c>
      <c r="AT317" s="156" t="s">
        <v>152</v>
      </c>
      <c r="AU317" s="156" t="s">
        <v>87</v>
      </c>
      <c r="AY317" s="17" t="s">
        <v>150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7" t="s">
        <v>85</v>
      </c>
      <c r="BK317" s="157">
        <f>ROUND(I317*H317,2)</f>
        <v>0</v>
      </c>
      <c r="BL317" s="17" t="s">
        <v>157</v>
      </c>
      <c r="BM317" s="156" t="s">
        <v>537</v>
      </c>
    </row>
    <row r="318" spans="1:65" s="2" customFormat="1" ht="16.5" customHeight="1">
      <c r="A318" s="29"/>
      <c r="B318" s="145"/>
      <c r="C318" s="179" t="s">
        <v>538</v>
      </c>
      <c r="D318" s="179" t="s">
        <v>265</v>
      </c>
      <c r="E318" s="180" t="s">
        <v>539</v>
      </c>
      <c r="F318" s="181" t="s">
        <v>540</v>
      </c>
      <c r="G318" s="182" t="s">
        <v>180</v>
      </c>
      <c r="H318" s="183">
        <v>36.6</v>
      </c>
      <c r="I318" s="248"/>
      <c r="J318" s="184">
        <f>ROUND(I318*H318,2)</f>
        <v>0</v>
      </c>
      <c r="K318" s="181" t="s">
        <v>156</v>
      </c>
      <c r="L318" s="185"/>
      <c r="M318" s="186" t="s">
        <v>1</v>
      </c>
      <c r="N318" s="187" t="s">
        <v>43</v>
      </c>
      <c r="O318" s="154">
        <v>0</v>
      </c>
      <c r="P318" s="154">
        <f>O318*H318</f>
        <v>0</v>
      </c>
      <c r="Q318" s="154">
        <v>0.028</v>
      </c>
      <c r="R318" s="154">
        <f>Q318*H318</f>
        <v>1.0248000000000002</v>
      </c>
      <c r="S318" s="154">
        <v>0</v>
      </c>
      <c r="T318" s="155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194</v>
      </c>
      <c r="AT318" s="156" t="s">
        <v>265</v>
      </c>
      <c r="AU318" s="156" t="s">
        <v>87</v>
      </c>
      <c r="AY318" s="17" t="s">
        <v>150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85</v>
      </c>
      <c r="BK318" s="157">
        <f>ROUND(I318*H318,2)</f>
        <v>0</v>
      </c>
      <c r="BL318" s="17" t="s">
        <v>157</v>
      </c>
      <c r="BM318" s="156" t="s">
        <v>541</v>
      </c>
    </row>
    <row r="319" spans="1:65" s="2" customFormat="1" ht="55.5" customHeight="1">
      <c r="A319" s="29"/>
      <c r="B319" s="145"/>
      <c r="C319" s="146" t="s">
        <v>542</v>
      </c>
      <c r="D319" s="146" t="s">
        <v>152</v>
      </c>
      <c r="E319" s="147" t="s">
        <v>543</v>
      </c>
      <c r="F319" s="148" t="s">
        <v>544</v>
      </c>
      <c r="G319" s="149" t="s">
        <v>155</v>
      </c>
      <c r="H319" s="150">
        <v>206.442</v>
      </c>
      <c r="I319" s="243"/>
      <c r="J319" s="151">
        <f>ROUND(I319*H319,2)</f>
        <v>0</v>
      </c>
      <c r="K319" s="148" t="s">
        <v>156</v>
      </c>
      <c r="L319" s="30"/>
      <c r="M319" s="152" t="s">
        <v>1</v>
      </c>
      <c r="N319" s="153" t="s">
        <v>43</v>
      </c>
      <c r="O319" s="154">
        <v>0.22</v>
      </c>
      <c r="P319" s="154">
        <f>O319*H319</f>
        <v>45.41724</v>
      </c>
      <c r="Q319" s="154">
        <v>0</v>
      </c>
      <c r="R319" s="154">
        <f>Q319*H319</f>
        <v>0</v>
      </c>
      <c r="S319" s="154">
        <v>0</v>
      </c>
      <c r="T319" s="155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6" t="s">
        <v>157</v>
      </c>
      <c r="AT319" s="156" t="s">
        <v>152</v>
      </c>
      <c r="AU319" s="156" t="s">
        <v>87</v>
      </c>
      <c r="AY319" s="17" t="s">
        <v>150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7" t="s">
        <v>85</v>
      </c>
      <c r="BK319" s="157">
        <f>ROUND(I319*H319,2)</f>
        <v>0</v>
      </c>
      <c r="BL319" s="17" t="s">
        <v>157</v>
      </c>
      <c r="BM319" s="156" t="s">
        <v>545</v>
      </c>
    </row>
    <row r="320" spans="2:51" s="14" customFormat="1" ht="11.25">
      <c r="B320" s="165"/>
      <c r="D320" s="159" t="s">
        <v>159</v>
      </c>
      <c r="E320" s="166" t="s">
        <v>1</v>
      </c>
      <c r="F320" s="167" t="s">
        <v>546</v>
      </c>
      <c r="H320" s="168">
        <v>206.442</v>
      </c>
      <c r="I320" s="245"/>
      <c r="L320" s="165"/>
      <c r="M320" s="169"/>
      <c r="N320" s="170"/>
      <c r="O320" s="170"/>
      <c r="P320" s="170"/>
      <c r="Q320" s="170"/>
      <c r="R320" s="170"/>
      <c r="S320" s="170"/>
      <c r="T320" s="171"/>
      <c r="AT320" s="166" t="s">
        <v>159</v>
      </c>
      <c r="AU320" s="166" t="s">
        <v>87</v>
      </c>
      <c r="AV320" s="14" t="s">
        <v>87</v>
      </c>
      <c r="AW320" s="14" t="s">
        <v>33</v>
      </c>
      <c r="AX320" s="14" t="s">
        <v>85</v>
      </c>
      <c r="AY320" s="166" t="s">
        <v>150</v>
      </c>
    </row>
    <row r="321" spans="1:65" s="2" customFormat="1" ht="76.35" customHeight="1">
      <c r="A321" s="29"/>
      <c r="B321" s="145"/>
      <c r="C321" s="146" t="s">
        <v>547</v>
      </c>
      <c r="D321" s="146" t="s">
        <v>152</v>
      </c>
      <c r="E321" s="147" t="s">
        <v>548</v>
      </c>
      <c r="F321" s="148" t="s">
        <v>549</v>
      </c>
      <c r="G321" s="149" t="s">
        <v>155</v>
      </c>
      <c r="H321" s="150">
        <v>40.48</v>
      </c>
      <c r="I321" s="243"/>
      <c r="J321" s="151">
        <f>ROUND(I321*H321,2)</f>
        <v>0</v>
      </c>
      <c r="K321" s="148" t="s">
        <v>156</v>
      </c>
      <c r="L321" s="30"/>
      <c r="M321" s="152" t="s">
        <v>1</v>
      </c>
      <c r="N321" s="153" t="s">
        <v>43</v>
      </c>
      <c r="O321" s="154">
        <v>0.09</v>
      </c>
      <c r="P321" s="154">
        <f>O321*H321</f>
        <v>3.6431999999999998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6" t="s">
        <v>157</v>
      </c>
      <c r="AT321" s="156" t="s">
        <v>152</v>
      </c>
      <c r="AU321" s="156" t="s">
        <v>87</v>
      </c>
      <c r="AY321" s="17" t="s">
        <v>150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7" t="s">
        <v>85</v>
      </c>
      <c r="BK321" s="157">
        <f>ROUND(I321*H321,2)</f>
        <v>0</v>
      </c>
      <c r="BL321" s="17" t="s">
        <v>157</v>
      </c>
      <c r="BM321" s="156" t="s">
        <v>550</v>
      </c>
    </row>
    <row r="322" spans="2:63" s="12" customFormat="1" ht="22.9" customHeight="1">
      <c r="B322" s="133"/>
      <c r="D322" s="134" t="s">
        <v>77</v>
      </c>
      <c r="E322" s="143" t="s">
        <v>551</v>
      </c>
      <c r="F322" s="143" t="s">
        <v>552</v>
      </c>
      <c r="I322" s="250"/>
      <c r="J322" s="144">
        <f>BK322</f>
        <v>0</v>
      </c>
      <c r="L322" s="133"/>
      <c r="M322" s="137"/>
      <c r="N322" s="138"/>
      <c r="O322" s="138"/>
      <c r="P322" s="139">
        <f>SUM(P323:P327)</f>
        <v>4.73874</v>
      </c>
      <c r="Q322" s="138"/>
      <c r="R322" s="139">
        <f>SUM(R323:R327)</f>
        <v>0</v>
      </c>
      <c r="S322" s="138"/>
      <c r="T322" s="140">
        <f>SUM(T323:T327)</f>
        <v>0</v>
      </c>
      <c r="AR322" s="134" t="s">
        <v>85</v>
      </c>
      <c r="AT322" s="141" t="s">
        <v>77</v>
      </c>
      <c r="AU322" s="141" t="s">
        <v>85</v>
      </c>
      <c r="AY322" s="134" t="s">
        <v>150</v>
      </c>
      <c r="BK322" s="142">
        <f>SUM(BK323:BK327)</f>
        <v>0</v>
      </c>
    </row>
    <row r="323" spans="1:65" s="2" customFormat="1" ht="24.2" customHeight="1">
      <c r="A323" s="29"/>
      <c r="B323" s="145"/>
      <c r="C323" s="146" t="s">
        <v>553</v>
      </c>
      <c r="D323" s="146" t="s">
        <v>152</v>
      </c>
      <c r="E323" s="147" t="s">
        <v>554</v>
      </c>
      <c r="F323" s="148" t="s">
        <v>555</v>
      </c>
      <c r="G323" s="149" t="s">
        <v>268</v>
      </c>
      <c r="H323" s="150">
        <v>157.958</v>
      </c>
      <c r="I323" s="243"/>
      <c r="J323" s="151">
        <f>ROUND(I323*H323,2)</f>
        <v>0</v>
      </c>
      <c r="K323" s="148" t="s">
        <v>1</v>
      </c>
      <c r="L323" s="30"/>
      <c r="M323" s="152" t="s">
        <v>1</v>
      </c>
      <c r="N323" s="153" t="s">
        <v>43</v>
      </c>
      <c r="O323" s="154">
        <v>0.03</v>
      </c>
      <c r="P323" s="154">
        <f>O323*H323</f>
        <v>4.73874</v>
      </c>
      <c r="Q323" s="154">
        <v>0</v>
      </c>
      <c r="R323" s="154">
        <f>Q323*H323</f>
        <v>0</v>
      </c>
      <c r="S323" s="154">
        <v>0</v>
      </c>
      <c r="T323" s="155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6" t="s">
        <v>157</v>
      </c>
      <c r="AT323" s="156" t="s">
        <v>152</v>
      </c>
      <c r="AU323" s="156" t="s">
        <v>87</v>
      </c>
      <c r="AY323" s="17" t="s">
        <v>150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7" t="s">
        <v>85</v>
      </c>
      <c r="BK323" s="157">
        <f>ROUND(I323*H323,2)</f>
        <v>0</v>
      </c>
      <c r="BL323" s="17" t="s">
        <v>157</v>
      </c>
      <c r="BM323" s="156" t="s">
        <v>556</v>
      </c>
    </row>
    <row r="324" spans="2:51" s="13" customFormat="1" ht="11.25">
      <c r="B324" s="158"/>
      <c r="D324" s="159" t="s">
        <v>159</v>
      </c>
      <c r="E324" s="160" t="s">
        <v>1</v>
      </c>
      <c r="F324" s="161" t="s">
        <v>557</v>
      </c>
      <c r="H324" s="160" t="s">
        <v>1</v>
      </c>
      <c r="I324" s="244"/>
      <c r="L324" s="158"/>
      <c r="M324" s="162"/>
      <c r="N324" s="163"/>
      <c r="O324" s="163"/>
      <c r="P324" s="163"/>
      <c r="Q324" s="163"/>
      <c r="R324" s="163"/>
      <c r="S324" s="163"/>
      <c r="T324" s="164"/>
      <c r="AT324" s="160" t="s">
        <v>159</v>
      </c>
      <c r="AU324" s="160" t="s">
        <v>87</v>
      </c>
      <c r="AV324" s="13" t="s">
        <v>85</v>
      </c>
      <c r="AW324" s="13" t="s">
        <v>33</v>
      </c>
      <c r="AX324" s="13" t="s">
        <v>78</v>
      </c>
      <c r="AY324" s="160" t="s">
        <v>150</v>
      </c>
    </row>
    <row r="325" spans="2:51" s="13" customFormat="1" ht="11.25">
      <c r="B325" s="158"/>
      <c r="D325" s="159" t="s">
        <v>159</v>
      </c>
      <c r="E325" s="160" t="s">
        <v>1</v>
      </c>
      <c r="F325" s="161" t="s">
        <v>245</v>
      </c>
      <c r="H325" s="160" t="s">
        <v>1</v>
      </c>
      <c r="I325" s="244"/>
      <c r="L325" s="158"/>
      <c r="M325" s="162"/>
      <c r="N325" s="163"/>
      <c r="O325" s="163"/>
      <c r="P325" s="163"/>
      <c r="Q325" s="163"/>
      <c r="R325" s="163"/>
      <c r="S325" s="163"/>
      <c r="T325" s="164"/>
      <c r="AT325" s="160" t="s">
        <v>159</v>
      </c>
      <c r="AU325" s="160" t="s">
        <v>87</v>
      </c>
      <c r="AV325" s="13" t="s">
        <v>85</v>
      </c>
      <c r="AW325" s="13" t="s">
        <v>33</v>
      </c>
      <c r="AX325" s="13" t="s">
        <v>78</v>
      </c>
      <c r="AY325" s="160" t="s">
        <v>150</v>
      </c>
    </row>
    <row r="326" spans="2:51" s="14" customFormat="1" ht="11.25">
      <c r="B326" s="165"/>
      <c r="D326" s="159" t="s">
        <v>159</v>
      </c>
      <c r="E326" s="166" t="s">
        <v>1</v>
      </c>
      <c r="F326" s="167" t="s">
        <v>558</v>
      </c>
      <c r="H326" s="168">
        <v>157.958</v>
      </c>
      <c r="I326" s="245"/>
      <c r="L326" s="165"/>
      <c r="M326" s="169"/>
      <c r="N326" s="170"/>
      <c r="O326" s="170"/>
      <c r="P326" s="170"/>
      <c r="Q326" s="170"/>
      <c r="R326" s="170"/>
      <c r="S326" s="170"/>
      <c r="T326" s="171"/>
      <c r="AT326" s="166" t="s">
        <v>159</v>
      </c>
      <c r="AU326" s="166" t="s">
        <v>87</v>
      </c>
      <c r="AV326" s="14" t="s">
        <v>87</v>
      </c>
      <c r="AW326" s="14" t="s">
        <v>33</v>
      </c>
      <c r="AX326" s="14" t="s">
        <v>78</v>
      </c>
      <c r="AY326" s="166" t="s">
        <v>150</v>
      </c>
    </row>
    <row r="327" spans="2:51" s="15" customFormat="1" ht="11.25">
      <c r="B327" s="172"/>
      <c r="D327" s="159" t="s">
        <v>159</v>
      </c>
      <c r="E327" s="173" t="s">
        <v>1</v>
      </c>
      <c r="F327" s="174" t="s">
        <v>164</v>
      </c>
      <c r="H327" s="175">
        <v>157.958</v>
      </c>
      <c r="I327" s="247"/>
      <c r="L327" s="172"/>
      <c r="M327" s="176"/>
      <c r="N327" s="177"/>
      <c r="O327" s="177"/>
      <c r="P327" s="177"/>
      <c r="Q327" s="177"/>
      <c r="R327" s="177"/>
      <c r="S327" s="177"/>
      <c r="T327" s="178"/>
      <c r="AT327" s="173" t="s">
        <v>159</v>
      </c>
      <c r="AU327" s="173" t="s">
        <v>87</v>
      </c>
      <c r="AV327" s="15" t="s">
        <v>157</v>
      </c>
      <c r="AW327" s="15" t="s">
        <v>33</v>
      </c>
      <c r="AX327" s="15" t="s">
        <v>85</v>
      </c>
      <c r="AY327" s="173" t="s">
        <v>150</v>
      </c>
    </row>
    <row r="328" spans="2:63" s="12" customFormat="1" ht="22.9" customHeight="1">
      <c r="B328" s="133"/>
      <c r="D328" s="134" t="s">
        <v>77</v>
      </c>
      <c r="E328" s="143" t="s">
        <v>559</v>
      </c>
      <c r="F328" s="143" t="s">
        <v>560</v>
      </c>
      <c r="I328" s="250"/>
      <c r="J328" s="144">
        <f>BK328</f>
        <v>0</v>
      </c>
      <c r="L328" s="133"/>
      <c r="M328" s="137"/>
      <c r="N328" s="138"/>
      <c r="O328" s="138"/>
      <c r="P328" s="139">
        <f>P329</f>
        <v>134.94247199999998</v>
      </c>
      <c r="Q328" s="138"/>
      <c r="R328" s="139">
        <f>R329</f>
        <v>0</v>
      </c>
      <c r="S328" s="138"/>
      <c r="T328" s="140">
        <f>T329</f>
        <v>0</v>
      </c>
      <c r="AR328" s="134" t="s">
        <v>85</v>
      </c>
      <c r="AT328" s="141" t="s">
        <v>77</v>
      </c>
      <c r="AU328" s="141" t="s">
        <v>85</v>
      </c>
      <c r="AY328" s="134" t="s">
        <v>150</v>
      </c>
      <c r="BK328" s="142">
        <f>BK329</f>
        <v>0</v>
      </c>
    </row>
    <row r="329" spans="1:65" s="2" customFormat="1" ht="37.9" customHeight="1">
      <c r="A329" s="29"/>
      <c r="B329" s="145"/>
      <c r="C329" s="146" t="s">
        <v>561</v>
      </c>
      <c r="D329" s="146" t="s">
        <v>152</v>
      </c>
      <c r="E329" s="147" t="s">
        <v>562</v>
      </c>
      <c r="F329" s="148" t="s">
        <v>563</v>
      </c>
      <c r="G329" s="149" t="s">
        <v>268</v>
      </c>
      <c r="H329" s="150">
        <v>162.974</v>
      </c>
      <c r="I329" s="243"/>
      <c r="J329" s="151">
        <f>ROUND(I329*H329,2)</f>
        <v>0</v>
      </c>
      <c r="K329" s="148" t="s">
        <v>156</v>
      </c>
      <c r="L329" s="30"/>
      <c r="M329" s="152" t="s">
        <v>1</v>
      </c>
      <c r="N329" s="153" t="s">
        <v>43</v>
      </c>
      <c r="O329" s="154">
        <v>0.828</v>
      </c>
      <c r="P329" s="154">
        <f>O329*H329</f>
        <v>134.94247199999998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6" t="s">
        <v>157</v>
      </c>
      <c r="AT329" s="156" t="s">
        <v>152</v>
      </c>
      <c r="AU329" s="156" t="s">
        <v>87</v>
      </c>
      <c r="AY329" s="17" t="s">
        <v>150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85</v>
      </c>
      <c r="BK329" s="157">
        <f>ROUND(I329*H329,2)</f>
        <v>0</v>
      </c>
      <c r="BL329" s="17" t="s">
        <v>157</v>
      </c>
      <c r="BM329" s="156" t="s">
        <v>564</v>
      </c>
    </row>
    <row r="330" spans="2:63" s="12" customFormat="1" ht="25.9" customHeight="1">
      <c r="B330" s="133"/>
      <c r="D330" s="134" t="s">
        <v>77</v>
      </c>
      <c r="E330" s="135" t="s">
        <v>565</v>
      </c>
      <c r="F330" s="135" t="s">
        <v>566</v>
      </c>
      <c r="I330" s="250"/>
      <c r="J330" s="136">
        <f>BK330</f>
        <v>0</v>
      </c>
      <c r="L330" s="133"/>
      <c r="M330" s="137"/>
      <c r="N330" s="138"/>
      <c r="O330" s="138"/>
      <c r="P330" s="139">
        <f>SUM(P331:P332)</f>
        <v>0</v>
      </c>
      <c r="Q330" s="138"/>
      <c r="R330" s="139">
        <f>SUM(R331:R332)</f>
        <v>0</v>
      </c>
      <c r="S330" s="138"/>
      <c r="T330" s="140">
        <f>SUM(T331:T332)</f>
        <v>0</v>
      </c>
      <c r="AR330" s="134" t="s">
        <v>157</v>
      </c>
      <c r="AT330" s="141" t="s">
        <v>77</v>
      </c>
      <c r="AU330" s="141" t="s">
        <v>78</v>
      </c>
      <c r="AY330" s="134" t="s">
        <v>150</v>
      </c>
      <c r="BK330" s="142">
        <f>SUM(BK331:BK332)</f>
        <v>0</v>
      </c>
    </row>
    <row r="331" spans="1:65" s="2" customFormat="1" ht="16.5" customHeight="1">
      <c r="A331" s="29"/>
      <c r="B331" s="145"/>
      <c r="C331" s="146" t="s">
        <v>567</v>
      </c>
      <c r="D331" s="146" t="s">
        <v>152</v>
      </c>
      <c r="E331" s="147" t="s">
        <v>568</v>
      </c>
      <c r="F331" s="148" t="s">
        <v>569</v>
      </c>
      <c r="G331" s="149" t="s">
        <v>180</v>
      </c>
      <c r="H331" s="150">
        <v>166.27</v>
      </c>
      <c r="I331" s="243"/>
      <c r="J331" s="151">
        <f>ROUND(I331*H331,2)</f>
        <v>0</v>
      </c>
      <c r="K331" s="148" t="s">
        <v>1</v>
      </c>
      <c r="L331" s="30"/>
      <c r="M331" s="152" t="s">
        <v>1</v>
      </c>
      <c r="N331" s="153" t="s">
        <v>43</v>
      </c>
      <c r="O331" s="154">
        <v>0</v>
      </c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6" t="s">
        <v>570</v>
      </c>
      <c r="AT331" s="156" t="s">
        <v>152</v>
      </c>
      <c r="AU331" s="156" t="s">
        <v>85</v>
      </c>
      <c r="AY331" s="17" t="s">
        <v>150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85</v>
      </c>
      <c r="BK331" s="157">
        <f>ROUND(I331*H331,2)</f>
        <v>0</v>
      </c>
      <c r="BL331" s="17" t="s">
        <v>570</v>
      </c>
      <c r="BM331" s="156" t="s">
        <v>571</v>
      </c>
    </row>
    <row r="332" spans="1:65" s="2" customFormat="1" ht="16.5" customHeight="1">
      <c r="A332" s="29"/>
      <c r="B332" s="145"/>
      <c r="C332" s="146" t="s">
        <v>572</v>
      </c>
      <c r="D332" s="146" t="s">
        <v>152</v>
      </c>
      <c r="E332" s="147" t="s">
        <v>573</v>
      </c>
      <c r="F332" s="148" t="s">
        <v>574</v>
      </c>
      <c r="G332" s="149" t="s">
        <v>575</v>
      </c>
      <c r="H332" s="150">
        <v>1</v>
      </c>
      <c r="I332" s="243"/>
      <c r="J332" s="151">
        <f>ROUND(I332*H332,2)</f>
        <v>0</v>
      </c>
      <c r="K332" s="148" t="s">
        <v>1</v>
      </c>
      <c r="L332" s="30"/>
      <c r="M332" s="191" t="s">
        <v>1</v>
      </c>
      <c r="N332" s="192" t="s">
        <v>43</v>
      </c>
      <c r="O332" s="193">
        <v>0</v>
      </c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6" t="s">
        <v>570</v>
      </c>
      <c r="AT332" s="156" t="s">
        <v>152</v>
      </c>
      <c r="AU332" s="156" t="s">
        <v>85</v>
      </c>
      <c r="AY332" s="17" t="s">
        <v>150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85</v>
      </c>
      <c r="BK332" s="157">
        <f>ROUND(I332*H332,2)</f>
        <v>0</v>
      </c>
      <c r="BL332" s="17" t="s">
        <v>570</v>
      </c>
      <c r="BM332" s="156" t="s">
        <v>576</v>
      </c>
    </row>
    <row r="333" spans="1:31" s="2" customFormat="1" ht="6.95" customHeight="1">
      <c r="A333" s="29"/>
      <c r="B333" s="44"/>
      <c r="C333" s="45"/>
      <c r="D333" s="45"/>
      <c r="E333" s="45"/>
      <c r="F333" s="45"/>
      <c r="G333" s="45"/>
      <c r="H333" s="45"/>
      <c r="I333" s="45"/>
      <c r="J333" s="45"/>
      <c r="K333" s="45"/>
      <c r="L333" s="30"/>
      <c r="M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</row>
    <row r="334" ht="11.25">
      <c r="H334" s="251">
        <f>SUM(H132:H333)</f>
        <v>10084.339000000007</v>
      </c>
    </row>
  </sheetData>
  <autoFilter ref="C128:K332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42"/>
  <sheetViews>
    <sheetView showGridLines="0" workbookViewId="0" topLeftCell="A1">
      <selection activeCell="H345" sqref="H3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118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577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ROUND(J129,2)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ROUND((SUM(BE129:BE340)),2)</f>
        <v>0</v>
      </c>
      <c r="G35" s="29"/>
      <c r="H35" s="29"/>
      <c r="I35" s="103">
        <v>0.21</v>
      </c>
      <c r="J35" s="102">
        <f>ROUND(((SUM(BE129:BE340))*I35),2)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ROUND((SUM(BF129:BF340)),2)</f>
        <v>0</v>
      </c>
      <c r="G36" s="29"/>
      <c r="H36" s="29"/>
      <c r="I36" s="103">
        <v>0.15</v>
      </c>
      <c r="J36" s="102">
        <f>ROUND(((SUM(BF129:BF340))*I36),2)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ROUND((SUM(BG129:BG340)),2)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ROUND((SUM(BH129:BH340)),2)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ROUND((SUM(BI129:BI340)),2)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118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01.2 - Řad A-1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J129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2:12" s="10" customFormat="1" ht="19.9" customHeight="1">
      <c r="B101" s="119"/>
      <c r="D101" s="120" t="s">
        <v>128</v>
      </c>
      <c r="E101" s="121"/>
      <c r="F101" s="121"/>
      <c r="G101" s="121"/>
      <c r="H101" s="121"/>
      <c r="I101" s="121"/>
      <c r="J101" s="122">
        <f>J219</f>
        <v>0</v>
      </c>
      <c r="L101" s="119"/>
    </row>
    <row r="102" spans="2:12" s="10" customFormat="1" ht="19.9" customHeight="1">
      <c r="B102" s="119"/>
      <c r="D102" s="120" t="s">
        <v>129</v>
      </c>
      <c r="E102" s="121"/>
      <c r="F102" s="121"/>
      <c r="G102" s="121"/>
      <c r="H102" s="121"/>
      <c r="I102" s="121"/>
      <c r="J102" s="122">
        <f>J231</f>
        <v>0</v>
      </c>
      <c r="L102" s="119"/>
    </row>
    <row r="103" spans="2:12" s="10" customFormat="1" ht="19.9" customHeight="1">
      <c r="B103" s="119"/>
      <c r="D103" s="120" t="s">
        <v>130</v>
      </c>
      <c r="E103" s="121"/>
      <c r="F103" s="121"/>
      <c r="G103" s="121"/>
      <c r="H103" s="121"/>
      <c r="I103" s="121"/>
      <c r="J103" s="122">
        <f>J261</f>
        <v>0</v>
      </c>
      <c r="L103" s="119"/>
    </row>
    <row r="104" spans="2:12" s="10" customFormat="1" ht="19.9" customHeight="1">
      <c r="B104" s="119"/>
      <c r="D104" s="120" t="s">
        <v>131</v>
      </c>
      <c r="E104" s="121"/>
      <c r="F104" s="121"/>
      <c r="G104" s="121"/>
      <c r="H104" s="121"/>
      <c r="I104" s="121"/>
      <c r="J104" s="122">
        <f>J315</f>
        <v>0</v>
      </c>
      <c r="L104" s="119"/>
    </row>
    <row r="105" spans="2:12" s="10" customFormat="1" ht="19.9" customHeight="1">
      <c r="B105" s="119"/>
      <c r="D105" s="120" t="s">
        <v>132</v>
      </c>
      <c r="E105" s="121"/>
      <c r="F105" s="121"/>
      <c r="G105" s="121"/>
      <c r="H105" s="121"/>
      <c r="I105" s="121"/>
      <c r="J105" s="122">
        <f>J323</f>
        <v>0</v>
      </c>
      <c r="L105" s="119"/>
    </row>
    <row r="106" spans="2:12" s="10" customFormat="1" ht="19.9" customHeight="1">
      <c r="B106" s="119"/>
      <c r="D106" s="120" t="s">
        <v>133</v>
      </c>
      <c r="E106" s="121"/>
      <c r="F106" s="121"/>
      <c r="G106" s="121"/>
      <c r="H106" s="121"/>
      <c r="I106" s="121"/>
      <c r="J106" s="122">
        <f>J329</f>
        <v>0</v>
      </c>
      <c r="L106" s="119"/>
    </row>
    <row r="107" spans="2:12" s="9" customFormat="1" ht="24.95" customHeight="1">
      <c r="B107" s="115"/>
      <c r="D107" s="116" t="s">
        <v>134</v>
      </c>
      <c r="E107" s="117"/>
      <c r="F107" s="117"/>
      <c r="G107" s="117"/>
      <c r="H107" s="117"/>
      <c r="I107" s="117"/>
      <c r="J107" s="118">
        <f>J331</f>
        <v>0</v>
      </c>
      <c r="L107" s="115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21" t="s">
        <v>135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6" t="str">
        <f>E7</f>
        <v>MB Pod Skalou, vodovod a kanalizace</v>
      </c>
      <c r="F117" s="237"/>
      <c r="G117" s="237"/>
      <c r="H117" s="237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2:12" s="1" customFormat="1" ht="12" customHeight="1">
      <c r="B118" s="20"/>
      <c r="C118" s="26" t="s">
        <v>117</v>
      </c>
      <c r="L118" s="20"/>
    </row>
    <row r="119" spans="1:31" s="2" customFormat="1" ht="16.5" customHeight="1">
      <c r="A119" s="29"/>
      <c r="B119" s="30"/>
      <c r="C119" s="29"/>
      <c r="D119" s="29"/>
      <c r="E119" s="236" t="s">
        <v>118</v>
      </c>
      <c r="F119" s="238"/>
      <c r="G119" s="238"/>
      <c r="H119" s="238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119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03" t="str">
        <f>E11</f>
        <v>SO 01.2 - Řad A-1</v>
      </c>
      <c r="F121" s="238"/>
      <c r="G121" s="238"/>
      <c r="H121" s="238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18</v>
      </c>
      <c r="D123" s="29"/>
      <c r="E123" s="29"/>
      <c r="F123" s="24" t="str">
        <f>F14</f>
        <v>Mladá Boleslav</v>
      </c>
      <c r="G123" s="29"/>
      <c r="H123" s="29"/>
      <c r="I123" s="26" t="s">
        <v>20</v>
      </c>
      <c r="J123" s="52" t="str">
        <f>IF(J14="","",J14)</f>
        <v>20. 12. 2023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22</v>
      </c>
      <c r="D125" s="29"/>
      <c r="E125" s="29"/>
      <c r="F125" s="24" t="str">
        <f>E17</f>
        <v>Vodovody a kanalizace Mladá Boleslav, a.s.</v>
      </c>
      <c r="G125" s="29"/>
      <c r="H125" s="29"/>
      <c r="I125" s="26" t="s">
        <v>29</v>
      </c>
      <c r="J125" s="27" t="str">
        <f>E23</f>
        <v>ŠINDLAR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6" t="s">
        <v>28</v>
      </c>
      <c r="D126" s="29"/>
      <c r="E126" s="29"/>
      <c r="F126" s="24">
        <f>IF(E20="","",E20)</f>
        <v>0</v>
      </c>
      <c r="G126" s="29"/>
      <c r="H126" s="29"/>
      <c r="I126" s="26" t="s">
        <v>34</v>
      </c>
      <c r="J126" s="27" t="str">
        <f>E26</f>
        <v>Roman Bárta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136</v>
      </c>
      <c r="D128" s="126" t="s">
        <v>63</v>
      </c>
      <c r="E128" s="126" t="s">
        <v>59</v>
      </c>
      <c r="F128" s="126" t="s">
        <v>60</v>
      </c>
      <c r="G128" s="126" t="s">
        <v>137</v>
      </c>
      <c r="H128" s="126" t="s">
        <v>138</v>
      </c>
      <c r="I128" s="126" t="s">
        <v>139</v>
      </c>
      <c r="J128" s="126" t="s">
        <v>123</v>
      </c>
      <c r="K128" s="127" t="s">
        <v>140</v>
      </c>
      <c r="L128" s="128"/>
      <c r="M128" s="59" t="s">
        <v>1</v>
      </c>
      <c r="N128" s="60" t="s">
        <v>42</v>
      </c>
      <c r="O128" s="60" t="s">
        <v>141</v>
      </c>
      <c r="P128" s="60" t="s">
        <v>142</v>
      </c>
      <c r="Q128" s="60" t="s">
        <v>143</v>
      </c>
      <c r="R128" s="60" t="s">
        <v>144</v>
      </c>
      <c r="S128" s="60" t="s">
        <v>145</v>
      </c>
      <c r="T128" s="61" t="s">
        <v>146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3" s="2" customFormat="1" ht="22.9" customHeight="1">
      <c r="A129" s="29"/>
      <c r="B129" s="30"/>
      <c r="C129" s="66" t="s">
        <v>147</v>
      </c>
      <c r="D129" s="29"/>
      <c r="E129" s="29"/>
      <c r="F129" s="29"/>
      <c r="G129" s="29"/>
      <c r="H129" s="29"/>
      <c r="I129" s="29"/>
      <c r="J129" s="129">
        <f>BK129</f>
        <v>0</v>
      </c>
      <c r="K129" s="29"/>
      <c r="L129" s="30"/>
      <c r="M129" s="62"/>
      <c r="N129" s="53"/>
      <c r="O129" s="63"/>
      <c r="P129" s="130">
        <f>P130+P331</f>
        <v>350.384222</v>
      </c>
      <c r="Q129" s="63"/>
      <c r="R129" s="130">
        <f>R130+R331</f>
        <v>42.239164460000005</v>
      </c>
      <c r="S129" s="63"/>
      <c r="T129" s="131">
        <f>T130+T331</f>
        <v>63.634169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77</v>
      </c>
      <c r="AU129" s="17" t="s">
        <v>125</v>
      </c>
      <c r="BK129" s="132">
        <f>BK130+BK331</f>
        <v>0</v>
      </c>
    </row>
    <row r="130" spans="2:63" s="12" customFormat="1" ht="25.9" customHeight="1">
      <c r="B130" s="133"/>
      <c r="D130" s="134" t="s">
        <v>77</v>
      </c>
      <c r="E130" s="135" t="s">
        <v>148</v>
      </c>
      <c r="F130" s="135" t="s">
        <v>149</v>
      </c>
      <c r="J130" s="136">
        <f>BK130</f>
        <v>0</v>
      </c>
      <c r="L130" s="133"/>
      <c r="M130" s="137"/>
      <c r="N130" s="138"/>
      <c r="O130" s="138"/>
      <c r="P130" s="139">
        <f>P131+P219+P231+P261+P315+P323+P329</f>
        <v>350.384222</v>
      </c>
      <c r="Q130" s="138"/>
      <c r="R130" s="139">
        <f>R131+R219+R231+R261+R315+R323+R329</f>
        <v>42.239164460000005</v>
      </c>
      <c r="S130" s="138"/>
      <c r="T130" s="140">
        <f>T131+T219+T231+T261+T315+T323+T329</f>
        <v>63.634169</v>
      </c>
      <c r="AR130" s="134" t="s">
        <v>85</v>
      </c>
      <c r="AT130" s="141" t="s">
        <v>77</v>
      </c>
      <c r="AU130" s="141" t="s">
        <v>78</v>
      </c>
      <c r="AY130" s="134" t="s">
        <v>150</v>
      </c>
      <c r="BK130" s="142">
        <f>BK131+BK219+BK231+BK261+BK315+BK323+BK329</f>
        <v>0</v>
      </c>
    </row>
    <row r="131" spans="2:63" s="12" customFormat="1" ht="22.9" customHeight="1">
      <c r="B131" s="133"/>
      <c r="D131" s="134" t="s">
        <v>77</v>
      </c>
      <c r="E131" s="143" t="s">
        <v>85</v>
      </c>
      <c r="F131" s="143" t="s">
        <v>151</v>
      </c>
      <c r="J131" s="144">
        <f>BK131</f>
        <v>0</v>
      </c>
      <c r="L131" s="133"/>
      <c r="M131" s="137"/>
      <c r="N131" s="138"/>
      <c r="O131" s="138"/>
      <c r="P131" s="139">
        <f>SUM(P132:P218)</f>
        <v>135.235313</v>
      </c>
      <c r="Q131" s="138"/>
      <c r="R131" s="139">
        <f>SUM(R132:R218)</f>
        <v>27.03846676</v>
      </c>
      <c r="S131" s="138"/>
      <c r="T131" s="140">
        <f>SUM(T132:T218)</f>
        <v>60.963669</v>
      </c>
      <c r="AR131" s="134" t="s">
        <v>85</v>
      </c>
      <c r="AT131" s="141" t="s">
        <v>77</v>
      </c>
      <c r="AU131" s="141" t="s">
        <v>85</v>
      </c>
      <c r="AY131" s="134" t="s">
        <v>150</v>
      </c>
      <c r="BK131" s="142">
        <f>SUM(BK132:BK218)</f>
        <v>0</v>
      </c>
    </row>
    <row r="132" spans="1:65" s="2" customFormat="1" ht="55.5" customHeight="1">
      <c r="A132" s="29"/>
      <c r="B132" s="145"/>
      <c r="C132" s="146" t="s">
        <v>85</v>
      </c>
      <c r="D132" s="146" t="s">
        <v>152</v>
      </c>
      <c r="E132" s="147" t="s">
        <v>153</v>
      </c>
      <c r="F132" s="148" t="s">
        <v>154</v>
      </c>
      <c r="G132" s="149" t="s">
        <v>155</v>
      </c>
      <c r="H132" s="150">
        <v>6.96</v>
      </c>
      <c r="I132" s="243"/>
      <c r="J132" s="151">
        <f>ROUND(I132*H132,2)</f>
        <v>0</v>
      </c>
      <c r="K132" s="148" t="s">
        <v>156</v>
      </c>
      <c r="L132" s="30"/>
      <c r="M132" s="152" t="s">
        <v>1</v>
      </c>
      <c r="N132" s="153" t="s">
        <v>43</v>
      </c>
      <c r="O132" s="154">
        <v>0.344</v>
      </c>
      <c r="P132" s="154">
        <f>O132*H132</f>
        <v>2.39424</v>
      </c>
      <c r="Q132" s="154">
        <v>0</v>
      </c>
      <c r="R132" s="154">
        <f>Q132*H132</f>
        <v>0</v>
      </c>
      <c r="S132" s="154">
        <v>0.295</v>
      </c>
      <c r="T132" s="155">
        <f>S132*H132</f>
        <v>2.0532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157</v>
      </c>
      <c r="AT132" s="156" t="s">
        <v>152</v>
      </c>
      <c r="AU132" s="156" t="s">
        <v>87</v>
      </c>
      <c r="AY132" s="17" t="s">
        <v>150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85</v>
      </c>
      <c r="BK132" s="157">
        <f>ROUND(I132*H132,2)</f>
        <v>0</v>
      </c>
      <c r="BL132" s="17" t="s">
        <v>157</v>
      </c>
      <c r="BM132" s="156" t="s">
        <v>578</v>
      </c>
    </row>
    <row r="133" spans="2:51" s="13" customFormat="1" ht="11.25">
      <c r="B133" s="158"/>
      <c r="D133" s="159" t="s">
        <v>159</v>
      </c>
      <c r="E133" s="160" t="s">
        <v>1</v>
      </c>
      <c r="F133" s="161" t="s">
        <v>160</v>
      </c>
      <c r="H133" s="160" t="s">
        <v>1</v>
      </c>
      <c r="I133" s="244"/>
      <c r="L133" s="158"/>
      <c r="M133" s="162"/>
      <c r="N133" s="163"/>
      <c r="O133" s="163"/>
      <c r="P133" s="163"/>
      <c r="Q133" s="163"/>
      <c r="R133" s="163"/>
      <c r="S133" s="163"/>
      <c r="T133" s="164"/>
      <c r="AT133" s="160" t="s">
        <v>159</v>
      </c>
      <c r="AU133" s="160" t="s">
        <v>87</v>
      </c>
      <c r="AV133" s="13" t="s">
        <v>85</v>
      </c>
      <c r="AW133" s="13" t="s">
        <v>33</v>
      </c>
      <c r="AX133" s="13" t="s">
        <v>78</v>
      </c>
      <c r="AY133" s="160" t="s">
        <v>150</v>
      </c>
    </row>
    <row r="134" spans="2:51" s="13" customFormat="1" ht="11.25">
      <c r="B134" s="158"/>
      <c r="D134" s="159" t="s">
        <v>159</v>
      </c>
      <c r="E134" s="160" t="s">
        <v>1</v>
      </c>
      <c r="F134" s="161" t="s">
        <v>161</v>
      </c>
      <c r="H134" s="160" t="s">
        <v>1</v>
      </c>
      <c r="I134" s="244"/>
      <c r="L134" s="158"/>
      <c r="M134" s="162"/>
      <c r="N134" s="163"/>
      <c r="O134" s="163"/>
      <c r="P134" s="163"/>
      <c r="Q134" s="163"/>
      <c r="R134" s="163"/>
      <c r="S134" s="163"/>
      <c r="T134" s="164"/>
      <c r="AT134" s="160" t="s">
        <v>159</v>
      </c>
      <c r="AU134" s="160" t="s">
        <v>87</v>
      </c>
      <c r="AV134" s="13" t="s">
        <v>85</v>
      </c>
      <c r="AW134" s="13" t="s">
        <v>33</v>
      </c>
      <c r="AX134" s="13" t="s">
        <v>78</v>
      </c>
      <c r="AY134" s="160" t="s">
        <v>150</v>
      </c>
    </row>
    <row r="135" spans="2:51" s="14" customFormat="1" ht="11.25">
      <c r="B135" s="165"/>
      <c r="D135" s="159" t="s">
        <v>159</v>
      </c>
      <c r="E135" s="166" t="s">
        <v>1</v>
      </c>
      <c r="F135" s="167" t="s">
        <v>579</v>
      </c>
      <c r="H135" s="168">
        <v>6.96</v>
      </c>
      <c r="I135" s="245"/>
      <c r="L135" s="165"/>
      <c r="M135" s="169"/>
      <c r="N135" s="170"/>
      <c r="O135" s="170"/>
      <c r="P135" s="170"/>
      <c r="Q135" s="170"/>
      <c r="R135" s="170"/>
      <c r="S135" s="170"/>
      <c r="T135" s="171"/>
      <c r="AT135" s="166" t="s">
        <v>159</v>
      </c>
      <c r="AU135" s="166" t="s">
        <v>87</v>
      </c>
      <c r="AV135" s="14" t="s">
        <v>87</v>
      </c>
      <c r="AW135" s="14" t="s">
        <v>33</v>
      </c>
      <c r="AX135" s="14" t="s">
        <v>85</v>
      </c>
      <c r="AY135" s="166" t="s">
        <v>150</v>
      </c>
    </row>
    <row r="136" spans="1:65" s="2" customFormat="1" ht="62.65" customHeight="1">
      <c r="A136" s="29"/>
      <c r="B136" s="145"/>
      <c r="C136" s="146" t="s">
        <v>87</v>
      </c>
      <c r="D136" s="146" t="s">
        <v>152</v>
      </c>
      <c r="E136" s="147" t="s">
        <v>165</v>
      </c>
      <c r="F136" s="148" t="s">
        <v>166</v>
      </c>
      <c r="G136" s="149" t="s">
        <v>155</v>
      </c>
      <c r="H136" s="150">
        <v>52.304</v>
      </c>
      <c r="I136" s="243"/>
      <c r="J136" s="151">
        <f>ROUND(I136*H136,2)</f>
        <v>0</v>
      </c>
      <c r="K136" s="148" t="s">
        <v>156</v>
      </c>
      <c r="L136" s="30"/>
      <c r="M136" s="152" t="s">
        <v>1</v>
      </c>
      <c r="N136" s="153" t="s">
        <v>43</v>
      </c>
      <c r="O136" s="154">
        <v>0.041</v>
      </c>
      <c r="P136" s="154">
        <f>O136*H136</f>
        <v>2.144464</v>
      </c>
      <c r="Q136" s="154">
        <v>0</v>
      </c>
      <c r="R136" s="154">
        <f>Q136*H136</f>
        <v>0</v>
      </c>
      <c r="S136" s="154">
        <v>0.417</v>
      </c>
      <c r="T136" s="155">
        <f>S136*H136</f>
        <v>21.810768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157</v>
      </c>
      <c r="AT136" s="156" t="s">
        <v>152</v>
      </c>
      <c r="AU136" s="156" t="s">
        <v>87</v>
      </c>
      <c r="AY136" s="17" t="s">
        <v>150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85</v>
      </c>
      <c r="BK136" s="157">
        <f>ROUND(I136*H136,2)</f>
        <v>0</v>
      </c>
      <c r="BL136" s="17" t="s">
        <v>157</v>
      </c>
      <c r="BM136" s="156" t="s">
        <v>580</v>
      </c>
    </row>
    <row r="137" spans="2:51" s="13" customFormat="1" ht="11.25">
      <c r="B137" s="158"/>
      <c r="D137" s="159" t="s">
        <v>159</v>
      </c>
      <c r="E137" s="160" t="s">
        <v>1</v>
      </c>
      <c r="F137" s="161" t="s">
        <v>161</v>
      </c>
      <c r="H137" s="160" t="s">
        <v>1</v>
      </c>
      <c r="I137" s="244"/>
      <c r="L137" s="158"/>
      <c r="M137" s="162"/>
      <c r="N137" s="163"/>
      <c r="O137" s="163"/>
      <c r="P137" s="163"/>
      <c r="Q137" s="163"/>
      <c r="R137" s="163"/>
      <c r="S137" s="163"/>
      <c r="T137" s="164"/>
      <c r="AT137" s="160" t="s">
        <v>159</v>
      </c>
      <c r="AU137" s="160" t="s">
        <v>87</v>
      </c>
      <c r="AV137" s="13" t="s">
        <v>85</v>
      </c>
      <c r="AW137" s="13" t="s">
        <v>33</v>
      </c>
      <c r="AX137" s="13" t="s">
        <v>78</v>
      </c>
      <c r="AY137" s="160" t="s">
        <v>150</v>
      </c>
    </row>
    <row r="138" spans="2:51" s="14" customFormat="1" ht="11.25">
      <c r="B138" s="165"/>
      <c r="D138" s="159" t="s">
        <v>159</v>
      </c>
      <c r="E138" s="166" t="s">
        <v>1</v>
      </c>
      <c r="F138" s="167" t="s">
        <v>581</v>
      </c>
      <c r="H138" s="168">
        <v>52.304</v>
      </c>
      <c r="I138" s="245"/>
      <c r="L138" s="165"/>
      <c r="M138" s="169"/>
      <c r="N138" s="170"/>
      <c r="O138" s="170"/>
      <c r="P138" s="170"/>
      <c r="Q138" s="170"/>
      <c r="R138" s="170"/>
      <c r="S138" s="170"/>
      <c r="T138" s="171"/>
      <c r="AT138" s="166" t="s">
        <v>159</v>
      </c>
      <c r="AU138" s="166" t="s">
        <v>87</v>
      </c>
      <c r="AV138" s="14" t="s">
        <v>87</v>
      </c>
      <c r="AW138" s="14" t="s">
        <v>33</v>
      </c>
      <c r="AX138" s="14" t="s">
        <v>85</v>
      </c>
      <c r="AY138" s="166" t="s">
        <v>150</v>
      </c>
    </row>
    <row r="139" spans="1:65" s="2" customFormat="1" ht="66.75" customHeight="1">
      <c r="A139" s="29"/>
      <c r="B139" s="145"/>
      <c r="C139" s="146" t="s">
        <v>169</v>
      </c>
      <c r="D139" s="146" t="s">
        <v>152</v>
      </c>
      <c r="E139" s="147" t="s">
        <v>170</v>
      </c>
      <c r="F139" s="148" t="s">
        <v>171</v>
      </c>
      <c r="G139" s="149" t="s">
        <v>155</v>
      </c>
      <c r="H139" s="150">
        <v>61.887</v>
      </c>
      <c r="I139" s="243"/>
      <c r="J139" s="151">
        <f>ROUND(I139*H139,2)</f>
        <v>0</v>
      </c>
      <c r="K139" s="148" t="s">
        <v>156</v>
      </c>
      <c r="L139" s="30"/>
      <c r="M139" s="152" t="s">
        <v>1</v>
      </c>
      <c r="N139" s="153" t="s">
        <v>43</v>
      </c>
      <c r="O139" s="154">
        <v>0.102</v>
      </c>
      <c r="P139" s="154">
        <f>O139*H139</f>
        <v>6.312474</v>
      </c>
      <c r="Q139" s="154">
        <v>0</v>
      </c>
      <c r="R139" s="154">
        <f>Q139*H139</f>
        <v>0</v>
      </c>
      <c r="S139" s="154">
        <v>0.29</v>
      </c>
      <c r="T139" s="155">
        <f>S139*H139</f>
        <v>17.947229999999998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157</v>
      </c>
      <c r="AT139" s="156" t="s">
        <v>152</v>
      </c>
      <c r="AU139" s="156" t="s">
        <v>87</v>
      </c>
      <c r="AY139" s="17" t="s">
        <v>150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85</v>
      </c>
      <c r="BK139" s="157">
        <f>ROUND(I139*H139,2)</f>
        <v>0</v>
      </c>
      <c r="BL139" s="17" t="s">
        <v>157</v>
      </c>
      <c r="BM139" s="156" t="s">
        <v>582</v>
      </c>
    </row>
    <row r="140" spans="2:51" s="13" customFormat="1" ht="11.25">
      <c r="B140" s="158"/>
      <c r="D140" s="159" t="s">
        <v>159</v>
      </c>
      <c r="E140" s="160" t="s">
        <v>1</v>
      </c>
      <c r="F140" s="161" t="s">
        <v>160</v>
      </c>
      <c r="H140" s="160" t="s">
        <v>1</v>
      </c>
      <c r="I140" s="244"/>
      <c r="L140" s="158"/>
      <c r="M140" s="162"/>
      <c r="N140" s="163"/>
      <c r="O140" s="163"/>
      <c r="P140" s="163"/>
      <c r="Q140" s="163"/>
      <c r="R140" s="163"/>
      <c r="S140" s="163"/>
      <c r="T140" s="164"/>
      <c r="AT140" s="160" t="s">
        <v>159</v>
      </c>
      <c r="AU140" s="160" t="s">
        <v>87</v>
      </c>
      <c r="AV140" s="13" t="s">
        <v>85</v>
      </c>
      <c r="AW140" s="13" t="s">
        <v>33</v>
      </c>
      <c r="AX140" s="13" t="s">
        <v>78</v>
      </c>
      <c r="AY140" s="160" t="s">
        <v>150</v>
      </c>
    </row>
    <row r="141" spans="2:51" s="13" customFormat="1" ht="11.25">
      <c r="B141" s="158"/>
      <c r="D141" s="159" t="s">
        <v>159</v>
      </c>
      <c r="E141" s="160" t="s">
        <v>1</v>
      </c>
      <c r="F141" s="161" t="s">
        <v>161</v>
      </c>
      <c r="H141" s="160" t="s">
        <v>1</v>
      </c>
      <c r="I141" s="244"/>
      <c r="L141" s="158"/>
      <c r="M141" s="162"/>
      <c r="N141" s="163"/>
      <c r="O141" s="163"/>
      <c r="P141" s="163"/>
      <c r="Q141" s="163"/>
      <c r="R141" s="163"/>
      <c r="S141" s="163"/>
      <c r="T141" s="164"/>
      <c r="AT141" s="160" t="s">
        <v>159</v>
      </c>
      <c r="AU141" s="160" t="s">
        <v>87</v>
      </c>
      <c r="AV141" s="13" t="s">
        <v>85</v>
      </c>
      <c r="AW141" s="13" t="s">
        <v>33</v>
      </c>
      <c r="AX141" s="13" t="s">
        <v>78</v>
      </c>
      <c r="AY141" s="160" t="s">
        <v>150</v>
      </c>
    </row>
    <row r="142" spans="2:51" s="14" customFormat="1" ht="11.25">
      <c r="B142" s="165"/>
      <c r="D142" s="159" t="s">
        <v>159</v>
      </c>
      <c r="E142" s="166" t="s">
        <v>1</v>
      </c>
      <c r="F142" s="167" t="s">
        <v>583</v>
      </c>
      <c r="H142" s="168">
        <v>6.96</v>
      </c>
      <c r="I142" s="245"/>
      <c r="L142" s="165"/>
      <c r="M142" s="169"/>
      <c r="N142" s="170"/>
      <c r="O142" s="170"/>
      <c r="P142" s="170"/>
      <c r="Q142" s="170"/>
      <c r="R142" s="170"/>
      <c r="S142" s="170"/>
      <c r="T142" s="171"/>
      <c r="AT142" s="166" t="s">
        <v>159</v>
      </c>
      <c r="AU142" s="166" t="s">
        <v>87</v>
      </c>
      <c r="AV142" s="14" t="s">
        <v>87</v>
      </c>
      <c r="AW142" s="14" t="s">
        <v>33</v>
      </c>
      <c r="AX142" s="14" t="s">
        <v>78</v>
      </c>
      <c r="AY142" s="166" t="s">
        <v>150</v>
      </c>
    </row>
    <row r="143" spans="2:51" s="14" customFormat="1" ht="11.25">
      <c r="B143" s="165"/>
      <c r="D143" s="159" t="s">
        <v>159</v>
      </c>
      <c r="E143" s="166" t="s">
        <v>1</v>
      </c>
      <c r="F143" s="167" t="s">
        <v>584</v>
      </c>
      <c r="H143" s="168">
        <v>52.272</v>
      </c>
      <c r="I143" s="245"/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159</v>
      </c>
      <c r="AU143" s="166" t="s">
        <v>87</v>
      </c>
      <c r="AV143" s="14" t="s">
        <v>87</v>
      </c>
      <c r="AW143" s="14" t="s">
        <v>33</v>
      </c>
      <c r="AX143" s="14" t="s">
        <v>78</v>
      </c>
      <c r="AY143" s="166" t="s">
        <v>150</v>
      </c>
    </row>
    <row r="144" spans="2:51" s="14" customFormat="1" ht="11.25">
      <c r="B144" s="165"/>
      <c r="D144" s="159" t="s">
        <v>159</v>
      </c>
      <c r="E144" s="166" t="s">
        <v>1</v>
      </c>
      <c r="F144" s="167" t="s">
        <v>585</v>
      </c>
      <c r="H144" s="168">
        <v>2.655</v>
      </c>
      <c r="I144" s="245"/>
      <c r="L144" s="165"/>
      <c r="M144" s="169"/>
      <c r="N144" s="170"/>
      <c r="O144" s="170"/>
      <c r="P144" s="170"/>
      <c r="Q144" s="170"/>
      <c r="R144" s="170"/>
      <c r="S144" s="170"/>
      <c r="T144" s="171"/>
      <c r="AT144" s="166" t="s">
        <v>159</v>
      </c>
      <c r="AU144" s="166" t="s">
        <v>87</v>
      </c>
      <c r="AV144" s="14" t="s">
        <v>87</v>
      </c>
      <c r="AW144" s="14" t="s">
        <v>33</v>
      </c>
      <c r="AX144" s="14" t="s">
        <v>78</v>
      </c>
      <c r="AY144" s="166" t="s">
        <v>150</v>
      </c>
    </row>
    <row r="145" spans="2:51" s="15" customFormat="1" ht="11.25">
      <c r="B145" s="172"/>
      <c r="D145" s="159" t="s">
        <v>159</v>
      </c>
      <c r="E145" s="173" t="s">
        <v>1</v>
      </c>
      <c r="F145" s="174" t="s">
        <v>164</v>
      </c>
      <c r="H145" s="175">
        <v>61.887</v>
      </c>
      <c r="I145" s="247"/>
      <c r="L145" s="172"/>
      <c r="M145" s="176"/>
      <c r="N145" s="177"/>
      <c r="O145" s="177"/>
      <c r="P145" s="177"/>
      <c r="Q145" s="177"/>
      <c r="R145" s="177"/>
      <c r="S145" s="177"/>
      <c r="T145" s="178"/>
      <c r="AT145" s="173" t="s">
        <v>159</v>
      </c>
      <c r="AU145" s="173" t="s">
        <v>87</v>
      </c>
      <c r="AV145" s="15" t="s">
        <v>157</v>
      </c>
      <c r="AW145" s="15" t="s">
        <v>33</v>
      </c>
      <c r="AX145" s="15" t="s">
        <v>85</v>
      </c>
      <c r="AY145" s="173" t="s">
        <v>150</v>
      </c>
    </row>
    <row r="146" spans="1:65" s="2" customFormat="1" ht="62.65" customHeight="1">
      <c r="A146" s="29"/>
      <c r="B146" s="145"/>
      <c r="C146" s="146" t="s">
        <v>157</v>
      </c>
      <c r="D146" s="146" t="s">
        <v>152</v>
      </c>
      <c r="E146" s="147" t="s">
        <v>174</v>
      </c>
      <c r="F146" s="148" t="s">
        <v>175</v>
      </c>
      <c r="G146" s="149" t="s">
        <v>155</v>
      </c>
      <c r="H146" s="150">
        <v>54.927</v>
      </c>
      <c r="I146" s="243"/>
      <c r="J146" s="151">
        <f>ROUND(I146*H146,2)</f>
        <v>0</v>
      </c>
      <c r="K146" s="148" t="s">
        <v>156</v>
      </c>
      <c r="L146" s="30"/>
      <c r="M146" s="152" t="s">
        <v>1</v>
      </c>
      <c r="N146" s="153" t="s">
        <v>43</v>
      </c>
      <c r="O146" s="154">
        <v>0.305</v>
      </c>
      <c r="P146" s="154">
        <f>O146*H146</f>
        <v>16.752735</v>
      </c>
      <c r="Q146" s="154">
        <v>0</v>
      </c>
      <c r="R146" s="154">
        <f>Q146*H146</f>
        <v>0</v>
      </c>
      <c r="S146" s="154">
        <v>0.325</v>
      </c>
      <c r="T146" s="155">
        <f>S146*H146</f>
        <v>17.851275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157</v>
      </c>
      <c r="AT146" s="156" t="s">
        <v>152</v>
      </c>
      <c r="AU146" s="156" t="s">
        <v>87</v>
      </c>
      <c r="AY146" s="17" t="s">
        <v>150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85</v>
      </c>
      <c r="BK146" s="157">
        <f>ROUND(I146*H146,2)</f>
        <v>0</v>
      </c>
      <c r="BL146" s="17" t="s">
        <v>157</v>
      </c>
      <c r="BM146" s="156" t="s">
        <v>586</v>
      </c>
    </row>
    <row r="147" spans="2:51" s="13" customFormat="1" ht="11.25">
      <c r="B147" s="158"/>
      <c r="D147" s="159" t="s">
        <v>159</v>
      </c>
      <c r="E147" s="160" t="s">
        <v>1</v>
      </c>
      <c r="F147" s="161" t="s">
        <v>161</v>
      </c>
      <c r="H147" s="160" t="s">
        <v>1</v>
      </c>
      <c r="I147" s="244"/>
      <c r="L147" s="158"/>
      <c r="M147" s="162"/>
      <c r="N147" s="163"/>
      <c r="O147" s="163"/>
      <c r="P147" s="163"/>
      <c r="Q147" s="163"/>
      <c r="R147" s="163"/>
      <c r="S147" s="163"/>
      <c r="T147" s="164"/>
      <c r="AT147" s="160" t="s">
        <v>159</v>
      </c>
      <c r="AU147" s="160" t="s">
        <v>87</v>
      </c>
      <c r="AV147" s="13" t="s">
        <v>85</v>
      </c>
      <c r="AW147" s="13" t="s">
        <v>33</v>
      </c>
      <c r="AX147" s="13" t="s">
        <v>78</v>
      </c>
      <c r="AY147" s="160" t="s">
        <v>150</v>
      </c>
    </row>
    <row r="148" spans="2:51" s="14" customFormat="1" ht="11.25">
      <c r="B148" s="165"/>
      <c r="D148" s="159" t="s">
        <v>159</v>
      </c>
      <c r="E148" s="166" t="s">
        <v>1</v>
      </c>
      <c r="F148" s="167" t="s">
        <v>584</v>
      </c>
      <c r="H148" s="168">
        <v>52.272</v>
      </c>
      <c r="I148" s="245"/>
      <c r="L148" s="165"/>
      <c r="M148" s="169"/>
      <c r="N148" s="170"/>
      <c r="O148" s="170"/>
      <c r="P148" s="170"/>
      <c r="Q148" s="170"/>
      <c r="R148" s="170"/>
      <c r="S148" s="170"/>
      <c r="T148" s="171"/>
      <c r="AT148" s="166" t="s">
        <v>159</v>
      </c>
      <c r="AU148" s="166" t="s">
        <v>87</v>
      </c>
      <c r="AV148" s="14" t="s">
        <v>87</v>
      </c>
      <c r="AW148" s="14" t="s">
        <v>33</v>
      </c>
      <c r="AX148" s="14" t="s">
        <v>78</v>
      </c>
      <c r="AY148" s="166" t="s">
        <v>150</v>
      </c>
    </row>
    <row r="149" spans="2:51" s="14" customFormat="1" ht="11.25">
      <c r="B149" s="165"/>
      <c r="D149" s="159" t="s">
        <v>159</v>
      </c>
      <c r="E149" s="166" t="s">
        <v>1</v>
      </c>
      <c r="F149" s="167" t="s">
        <v>585</v>
      </c>
      <c r="H149" s="168">
        <v>2.655</v>
      </c>
      <c r="I149" s="245"/>
      <c r="L149" s="165"/>
      <c r="M149" s="169"/>
      <c r="N149" s="170"/>
      <c r="O149" s="170"/>
      <c r="P149" s="170"/>
      <c r="Q149" s="170"/>
      <c r="R149" s="170"/>
      <c r="S149" s="170"/>
      <c r="T149" s="171"/>
      <c r="AT149" s="166" t="s">
        <v>159</v>
      </c>
      <c r="AU149" s="166" t="s">
        <v>87</v>
      </c>
      <c r="AV149" s="14" t="s">
        <v>87</v>
      </c>
      <c r="AW149" s="14" t="s">
        <v>33</v>
      </c>
      <c r="AX149" s="14" t="s">
        <v>78</v>
      </c>
      <c r="AY149" s="166" t="s">
        <v>150</v>
      </c>
    </row>
    <row r="150" spans="2:51" s="15" customFormat="1" ht="11.25">
      <c r="B150" s="172"/>
      <c r="D150" s="159" t="s">
        <v>159</v>
      </c>
      <c r="E150" s="173" t="s">
        <v>1</v>
      </c>
      <c r="F150" s="174" t="s">
        <v>164</v>
      </c>
      <c r="H150" s="175">
        <v>54.927</v>
      </c>
      <c r="I150" s="247"/>
      <c r="L150" s="172"/>
      <c r="M150" s="176"/>
      <c r="N150" s="177"/>
      <c r="O150" s="177"/>
      <c r="P150" s="177"/>
      <c r="Q150" s="177"/>
      <c r="R150" s="177"/>
      <c r="S150" s="177"/>
      <c r="T150" s="178"/>
      <c r="AT150" s="173" t="s">
        <v>159</v>
      </c>
      <c r="AU150" s="173" t="s">
        <v>87</v>
      </c>
      <c r="AV150" s="15" t="s">
        <v>157</v>
      </c>
      <c r="AW150" s="15" t="s">
        <v>33</v>
      </c>
      <c r="AX150" s="15" t="s">
        <v>85</v>
      </c>
      <c r="AY150" s="173" t="s">
        <v>150</v>
      </c>
    </row>
    <row r="151" spans="1:65" s="2" customFormat="1" ht="55.5" customHeight="1">
      <c r="A151" s="29"/>
      <c r="B151" s="145"/>
      <c r="C151" s="146" t="s">
        <v>177</v>
      </c>
      <c r="D151" s="146" t="s">
        <v>152</v>
      </c>
      <c r="E151" s="147" t="s">
        <v>587</v>
      </c>
      <c r="F151" s="148" t="s">
        <v>588</v>
      </c>
      <c r="G151" s="149" t="s">
        <v>155</v>
      </c>
      <c r="H151" s="150">
        <v>7.002</v>
      </c>
      <c r="I151" s="243"/>
      <c r="J151" s="151">
        <f>ROUND(I151*H151,2)</f>
        <v>0</v>
      </c>
      <c r="K151" s="148" t="s">
        <v>156</v>
      </c>
      <c r="L151" s="30"/>
      <c r="M151" s="152" t="s">
        <v>1</v>
      </c>
      <c r="N151" s="153" t="s">
        <v>43</v>
      </c>
      <c r="O151" s="154">
        <v>0.094</v>
      </c>
      <c r="P151" s="154">
        <f>O151*H151</f>
        <v>0.658188</v>
      </c>
      <c r="Q151" s="154">
        <v>0</v>
      </c>
      <c r="R151" s="154">
        <f>Q151*H151</f>
        <v>0</v>
      </c>
      <c r="S151" s="154">
        <v>0.098</v>
      </c>
      <c r="T151" s="155">
        <f>S151*H151</f>
        <v>0.686196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157</v>
      </c>
      <c r="AT151" s="156" t="s">
        <v>152</v>
      </c>
      <c r="AU151" s="156" t="s">
        <v>87</v>
      </c>
      <c r="AY151" s="17" t="s">
        <v>150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85</v>
      </c>
      <c r="BK151" s="157">
        <f>ROUND(I151*H151,2)</f>
        <v>0</v>
      </c>
      <c r="BL151" s="17" t="s">
        <v>157</v>
      </c>
      <c r="BM151" s="156" t="s">
        <v>589</v>
      </c>
    </row>
    <row r="152" spans="2:51" s="14" customFormat="1" ht="11.25">
      <c r="B152" s="165"/>
      <c r="D152" s="159" t="s">
        <v>159</v>
      </c>
      <c r="E152" s="166" t="s">
        <v>1</v>
      </c>
      <c r="F152" s="167" t="s">
        <v>590</v>
      </c>
      <c r="H152" s="168">
        <v>2.655</v>
      </c>
      <c r="I152" s="245"/>
      <c r="L152" s="165"/>
      <c r="M152" s="169"/>
      <c r="N152" s="170"/>
      <c r="O152" s="170"/>
      <c r="P152" s="170"/>
      <c r="Q152" s="170"/>
      <c r="R152" s="170"/>
      <c r="S152" s="170"/>
      <c r="T152" s="171"/>
      <c r="AT152" s="166" t="s">
        <v>159</v>
      </c>
      <c r="AU152" s="166" t="s">
        <v>87</v>
      </c>
      <c r="AV152" s="14" t="s">
        <v>87</v>
      </c>
      <c r="AW152" s="14" t="s">
        <v>33</v>
      </c>
      <c r="AX152" s="14" t="s">
        <v>78</v>
      </c>
      <c r="AY152" s="166" t="s">
        <v>150</v>
      </c>
    </row>
    <row r="153" spans="2:51" s="14" customFormat="1" ht="11.25">
      <c r="B153" s="165"/>
      <c r="D153" s="159" t="s">
        <v>159</v>
      </c>
      <c r="E153" s="166" t="s">
        <v>1</v>
      </c>
      <c r="F153" s="167" t="s">
        <v>591</v>
      </c>
      <c r="H153" s="168">
        <v>4.347</v>
      </c>
      <c r="I153" s="245"/>
      <c r="L153" s="165"/>
      <c r="M153" s="169"/>
      <c r="N153" s="170"/>
      <c r="O153" s="170"/>
      <c r="P153" s="170"/>
      <c r="Q153" s="170"/>
      <c r="R153" s="170"/>
      <c r="S153" s="170"/>
      <c r="T153" s="171"/>
      <c r="AT153" s="166" t="s">
        <v>159</v>
      </c>
      <c r="AU153" s="166" t="s">
        <v>87</v>
      </c>
      <c r="AV153" s="14" t="s">
        <v>87</v>
      </c>
      <c r="AW153" s="14" t="s">
        <v>33</v>
      </c>
      <c r="AX153" s="14" t="s">
        <v>78</v>
      </c>
      <c r="AY153" s="166" t="s">
        <v>150</v>
      </c>
    </row>
    <row r="154" spans="2:51" s="15" customFormat="1" ht="11.25">
      <c r="B154" s="172"/>
      <c r="D154" s="159" t="s">
        <v>159</v>
      </c>
      <c r="E154" s="173" t="s">
        <v>1</v>
      </c>
      <c r="F154" s="174" t="s">
        <v>164</v>
      </c>
      <c r="H154" s="175">
        <v>7.002</v>
      </c>
      <c r="I154" s="247"/>
      <c r="L154" s="172"/>
      <c r="M154" s="176"/>
      <c r="N154" s="177"/>
      <c r="O154" s="177"/>
      <c r="P154" s="177"/>
      <c r="Q154" s="177"/>
      <c r="R154" s="177"/>
      <c r="S154" s="177"/>
      <c r="T154" s="178"/>
      <c r="AT154" s="173" t="s">
        <v>159</v>
      </c>
      <c r="AU154" s="173" t="s">
        <v>87</v>
      </c>
      <c r="AV154" s="15" t="s">
        <v>157</v>
      </c>
      <c r="AW154" s="15" t="s">
        <v>33</v>
      </c>
      <c r="AX154" s="15" t="s">
        <v>85</v>
      </c>
      <c r="AY154" s="173" t="s">
        <v>150</v>
      </c>
    </row>
    <row r="155" spans="1:65" s="2" customFormat="1" ht="49.15" customHeight="1">
      <c r="A155" s="29"/>
      <c r="B155" s="145"/>
      <c r="C155" s="146" t="s">
        <v>183</v>
      </c>
      <c r="D155" s="146" t="s">
        <v>152</v>
      </c>
      <c r="E155" s="147" t="s">
        <v>592</v>
      </c>
      <c r="F155" s="148" t="s">
        <v>593</v>
      </c>
      <c r="G155" s="149" t="s">
        <v>180</v>
      </c>
      <c r="H155" s="150">
        <v>3</v>
      </c>
      <c r="I155" s="243"/>
      <c r="J155" s="151">
        <f>ROUND(I155*H155,2)</f>
        <v>0</v>
      </c>
      <c r="K155" s="148" t="s">
        <v>156</v>
      </c>
      <c r="L155" s="30"/>
      <c r="M155" s="152" t="s">
        <v>1</v>
      </c>
      <c r="N155" s="153" t="s">
        <v>43</v>
      </c>
      <c r="O155" s="154">
        <v>0.133</v>
      </c>
      <c r="P155" s="154">
        <f>O155*H155</f>
        <v>0.399</v>
      </c>
      <c r="Q155" s="154">
        <v>0</v>
      </c>
      <c r="R155" s="154">
        <f>Q155*H155</f>
        <v>0</v>
      </c>
      <c r="S155" s="154">
        <v>0.205</v>
      </c>
      <c r="T155" s="155">
        <f>S155*H155</f>
        <v>0.615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157</v>
      </c>
      <c r="AT155" s="156" t="s">
        <v>152</v>
      </c>
      <c r="AU155" s="156" t="s">
        <v>87</v>
      </c>
      <c r="AY155" s="17" t="s">
        <v>150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85</v>
      </c>
      <c r="BK155" s="157">
        <f>ROUND(I155*H155,2)</f>
        <v>0</v>
      </c>
      <c r="BL155" s="17" t="s">
        <v>157</v>
      </c>
      <c r="BM155" s="156" t="s">
        <v>594</v>
      </c>
    </row>
    <row r="156" spans="2:51" s="14" customFormat="1" ht="11.25">
      <c r="B156" s="165"/>
      <c r="D156" s="159" t="s">
        <v>159</v>
      </c>
      <c r="E156" s="166" t="s">
        <v>1</v>
      </c>
      <c r="F156" s="167" t="s">
        <v>595</v>
      </c>
      <c r="H156" s="168">
        <v>3</v>
      </c>
      <c r="I156" s="245"/>
      <c r="L156" s="165"/>
      <c r="M156" s="169"/>
      <c r="N156" s="170"/>
      <c r="O156" s="170"/>
      <c r="P156" s="170"/>
      <c r="Q156" s="170"/>
      <c r="R156" s="170"/>
      <c r="S156" s="170"/>
      <c r="T156" s="171"/>
      <c r="AT156" s="166" t="s">
        <v>159</v>
      </c>
      <c r="AU156" s="166" t="s">
        <v>87</v>
      </c>
      <c r="AV156" s="14" t="s">
        <v>87</v>
      </c>
      <c r="AW156" s="14" t="s">
        <v>33</v>
      </c>
      <c r="AX156" s="14" t="s">
        <v>85</v>
      </c>
      <c r="AY156" s="166" t="s">
        <v>150</v>
      </c>
    </row>
    <row r="157" spans="1:65" s="2" customFormat="1" ht="24.2" customHeight="1">
      <c r="A157" s="29"/>
      <c r="B157" s="145"/>
      <c r="C157" s="146" t="s">
        <v>189</v>
      </c>
      <c r="D157" s="146" t="s">
        <v>152</v>
      </c>
      <c r="E157" s="147" t="s">
        <v>184</v>
      </c>
      <c r="F157" s="148" t="s">
        <v>185</v>
      </c>
      <c r="G157" s="149" t="s">
        <v>186</v>
      </c>
      <c r="H157" s="150">
        <v>40</v>
      </c>
      <c r="I157" s="243"/>
      <c r="J157" s="151">
        <f>ROUND(I157*H157,2)</f>
        <v>0</v>
      </c>
      <c r="K157" s="148" t="s">
        <v>156</v>
      </c>
      <c r="L157" s="30"/>
      <c r="M157" s="152" t="s">
        <v>1</v>
      </c>
      <c r="N157" s="153" t="s">
        <v>43</v>
      </c>
      <c r="O157" s="154">
        <v>0.184</v>
      </c>
      <c r="P157" s="154">
        <f>O157*H157</f>
        <v>7.359999999999999</v>
      </c>
      <c r="Q157" s="154">
        <v>3E-05</v>
      </c>
      <c r="R157" s="154">
        <f>Q157*H157</f>
        <v>0.0012000000000000001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157</v>
      </c>
      <c r="AT157" s="156" t="s">
        <v>152</v>
      </c>
      <c r="AU157" s="156" t="s">
        <v>87</v>
      </c>
      <c r="AY157" s="17" t="s">
        <v>150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85</v>
      </c>
      <c r="BK157" s="157">
        <f>ROUND(I157*H157,2)</f>
        <v>0</v>
      </c>
      <c r="BL157" s="17" t="s">
        <v>157</v>
      </c>
      <c r="BM157" s="156" t="s">
        <v>596</v>
      </c>
    </row>
    <row r="158" spans="2:51" s="14" customFormat="1" ht="11.25">
      <c r="B158" s="165"/>
      <c r="D158" s="159" t="s">
        <v>159</v>
      </c>
      <c r="E158" s="166" t="s">
        <v>1</v>
      </c>
      <c r="F158" s="167" t="s">
        <v>188</v>
      </c>
      <c r="H158" s="168">
        <v>40</v>
      </c>
      <c r="I158" s="245"/>
      <c r="L158" s="165"/>
      <c r="M158" s="169"/>
      <c r="N158" s="170"/>
      <c r="O158" s="170"/>
      <c r="P158" s="170"/>
      <c r="Q158" s="170"/>
      <c r="R158" s="170"/>
      <c r="S158" s="170"/>
      <c r="T158" s="171"/>
      <c r="AT158" s="166" t="s">
        <v>159</v>
      </c>
      <c r="AU158" s="166" t="s">
        <v>87</v>
      </c>
      <c r="AV158" s="14" t="s">
        <v>87</v>
      </c>
      <c r="AW158" s="14" t="s">
        <v>33</v>
      </c>
      <c r="AX158" s="14" t="s">
        <v>85</v>
      </c>
      <c r="AY158" s="166" t="s">
        <v>150</v>
      </c>
    </row>
    <row r="159" spans="1:65" s="2" customFormat="1" ht="90" customHeight="1">
      <c r="A159" s="29"/>
      <c r="B159" s="145"/>
      <c r="C159" s="146" t="s">
        <v>194</v>
      </c>
      <c r="D159" s="146" t="s">
        <v>152</v>
      </c>
      <c r="E159" s="147" t="s">
        <v>597</v>
      </c>
      <c r="F159" s="148" t="s">
        <v>598</v>
      </c>
      <c r="G159" s="149" t="s">
        <v>180</v>
      </c>
      <c r="H159" s="150">
        <v>3</v>
      </c>
      <c r="I159" s="243"/>
      <c r="J159" s="151">
        <f>ROUND(I159*H159,2)</f>
        <v>0</v>
      </c>
      <c r="K159" s="148" t="s">
        <v>156</v>
      </c>
      <c r="L159" s="30"/>
      <c r="M159" s="152" t="s">
        <v>1</v>
      </c>
      <c r="N159" s="153" t="s">
        <v>43</v>
      </c>
      <c r="O159" s="154">
        <v>0.581</v>
      </c>
      <c r="P159" s="154">
        <f>O159*H159</f>
        <v>1.7429999999999999</v>
      </c>
      <c r="Q159" s="154">
        <v>0.0369</v>
      </c>
      <c r="R159" s="154">
        <f>Q159*H159</f>
        <v>0.1107</v>
      </c>
      <c r="S159" s="154">
        <v>0</v>
      </c>
      <c r="T159" s="15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157</v>
      </c>
      <c r="AT159" s="156" t="s">
        <v>152</v>
      </c>
      <c r="AU159" s="156" t="s">
        <v>87</v>
      </c>
      <c r="AY159" s="17" t="s">
        <v>150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7" t="s">
        <v>85</v>
      </c>
      <c r="BK159" s="157">
        <f>ROUND(I159*H159,2)</f>
        <v>0</v>
      </c>
      <c r="BL159" s="17" t="s">
        <v>157</v>
      </c>
      <c r="BM159" s="156" t="s">
        <v>599</v>
      </c>
    </row>
    <row r="160" spans="2:51" s="14" customFormat="1" ht="11.25">
      <c r="B160" s="165"/>
      <c r="D160" s="159" t="s">
        <v>159</v>
      </c>
      <c r="E160" s="166" t="s">
        <v>1</v>
      </c>
      <c r="F160" s="167" t="s">
        <v>600</v>
      </c>
      <c r="H160" s="168">
        <v>3</v>
      </c>
      <c r="I160" s="245"/>
      <c r="L160" s="165"/>
      <c r="M160" s="169"/>
      <c r="N160" s="170"/>
      <c r="O160" s="170"/>
      <c r="P160" s="170"/>
      <c r="Q160" s="170"/>
      <c r="R160" s="170"/>
      <c r="S160" s="170"/>
      <c r="T160" s="171"/>
      <c r="AT160" s="166" t="s">
        <v>159</v>
      </c>
      <c r="AU160" s="166" t="s">
        <v>87</v>
      </c>
      <c r="AV160" s="14" t="s">
        <v>87</v>
      </c>
      <c r="AW160" s="14" t="s">
        <v>33</v>
      </c>
      <c r="AX160" s="14" t="s">
        <v>85</v>
      </c>
      <c r="AY160" s="166" t="s">
        <v>150</v>
      </c>
    </row>
    <row r="161" spans="1:65" s="2" customFormat="1" ht="101.25" customHeight="1">
      <c r="A161" s="29"/>
      <c r="B161" s="145"/>
      <c r="C161" s="146" t="s">
        <v>200</v>
      </c>
      <c r="D161" s="146" t="s">
        <v>152</v>
      </c>
      <c r="E161" s="147" t="s">
        <v>601</v>
      </c>
      <c r="F161" s="148" t="s">
        <v>602</v>
      </c>
      <c r="G161" s="149" t="s">
        <v>180</v>
      </c>
      <c r="H161" s="150">
        <v>1</v>
      </c>
      <c r="I161" s="243"/>
      <c r="J161" s="151">
        <f>ROUND(I161*H161,2)</f>
        <v>0</v>
      </c>
      <c r="K161" s="148" t="s">
        <v>156</v>
      </c>
      <c r="L161" s="30"/>
      <c r="M161" s="152" t="s">
        <v>1</v>
      </c>
      <c r="N161" s="153" t="s">
        <v>43</v>
      </c>
      <c r="O161" s="154">
        <v>1.153</v>
      </c>
      <c r="P161" s="154">
        <f>O161*H161</f>
        <v>1.153</v>
      </c>
      <c r="Q161" s="154">
        <v>0.01269</v>
      </c>
      <c r="R161" s="154">
        <f>Q161*H161</f>
        <v>0.01269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157</v>
      </c>
      <c r="AT161" s="156" t="s">
        <v>152</v>
      </c>
      <c r="AU161" s="156" t="s">
        <v>87</v>
      </c>
      <c r="AY161" s="17" t="s">
        <v>150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85</v>
      </c>
      <c r="BK161" s="157">
        <f>ROUND(I161*H161,2)</f>
        <v>0</v>
      </c>
      <c r="BL161" s="17" t="s">
        <v>157</v>
      </c>
      <c r="BM161" s="156" t="s">
        <v>603</v>
      </c>
    </row>
    <row r="162" spans="2:51" s="14" customFormat="1" ht="11.25">
      <c r="B162" s="165"/>
      <c r="D162" s="159" t="s">
        <v>159</v>
      </c>
      <c r="E162" s="166" t="s">
        <v>1</v>
      </c>
      <c r="F162" s="167" t="s">
        <v>604</v>
      </c>
      <c r="H162" s="168">
        <v>1</v>
      </c>
      <c r="I162" s="245"/>
      <c r="L162" s="165"/>
      <c r="M162" s="169"/>
      <c r="N162" s="170"/>
      <c r="O162" s="170"/>
      <c r="P162" s="170"/>
      <c r="Q162" s="170"/>
      <c r="R162" s="170"/>
      <c r="S162" s="170"/>
      <c r="T162" s="171"/>
      <c r="AT162" s="166" t="s">
        <v>159</v>
      </c>
      <c r="AU162" s="166" t="s">
        <v>87</v>
      </c>
      <c r="AV162" s="14" t="s">
        <v>87</v>
      </c>
      <c r="AW162" s="14" t="s">
        <v>33</v>
      </c>
      <c r="AX162" s="14" t="s">
        <v>85</v>
      </c>
      <c r="AY162" s="166" t="s">
        <v>150</v>
      </c>
    </row>
    <row r="163" spans="1:65" s="2" customFormat="1" ht="66.75" customHeight="1">
      <c r="A163" s="29"/>
      <c r="B163" s="145"/>
      <c r="C163" s="146" t="s">
        <v>206</v>
      </c>
      <c r="D163" s="146" t="s">
        <v>152</v>
      </c>
      <c r="E163" s="147" t="s">
        <v>190</v>
      </c>
      <c r="F163" s="148" t="s">
        <v>191</v>
      </c>
      <c r="G163" s="149" t="s">
        <v>180</v>
      </c>
      <c r="H163" s="150">
        <v>4</v>
      </c>
      <c r="I163" s="243"/>
      <c r="J163" s="151">
        <f>ROUND(I163*H163,2)</f>
        <v>0</v>
      </c>
      <c r="K163" s="148" t="s">
        <v>156</v>
      </c>
      <c r="L163" s="30"/>
      <c r="M163" s="152" t="s">
        <v>1</v>
      </c>
      <c r="N163" s="153" t="s">
        <v>43</v>
      </c>
      <c r="O163" s="154">
        <v>0.547</v>
      </c>
      <c r="P163" s="154">
        <f>O163*H163</f>
        <v>2.188</v>
      </c>
      <c r="Q163" s="154">
        <v>0.0369</v>
      </c>
      <c r="R163" s="154">
        <f>Q163*H163</f>
        <v>0.1476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157</v>
      </c>
      <c r="AT163" s="156" t="s">
        <v>152</v>
      </c>
      <c r="AU163" s="156" t="s">
        <v>87</v>
      </c>
      <c r="AY163" s="17" t="s">
        <v>150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85</v>
      </c>
      <c r="BK163" s="157">
        <f>ROUND(I163*H163,2)</f>
        <v>0</v>
      </c>
      <c r="BL163" s="17" t="s">
        <v>157</v>
      </c>
      <c r="BM163" s="156" t="s">
        <v>605</v>
      </c>
    </row>
    <row r="164" spans="2:51" s="14" customFormat="1" ht="11.25">
      <c r="B164" s="165"/>
      <c r="D164" s="159" t="s">
        <v>159</v>
      </c>
      <c r="E164" s="166" t="s">
        <v>1</v>
      </c>
      <c r="F164" s="167" t="s">
        <v>606</v>
      </c>
      <c r="H164" s="168">
        <v>4</v>
      </c>
      <c r="I164" s="245"/>
      <c r="L164" s="165"/>
      <c r="M164" s="169"/>
      <c r="N164" s="170"/>
      <c r="O164" s="170"/>
      <c r="P164" s="170"/>
      <c r="Q164" s="170"/>
      <c r="R164" s="170"/>
      <c r="S164" s="170"/>
      <c r="T164" s="171"/>
      <c r="AT164" s="166" t="s">
        <v>159</v>
      </c>
      <c r="AU164" s="166" t="s">
        <v>87</v>
      </c>
      <c r="AV164" s="14" t="s">
        <v>87</v>
      </c>
      <c r="AW164" s="14" t="s">
        <v>33</v>
      </c>
      <c r="AX164" s="14" t="s">
        <v>85</v>
      </c>
      <c r="AY164" s="166" t="s">
        <v>150</v>
      </c>
    </row>
    <row r="165" spans="1:65" s="2" customFormat="1" ht="37.9" customHeight="1">
      <c r="A165" s="29"/>
      <c r="B165" s="145"/>
      <c r="C165" s="146" t="s">
        <v>213</v>
      </c>
      <c r="D165" s="146" t="s">
        <v>152</v>
      </c>
      <c r="E165" s="147" t="s">
        <v>201</v>
      </c>
      <c r="F165" s="148" t="s">
        <v>202</v>
      </c>
      <c r="G165" s="149" t="s">
        <v>203</v>
      </c>
      <c r="H165" s="150">
        <v>11.2</v>
      </c>
      <c r="I165" s="243"/>
      <c r="J165" s="151">
        <f>ROUND(I165*H165,2)</f>
        <v>0</v>
      </c>
      <c r="K165" s="148" t="s">
        <v>156</v>
      </c>
      <c r="L165" s="30"/>
      <c r="M165" s="152" t="s">
        <v>1</v>
      </c>
      <c r="N165" s="153" t="s">
        <v>43</v>
      </c>
      <c r="O165" s="154">
        <v>1.763</v>
      </c>
      <c r="P165" s="154">
        <f>O165*H165</f>
        <v>19.745599999999996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157</v>
      </c>
      <c r="AT165" s="156" t="s">
        <v>152</v>
      </c>
      <c r="AU165" s="156" t="s">
        <v>87</v>
      </c>
      <c r="AY165" s="17" t="s">
        <v>150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85</v>
      </c>
      <c r="BK165" s="157">
        <f>ROUND(I165*H165,2)</f>
        <v>0</v>
      </c>
      <c r="BL165" s="17" t="s">
        <v>157</v>
      </c>
      <c r="BM165" s="156" t="s">
        <v>607</v>
      </c>
    </row>
    <row r="166" spans="2:51" s="14" customFormat="1" ht="11.25">
      <c r="B166" s="165"/>
      <c r="D166" s="159" t="s">
        <v>159</v>
      </c>
      <c r="E166" s="166" t="s">
        <v>1</v>
      </c>
      <c r="F166" s="167" t="s">
        <v>608</v>
      </c>
      <c r="H166" s="168">
        <v>11.2</v>
      </c>
      <c r="I166" s="245"/>
      <c r="L166" s="165"/>
      <c r="M166" s="169"/>
      <c r="N166" s="170"/>
      <c r="O166" s="170"/>
      <c r="P166" s="170"/>
      <c r="Q166" s="170"/>
      <c r="R166" s="170"/>
      <c r="S166" s="170"/>
      <c r="T166" s="171"/>
      <c r="AT166" s="166" t="s">
        <v>159</v>
      </c>
      <c r="AU166" s="166" t="s">
        <v>87</v>
      </c>
      <c r="AV166" s="14" t="s">
        <v>87</v>
      </c>
      <c r="AW166" s="14" t="s">
        <v>33</v>
      </c>
      <c r="AX166" s="14" t="s">
        <v>85</v>
      </c>
      <c r="AY166" s="166" t="s">
        <v>150</v>
      </c>
    </row>
    <row r="167" spans="1:65" s="2" customFormat="1" ht="49.15" customHeight="1">
      <c r="A167" s="29"/>
      <c r="B167" s="145"/>
      <c r="C167" s="146" t="s">
        <v>217</v>
      </c>
      <c r="D167" s="146" t="s">
        <v>152</v>
      </c>
      <c r="E167" s="147" t="s">
        <v>207</v>
      </c>
      <c r="F167" s="148" t="s">
        <v>208</v>
      </c>
      <c r="G167" s="149" t="s">
        <v>203</v>
      </c>
      <c r="H167" s="150">
        <v>13.497</v>
      </c>
      <c r="I167" s="243"/>
      <c r="J167" s="151">
        <f>ROUND(I167*H167,2)</f>
        <v>0</v>
      </c>
      <c r="K167" s="148" t="s">
        <v>156</v>
      </c>
      <c r="L167" s="30"/>
      <c r="M167" s="152" t="s">
        <v>1</v>
      </c>
      <c r="N167" s="153" t="s">
        <v>43</v>
      </c>
      <c r="O167" s="154">
        <v>0.72</v>
      </c>
      <c r="P167" s="154">
        <f>O167*H167</f>
        <v>9.717839999999999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157</v>
      </c>
      <c r="AT167" s="156" t="s">
        <v>152</v>
      </c>
      <c r="AU167" s="156" t="s">
        <v>87</v>
      </c>
      <c r="AY167" s="17" t="s">
        <v>150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85</v>
      </c>
      <c r="BK167" s="157">
        <f>ROUND(I167*H167,2)</f>
        <v>0</v>
      </c>
      <c r="BL167" s="17" t="s">
        <v>157</v>
      </c>
      <c r="BM167" s="156" t="s">
        <v>609</v>
      </c>
    </row>
    <row r="168" spans="2:51" s="13" customFormat="1" ht="11.25">
      <c r="B168" s="158"/>
      <c r="D168" s="159" t="s">
        <v>159</v>
      </c>
      <c r="E168" s="160" t="s">
        <v>1</v>
      </c>
      <c r="F168" s="161" t="s">
        <v>160</v>
      </c>
      <c r="H168" s="160" t="s">
        <v>1</v>
      </c>
      <c r="I168" s="244"/>
      <c r="L168" s="158"/>
      <c r="M168" s="162"/>
      <c r="N168" s="163"/>
      <c r="O168" s="163"/>
      <c r="P168" s="163"/>
      <c r="Q168" s="163"/>
      <c r="R168" s="163"/>
      <c r="S168" s="163"/>
      <c r="T168" s="164"/>
      <c r="AT168" s="160" t="s">
        <v>159</v>
      </c>
      <c r="AU168" s="160" t="s">
        <v>87</v>
      </c>
      <c r="AV168" s="13" t="s">
        <v>85</v>
      </c>
      <c r="AW168" s="13" t="s">
        <v>33</v>
      </c>
      <c r="AX168" s="13" t="s">
        <v>78</v>
      </c>
      <c r="AY168" s="160" t="s">
        <v>150</v>
      </c>
    </row>
    <row r="169" spans="2:51" s="13" customFormat="1" ht="11.25">
      <c r="B169" s="158"/>
      <c r="D169" s="159" t="s">
        <v>159</v>
      </c>
      <c r="E169" s="160" t="s">
        <v>1</v>
      </c>
      <c r="F169" s="161" t="s">
        <v>210</v>
      </c>
      <c r="H169" s="160" t="s">
        <v>1</v>
      </c>
      <c r="I169" s="244"/>
      <c r="L169" s="158"/>
      <c r="M169" s="162"/>
      <c r="N169" s="163"/>
      <c r="O169" s="163"/>
      <c r="P169" s="163"/>
      <c r="Q169" s="163"/>
      <c r="R169" s="163"/>
      <c r="S169" s="163"/>
      <c r="T169" s="164"/>
      <c r="AT169" s="160" t="s">
        <v>159</v>
      </c>
      <c r="AU169" s="160" t="s">
        <v>87</v>
      </c>
      <c r="AV169" s="13" t="s">
        <v>85</v>
      </c>
      <c r="AW169" s="13" t="s">
        <v>33</v>
      </c>
      <c r="AX169" s="13" t="s">
        <v>78</v>
      </c>
      <c r="AY169" s="160" t="s">
        <v>150</v>
      </c>
    </row>
    <row r="170" spans="2:51" s="13" customFormat="1" ht="11.25">
      <c r="B170" s="158"/>
      <c r="D170" s="159" t="s">
        <v>159</v>
      </c>
      <c r="E170" s="160" t="s">
        <v>1</v>
      </c>
      <c r="F170" s="161" t="s">
        <v>211</v>
      </c>
      <c r="H170" s="160" t="s">
        <v>1</v>
      </c>
      <c r="I170" s="244"/>
      <c r="L170" s="158"/>
      <c r="M170" s="162"/>
      <c r="N170" s="163"/>
      <c r="O170" s="163"/>
      <c r="P170" s="163"/>
      <c r="Q170" s="163"/>
      <c r="R170" s="163"/>
      <c r="S170" s="163"/>
      <c r="T170" s="164"/>
      <c r="AT170" s="160" t="s">
        <v>159</v>
      </c>
      <c r="AU170" s="160" t="s">
        <v>87</v>
      </c>
      <c r="AV170" s="13" t="s">
        <v>85</v>
      </c>
      <c r="AW170" s="13" t="s">
        <v>33</v>
      </c>
      <c r="AX170" s="13" t="s">
        <v>78</v>
      </c>
      <c r="AY170" s="160" t="s">
        <v>150</v>
      </c>
    </row>
    <row r="171" spans="2:51" s="14" customFormat="1" ht="11.25">
      <c r="B171" s="165"/>
      <c r="D171" s="159" t="s">
        <v>159</v>
      </c>
      <c r="E171" s="166" t="s">
        <v>1</v>
      </c>
      <c r="F171" s="167" t="s">
        <v>610</v>
      </c>
      <c r="H171" s="168">
        <v>13.497</v>
      </c>
      <c r="I171" s="245"/>
      <c r="L171" s="165"/>
      <c r="M171" s="169"/>
      <c r="N171" s="170"/>
      <c r="O171" s="170"/>
      <c r="P171" s="170"/>
      <c r="Q171" s="170"/>
      <c r="R171" s="170"/>
      <c r="S171" s="170"/>
      <c r="T171" s="171"/>
      <c r="AT171" s="166" t="s">
        <v>159</v>
      </c>
      <c r="AU171" s="166" t="s">
        <v>87</v>
      </c>
      <c r="AV171" s="14" t="s">
        <v>87</v>
      </c>
      <c r="AW171" s="14" t="s">
        <v>33</v>
      </c>
      <c r="AX171" s="14" t="s">
        <v>85</v>
      </c>
      <c r="AY171" s="166" t="s">
        <v>150</v>
      </c>
    </row>
    <row r="172" spans="1:65" s="2" customFormat="1" ht="49.15" customHeight="1">
      <c r="A172" s="29"/>
      <c r="B172" s="145"/>
      <c r="C172" s="146" t="s">
        <v>223</v>
      </c>
      <c r="D172" s="146" t="s">
        <v>152</v>
      </c>
      <c r="E172" s="147" t="s">
        <v>214</v>
      </c>
      <c r="F172" s="148" t="s">
        <v>215</v>
      </c>
      <c r="G172" s="149" t="s">
        <v>203</v>
      </c>
      <c r="H172" s="150">
        <v>13.497</v>
      </c>
      <c r="I172" s="243"/>
      <c r="J172" s="151">
        <f>ROUND(I172*H172,2)</f>
        <v>0</v>
      </c>
      <c r="K172" s="148" t="s">
        <v>156</v>
      </c>
      <c r="L172" s="30"/>
      <c r="M172" s="152" t="s">
        <v>1</v>
      </c>
      <c r="N172" s="153" t="s">
        <v>43</v>
      </c>
      <c r="O172" s="154">
        <v>0.974</v>
      </c>
      <c r="P172" s="154">
        <f>O172*H172</f>
        <v>13.146078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157</v>
      </c>
      <c r="AT172" s="156" t="s">
        <v>152</v>
      </c>
      <c r="AU172" s="156" t="s">
        <v>87</v>
      </c>
      <c r="AY172" s="17" t="s">
        <v>150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85</v>
      </c>
      <c r="BK172" s="157">
        <f>ROUND(I172*H172,2)</f>
        <v>0</v>
      </c>
      <c r="BL172" s="17" t="s">
        <v>157</v>
      </c>
      <c r="BM172" s="156" t="s">
        <v>611</v>
      </c>
    </row>
    <row r="173" spans="2:51" s="13" customFormat="1" ht="11.25">
      <c r="B173" s="158"/>
      <c r="D173" s="159" t="s">
        <v>159</v>
      </c>
      <c r="E173" s="160" t="s">
        <v>1</v>
      </c>
      <c r="F173" s="161" t="s">
        <v>160</v>
      </c>
      <c r="H173" s="160" t="s">
        <v>1</v>
      </c>
      <c r="I173" s="244"/>
      <c r="L173" s="158"/>
      <c r="M173" s="162"/>
      <c r="N173" s="163"/>
      <c r="O173" s="163"/>
      <c r="P173" s="163"/>
      <c r="Q173" s="163"/>
      <c r="R173" s="163"/>
      <c r="S173" s="163"/>
      <c r="T173" s="164"/>
      <c r="AT173" s="160" t="s">
        <v>159</v>
      </c>
      <c r="AU173" s="160" t="s">
        <v>87</v>
      </c>
      <c r="AV173" s="13" t="s">
        <v>85</v>
      </c>
      <c r="AW173" s="13" t="s">
        <v>33</v>
      </c>
      <c r="AX173" s="13" t="s">
        <v>78</v>
      </c>
      <c r="AY173" s="160" t="s">
        <v>150</v>
      </c>
    </row>
    <row r="174" spans="2:51" s="13" customFormat="1" ht="11.25">
      <c r="B174" s="158"/>
      <c r="D174" s="159" t="s">
        <v>159</v>
      </c>
      <c r="E174" s="160" t="s">
        <v>1</v>
      </c>
      <c r="F174" s="161" t="s">
        <v>210</v>
      </c>
      <c r="H174" s="160" t="s">
        <v>1</v>
      </c>
      <c r="I174" s="244"/>
      <c r="L174" s="158"/>
      <c r="M174" s="162"/>
      <c r="N174" s="163"/>
      <c r="O174" s="163"/>
      <c r="P174" s="163"/>
      <c r="Q174" s="163"/>
      <c r="R174" s="163"/>
      <c r="S174" s="163"/>
      <c r="T174" s="164"/>
      <c r="AT174" s="160" t="s">
        <v>159</v>
      </c>
      <c r="AU174" s="160" t="s">
        <v>87</v>
      </c>
      <c r="AV174" s="13" t="s">
        <v>85</v>
      </c>
      <c r="AW174" s="13" t="s">
        <v>33</v>
      </c>
      <c r="AX174" s="13" t="s">
        <v>78</v>
      </c>
      <c r="AY174" s="160" t="s">
        <v>150</v>
      </c>
    </row>
    <row r="175" spans="2:51" s="13" customFormat="1" ht="11.25">
      <c r="B175" s="158"/>
      <c r="D175" s="159" t="s">
        <v>159</v>
      </c>
      <c r="E175" s="160" t="s">
        <v>1</v>
      </c>
      <c r="F175" s="161" t="s">
        <v>211</v>
      </c>
      <c r="H175" s="160" t="s">
        <v>1</v>
      </c>
      <c r="I175" s="244"/>
      <c r="L175" s="158"/>
      <c r="M175" s="162"/>
      <c r="N175" s="163"/>
      <c r="O175" s="163"/>
      <c r="P175" s="163"/>
      <c r="Q175" s="163"/>
      <c r="R175" s="163"/>
      <c r="S175" s="163"/>
      <c r="T175" s="164"/>
      <c r="AT175" s="160" t="s">
        <v>159</v>
      </c>
      <c r="AU175" s="160" t="s">
        <v>87</v>
      </c>
      <c r="AV175" s="13" t="s">
        <v>85</v>
      </c>
      <c r="AW175" s="13" t="s">
        <v>33</v>
      </c>
      <c r="AX175" s="13" t="s">
        <v>78</v>
      </c>
      <c r="AY175" s="160" t="s">
        <v>150</v>
      </c>
    </row>
    <row r="176" spans="2:51" s="14" customFormat="1" ht="11.25">
      <c r="B176" s="165"/>
      <c r="D176" s="159" t="s">
        <v>159</v>
      </c>
      <c r="E176" s="166" t="s">
        <v>1</v>
      </c>
      <c r="F176" s="167" t="s">
        <v>610</v>
      </c>
      <c r="H176" s="168">
        <v>13.497</v>
      </c>
      <c r="I176" s="245"/>
      <c r="L176" s="165"/>
      <c r="M176" s="169"/>
      <c r="N176" s="170"/>
      <c r="O176" s="170"/>
      <c r="P176" s="170"/>
      <c r="Q176" s="170"/>
      <c r="R176" s="170"/>
      <c r="S176" s="170"/>
      <c r="T176" s="171"/>
      <c r="AT176" s="166" t="s">
        <v>159</v>
      </c>
      <c r="AU176" s="166" t="s">
        <v>87</v>
      </c>
      <c r="AV176" s="14" t="s">
        <v>87</v>
      </c>
      <c r="AW176" s="14" t="s">
        <v>33</v>
      </c>
      <c r="AX176" s="14" t="s">
        <v>85</v>
      </c>
      <c r="AY176" s="166" t="s">
        <v>150</v>
      </c>
    </row>
    <row r="177" spans="1:65" s="2" customFormat="1" ht="33" customHeight="1">
      <c r="A177" s="29"/>
      <c r="B177" s="145"/>
      <c r="C177" s="146" t="s">
        <v>228</v>
      </c>
      <c r="D177" s="146" t="s">
        <v>152</v>
      </c>
      <c r="E177" s="147" t="s">
        <v>218</v>
      </c>
      <c r="F177" s="148" t="s">
        <v>219</v>
      </c>
      <c r="G177" s="149" t="s">
        <v>203</v>
      </c>
      <c r="H177" s="150">
        <v>17.996</v>
      </c>
      <c r="I177" s="243"/>
      <c r="J177" s="151">
        <f>ROUND(I177*H177,2)</f>
        <v>0</v>
      </c>
      <c r="K177" s="148" t="s">
        <v>156</v>
      </c>
      <c r="L177" s="30"/>
      <c r="M177" s="152" t="s">
        <v>1</v>
      </c>
      <c r="N177" s="153" t="s">
        <v>43</v>
      </c>
      <c r="O177" s="154">
        <v>0.424</v>
      </c>
      <c r="P177" s="154">
        <f>O177*H177</f>
        <v>7.630303999999999</v>
      </c>
      <c r="Q177" s="154">
        <v>1E-05</v>
      </c>
      <c r="R177" s="154">
        <f>Q177*H177</f>
        <v>0.00017996</v>
      </c>
      <c r="S177" s="154">
        <v>0</v>
      </c>
      <c r="T177" s="15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157</v>
      </c>
      <c r="AT177" s="156" t="s">
        <v>152</v>
      </c>
      <c r="AU177" s="156" t="s">
        <v>87</v>
      </c>
      <c r="AY177" s="17" t="s">
        <v>150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85</v>
      </c>
      <c r="BK177" s="157">
        <f>ROUND(I177*H177,2)</f>
        <v>0</v>
      </c>
      <c r="BL177" s="17" t="s">
        <v>157</v>
      </c>
      <c r="BM177" s="156" t="s">
        <v>612</v>
      </c>
    </row>
    <row r="178" spans="2:51" s="13" customFormat="1" ht="11.25">
      <c r="B178" s="158"/>
      <c r="D178" s="159" t="s">
        <v>159</v>
      </c>
      <c r="E178" s="160" t="s">
        <v>1</v>
      </c>
      <c r="F178" s="161" t="s">
        <v>160</v>
      </c>
      <c r="H178" s="160" t="s">
        <v>1</v>
      </c>
      <c r="I178" s="244"/>
      <c r="L178" s="158"/>
      <c r="M178" s="162"/>
      <c r="N178" s="163"/>
      <c r="O178" s="163"/>
      <c r="P178" s="163"/>
      <c r="Q178" s="163"/>
      <c r="R178" s="163"/>
      <c r="S178" s="163"/>
      <c r="T178" s="164"/>
      <c r="AT178" s="160" t="s">
        <v>159</v>
      </c>
      <c r="AU178" s="160" t="s">
        <v>87</v>
      </c>
      <c r="AV178" s="13" t="s">
        <v>85</v>
      </c>
      <c r="AW178" s="13" t="s">
        <v>33</v>
      </c>
      <c r="AX178" s="13" t="s">
        <v>78</v>
      </c>
      <c r="AY178" s="160" t="s">
        <v>150</v>
      </c>
    </row>
    <row r="179" spans="2:51" s="13" customFormat="1" ht="11.25">
      <c r="B179" s="158"/>
      <c r="D179" s="159" t="s">
        <v>159</v>
      </c>
      <c r="E179" s="160" t="s">
        <v>1</v>
      </c>
      <c r="F179" s="161" t="s">
        <v>210</v>
      </c>
      <c r="H179" s="160" t="s">
        <v>1</v>
      </c>
      <c r="I179" s="244"/>
      <c r="L179" s="158"/>
      <c r="M179" s="162"/>
      <c r="N179" s="163"/>
      <c r="O179" s="163"/>
      <c r="P179" s="163"/>
      <c r="Q179" s="163"/>
      <c r="R179" s="163"/>
      <c r="S179" s="163"/>
      <c r="T179" s="164"/>
      <c r="AT179" s="160" t="s">
        <v>159</v>
      </c>
      <c r="AU179" s="160" t="s">
        <v>87</v>
      </c>
      <c r="AV179" s="13" t="s">
        <v>85</v>
      </c>
      <c r="AW179" s="13" t="s">
        <v>33</v>
      </c>
      <c r="AX179" s="13" t="s">
        <v>78</v>
      </c>
      <c r="AY179" s="160" t="s">
        <v>150</v>
      </c>
    </row>
    <row r="180" spans="2:51" s="13" customFormat="1" ht="11.25">
      <c r="B180" s="158"/>
      <c r="D180" s="159" t="s">
        <v>159</v>
      </c>
      <c r="E180" s="160" t="s">
        <v>1</v>
      </c>
      <c r="F180" s="161" t="s">
        <v>221</v>
      </c>
      <c r="H180" s="160" t="s">
        <v>1</v>
      </c>
      <c r="I180" s="244"/>
      <c r="L180" s="158"/>
      <c r="M180" s="162"/>
      <c r="N180" s="163"/>
      <c r="O180" s="163"/>
      <c r="P180" s="163"/>
      <c r="Q180" s="163"/>
      <c r="R180" s="163"/>
      <c r="S180" s="163"/>
      <c r="T180" s="164"/>
      <c r="AT180" s="160" t="s">
        <v>159</v>
      </c>
      <c r="AU180" s="160" t="s">
        <v>87</v>
      </c>
      <c r="AV180" s="13" t="s">
        <v>85</v>
      </c>
      <c r="AW180" s="13" t="s">
        <v>33</v>
      </c>
      <c r="AX180" s="13" t="s">
        <v>78</v>
      </c>
      <c r="AY180" s="160" t="s">
        <v>150</v>
      </c>
    </row>
    <row r="181" spans="2:51" s="14" customFormat="1" ht="11.25">
      <c r="B181" s="165"/>
      <c r="D181" s="159" t="s">
        <v>159</v>
      </c>
      <c r="E181" s="166" t="s">
        <v>1</v>
      </c>
      <c r="F181" s="167" t="s">
        <v>613</v>
      </c>
      <c r="H181" s="168">
        <v>17.996</v>
      </c>
      <c r="I181" s="245"/>
      <c r="L181" s="165"/>
      <c r="M181" s="169"/>
      <c r="N181" s="170"/>
      <c r="O181" s="170"/>
      <c r="P181" s="170"/>
      <c r="Q181" s="170"/>
      <c r="R181" s="170"/>
      <c r="S181" s="170"/>
      <c r="T181" s="171"/>
      <c r="AT181" s="166" t="s">
        <v>159</v>
      </c>
      <c r="AU181" s="166" t="s">
        <v>87</v>
      </c>
      <c r="AV181" s="14" t="s">
        <v>87</v>
      </c>
      <c r="AW181" s="14" t="s">
        <v>33</v>
      </c>
      <c r="AX181" s="14" t="s">
        <v>85</v>
      </c>
      <c r="AY181" s="166" t="s">
        <v>150</v>
      </c>
    </row>
    <row r="182" spans="1:65" s="2" customFormat="1" ht="37.9" customHeight="1">
      <c r="A182" s="29"/>
      <c r="B182" s="145"/>
      <c r="C182" s="146" t="s">
        <v>8</v>
      </c>
      <c r="D182" s="146" t="s">
        <v>152</v>
      </c>
      <c r="E182" s="147" t="s">
        <v>224</v>
      </c>
      <c r="F182" s="148" t="s">
        <v>225</v>
      </c>
      <c r="G182" s="149" t="s">
        <v>155</v>
      </c>
      <c r="H182" s="150">
        <v>113.96</v>
      </c>
      <c r="I182" s="243"/>
      <c r="J182" s="151">
        <f>ROUND(I182*H182,2)</f>
        <v>0</v>
      </c>
      <c r="K182" s="148" t="s">
        <v>156</v>
      </c>
      <c r="L182" s="30"/>
      <c r="M182" s="152" t="s">
        <v>1</v>
      </c>
      <c r="N182" s="153" t="s">
        <v>43</v>
      </c>
      <c r="O182" s="154">
        <v>0.088</v>
      </c>
      <c r="P182" s="154">
        <f>O182*H182</f>
        <v>10.028479999999998</v>
      </c>
      <c r="Q182" s="154">
        <v>0.00058</v>
      </c>
      <c r="R182" s="154">
        <f>Q182*H182</f>
        <v>0.0660968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157</v>
      </c>
      <c r="AT182" s="156" t="s">
        <v>152</v>
      </c>
      <c r="AU182" s="156" t="s">
        <v>87</v>
      </c>
      <c r="AY182" s="17" t="s">
        <v>150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85</v>
      </c>
      <c r="BK182" s="157">
        <f>ROUND(I182*H182,2)</f>
        <v>0</v>
      </c>
      <c r="BL182" s="17" t="s">
        <v>157</v>
      </c>
      <c r="BM182" s="156" t="s">
        <v>614</v>
      </c>
    </row>
    <row r="183" spans="2:51" s="13" customFormat="1" ht="11.25">
      <c r="B183" s="158"/>
      <c r="D183" s="159" t="s">
        <v>159</v>
      </c>
      <c r="E183" s="160" t="s">
        <v>1</v>
      </c>
      <c r="F183" s="161" t="s">
        <v>160</v>
      </c>
      <c r="H183" s="160" t="s">
        <v>1</v>
      </c>
      <c r="I183" s="244"/>
      <c r="L183" s="158"/>
      <c r="M183" s="162"/>
      <c r="N183" s="163"/>
      <c r="O183" s="163"/>
      <c r="P183" s="163"/>
      <c r="Q183" s="163"/>
      <c r="R183" s="163"/>
      <c r="S183" s="163"/>
      <c r="T183" s="164"/>
      <c r="AT183" s="160" t="s">
        <v>159</v>
      </c>
      <c r="AU183" s="160" t="s">
        <v>87</v>
      </c>
      <c r="AV183" s="13" t="s">
        <v>85</v>
      </c>
      <c r="AW183" s="13" t="s">
        <v>33</v>
      </c>
      <c r="AX183" s="13" t="s">
        <v>78</v>
      </c>
      <c r="AY183" s="160" t="s">
        <v>150</v>
      </c>
    </row>
    <row r="184" spans="2:51" s="13" customFormat="1" ht="11.25">
      <c r="B184" s="158"/>
      <c r="D184" s="159" t="s">
        <v>159</v>
      </c>
      <c r="E184" s="160" t="s">
        <v>1</v>
      </c>
      <c r="F184" s="161" t="s">
        <v>210</v>
      </c>
      <c r="H184" s="160" t="s">
        <v>1</v>
      </c>
      <c r="I184" s="244"/>
      <c r="L184" s="158"/>
      <c r="M184" s="162"/>
      <c r="N184" s="163"/>
      <c r="O184" s="163"/>
      <c r="P184" s="163"/>
      <c r="Q184" s="163"/>
      <c r="R184" s="163"/>
      <c r="S184" s="163"/>
      <c r="T184" s="164"/>
      <c r="AT184" s="160" t="s">
        <v>159</v>
      </c>
      <c r="AU184" s="160" t="s">
        <v>87</v>
      </c>
      <c r="AV184" s="13" t="s">
        <v>85</v>
      </c>
      <c r="AW184" s="13" t="s">
        <v>33</v>
      </c>
      <c r="AX184" s="13" t="s">
        <v>78</v>
      </c>
      <c r="AY184" s="160" t="s">
        <v>150</v>
      </c>
    </row>
    <row r="185" spans="2:51" s="14" customFormat="1" ht="11.25">
      <c r="B185" s="165"/>
      <c r="D185" s="159" t="s">
        <v>159</v>
      </c>
      <c r="E185" s="166" t="s">
        <v>1</v>
      </c>
      <c r="F185" s="167" t="s">
        <v>615</v>
      </c>
      <c r="H185" s="168">
        <v>113.96</v>
      </c>
      <c r="I185" s="245"/>
      <c r="L185" s="165"/>
      <c r="M185" s="169"/>
      <c r="N185" s="170"/>
      <c r="O185" s="170"/>
      <c r="P185" s="170"/>
      <c r="Q185" s="170"/>
      <c r="R185" s="170"/>
      <c r="S185" s="170"/>
      <c r="T185" s="171"/>
      <c r="AT185" s="166" t="s">
        <v>159</v>
      </c>
      <c r="AU185" s="166" t="s">
        <v>87</v>
      </c>
      <c r="AV185" s="14" t="s">
        <v>87</v>
      </c>
      <c r="AW185" s="14" t="s">
        <v>33</v>
      </c>
      <c r="AX185" s="14" t="s">
        <v>85</v>
      </c>
      <c r="AY185" s="166" t="s">
        <v>150</v>
      </c>
    </row>
    <row r="186" spans="1:65" s="2" customFormat="1" ht="37.9" customHeight="1">
      <c r="A186" s="29"/>
      <c r="B186" s="145"/>
      <c r="C186" s="146" t="s">
        <v>240</v>
      </c>
      <c r="D186" s="146" t="s">
        <v>152</v>
      </c>
      <c r="E186" s="147" t="s">
        <v>229</v>
      </c>
      <c r="F186" s="148" t="s">
        <v>230</v>
      </c>
      <c r="G186" s="149" t="s">
        <v>155</v>
      </c>
      <c r="H186" s="150">
        <v>113.96</v>
      </c>
      <c r="I186" s="243"/>
      <c r="J186" s="151">
        <f>ROUND(I186*H186,2)</f>
        <v>0</v>
      </c>
      <c r="K186" s="148" t="s">
        <v>156</v>
      </c>
      <c r="L186" s="30"/>
      <c r="M186" s="152" t="s">
        <v>1</v>
      </c>
      <c r="N186" s="153" t="s">
        <v>43</v>
      </c>
      <c r="O186" s="154">
        <v>0.085</v>
      </c>
      <c r="P186" s="154">
        <f>O186*H186</f>
        <v>9.6866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157</v>
      </c>
      <c r="AT186" s="156" t="s">
        <v>152</v>
      </c>
      <c r="AU186" s="156" t="s">
        <v>87</v>
      </c>
      <c r="AY186" s="17" t="s">
        <v>150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85</v>
      </c>
      <c r="BK186" s="157">
        <f>ROUND(I186*H186,2)</f>
        <v>0</v>
      </c>
      <c r="BL186" s="17" t="s">
        <v>157</v>
      </c>
      <c r="BM186" s="156" t="s">
        <v>616</v>
      </c>
    </row>
    <row r="187" spans="2:51" s="13" customFormat="1" ht="11.25">
      <c r="B187" s="158"/>
      <c r="D187" s="159" t="s">
        <v>159</v>
      </c>
      <c r="E187" s="160" t="s">
        <v>1</v>
      </c>
      <c r="F187" s="161" t="s">
        <v>232</v>
      </c>
      <c r="H187" s="160" t="s">
        <v>1</v>
      </c>
      <c r="I187" s="244"/>
      <c r="L187" s="158"/>
      <c r="M187" s="162"/>
      <c r="N187" s="163"/>
      <c r="O187" s="163"/>
      <c r="P187" s="163"/>
      <c r="Q187" s="163"/>
      <c r="R187" s="163"/>
      <c r="S187" s="163"/>
      <c r="T187" s="164"/>
      <c r="AT187" s="160" t="s">
        <v>159</v>
      </c>
      <c r="AU187" s="160" t="s">
        <v>87</v>
      </c>
      <c r="AV187" s="13" t="s">
        <v>85</v>
      </c>
      <c r="AW187" s="13" t="s">
        <v>33</v>
      </c>
      <c r="AX187" s="13" t="s">
        <v>78</v>
      </c>
      <c r="AY187" s="160" t="s">
        <v>150</v>
      </c>
    </row>
    <row r="188" spans="2:51" s="14" customFormat="1" ht="11.25">
      <c r="B188" s="165"/>
      <c r="D188" s="159" t="s">
        <v>159</v>
      </c>
      <c r="E188" s="166" t="s">
        <v>1</v>
      </c>
      <c r="F188" s="167" t="s">
        <v>615</v>
      </c>
      <c r="H188" s="168">
        <v>113.96</v>
      </c>
      <c r="I188" s="245"/>
      <c r="L188" s="165"/>
      <c r="M188" s="169"/>
      <c r="N188" s="170"/>
      <c r="O188" s="170"/>
      <c r="P188" s="170"/>
      <c r="Q188" s="170"/>
      <c r="R188" s="170"/>
      <c r="S188" s="170"/>
      <c r="T188" s="171"/>
      <c r="AT188" s="166" t="s">
        <v>159</v>
      </c>
      <c r="AU188" s="166" t="s">
        <v>87</v>
      </c>
      <c r="AV188" s="14" t="s">
        <v>87</v>
      </c>
      <c r="AW188" s="14" t="s">
        <v>33</v>
      </c>
      <c r="AX188" s="14" t="s">
        <v>85</v>
      </c>
      <c r="AY188" s="166" t="s">
        <v>150</v>
      </c>
    </row>
    <row r="189" spans="1:65" s="2" customFormat="1" ht="21.75" customHeight="1">
      <c r="A189" s="29"/>
      <c r="B189" s="145"/>
      <c r="C189" s="146" t="s">
        <v>249</v>
      </c>
      <c r="D189" s="146" t="s">
        <v>152</v>
      </c>
      <c r="E189" s="147" t="s">
        <v>233</v>
      </c>
      <c r="F189" s="148" t="s">
        <v>234</v>
      </c>
      <c r="G189" s="149" t="s">
        <v>203</v>
      </c>
      <c r="H189" s="150">
        <v>27.57</v>
      </c>
      <c r="I189" s="243"/>
      <c r="J189" s="151">
        <f>ROUND(I189*H189,2)</f>
        <v>0</v>
      </c>
      <c r="K189" s="148" t="s">
        <v>1</v>
      </c>
      <c r="L189" s="30"/>
      <c r="M189" s="152" t="s">
        <v>1</v>
      </c>
      <c r="N189" s="153" t="s">
        <v>43</v>
      </c>
      <c r="O189" s="154">
        <v>0.101</v>
      </c>
      <c r="P189" s="154">
        <f>O189*H189</f>
        <v>2.78457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157</v>
      </c>
      <c r="AT189" s="156" t="s">
        <v>152</v>
      </c>
      <c r="AU189" s="156" t="s">
        <v>87</v>
      </c>
      <c r="AY189" s="17" t="s">
        <v>150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85</v>
      </c>
      <c r="BK189" s="157">
        <f>ROUND(I189*H189,2)</f>
        <v>0</v>
      </c>
      <c r="BL189" s="17" t="s">
        <v>157</v>
      </c>
      <c r="BM189" s="156" t="s">
        <v>617</v>
      </c>
    </row>
    <row r="190" spans="2:51" s="13" customFormat="1" ht="11.25">
      <c r="B190" s="158"/>
      <c r="D190" s="159" t="s">
        <v>159</v>
      </c>
      <c r="E190" s="160" t="s">
        <v>1</v>
      </c>
      <c r="F190" s="161" t="s">
        <v>236</v>
      </c>
      <c r="H190" s="160" t="s">
        <v>1</v>
      </c>
      <c r="I190" s="244"/>
      <c r="L190" s="158"/>
      <c r="M190" s="162"/>
      <c r="N190" s="163"/>
      <c r="O190" s="163"/>
      <c r="P190" s="163"/>
      <c r="Q190" s="163"/>
      <c r="R190" s="163"/>
      <c r="S190" s="163"/>
      <c r="T190" s="164"/>
      <c r="AT190" s="160" t="s">
        <v>159</v>
      </c>
      <c r="AU190" s="160" t="s">
        <v>87</v>
      </c>
      <c r="AV190" s="13" t="s">
        <v>85</v>
      </c>
      <c r="AW190" s="13" t="s">
        <v>33</v>
      </c>
      <c r="AX190" s="13" t="s">
        <v>78</v>
      </c>
      <c r="AY190" s="160" t="s">
        <v>150</v>
      </c>
    </row>
    <row r="191" spans="2:51" s="13" customFormat="1" ht="11.25">
      <c r="B191" s="158"/>
      <c r="D191" s="159" t="s">
        <v>159</v>
      </c>
      <c r="E191" s="160" t="s">
        <v>1</v>
      </c>
      <c r="F191" s="161" t="s">
        <v>237</v>
      </c>
      <c r="H191" s="160" t="s">
        <v>1</v>
      </c>
      <c r="I191" s="244"/>
      <c r="L191" s="158"/>
      <c r="M191" s="162"/>
      <c r="N191" s="163"/>
      <c r="O191" s="163"/>
      <c r="P191" s="163"/>
      <c r="Q191" s="163"/>
      <c r="R191" s="163"/>
      <c r="S191" s="163"/>
      <c r="T191" s="164"/>
      <c r="AT191" s="160" t="s">
        <v>159</v>
      </c>
      <c r="AU191" s="160" t="s">
        <v>87</v>
      </c>
      <c r="AV191" s="13" t="s">
        <v>85</v>
      </c>
      <c r="AW191" s="13" t="s">
        <v>33</v>
      </c>
      <c r="AX191" s="13" t="s">
        <v>78</v>
      </c>
      <c r="AY191" s="160" t="s">
        <v>150</v>
      </c>
    </row>
    <row r="192" spans="2:51" s="13" customFormat="1" ht="11.25">
      <c r="B192" s="158"/>
      <c r="D192" s="159" t="s">
        <v>159</v>
      </c>
      <c r="E192" s="160" t="s">
        <v>1</v>
      </c>
      <c r="F192" s="161" t="s">
        <v>238</v>
      </c>
      <c r="H192" s="160" t="s">
        <v>1</v>
      </c>
      <c r="I192" s="244"/>
      <c r="L192" s="158"/>
      <c r="M192" s="162"/>
      <c r="N192" s="163"/>
      <c r="O192" s="163"/>
      <c r="P192" s="163"/>
      <c r="Q192" s="163"/>
      <c r="R192" s="163"/>
      <c r="S192" s="163"/>
      <c r="T192" s="164"/>
      <c r="AT192" s="160" t="s">
        <v>159</v>
      </c>
      <c r="AU192" s="160" t="s">
        <v>87</v>
      </c>
      <c r="AV192" s="13" t="s">
        <v>85</v>
      </c>
      <c r="AW192" s="13" t="s">
        <v>33</v>
      </c>
      <c r="AX192" s="13" t="s">
        <v>78</v>
      </c>
      <c r="AY192" s="160" t="s">
        <v>150</v>
      </c>
    </row>
    <row r="193" spans="2:51" s="13" customFormat="1" ht="11.25">
      <c r="B193" s="158"/>
      <c r="D193" s="159" t="s">
        <v>159</v>
      </c>
      <c r="E193" s="160" t="s">
        <v>1</v>
      </c>
      <c r="F193" s="161" t="s">
        <v>210</v>
      </c>
      <c r="H193" s="160" t="s">
        <v>1</v>
      </c>
      <c r="I193" s="244"/>
      <c r="L193" s="158"/>
      <c r="M193" s="162"/>
      <c r="N193" s="163"/>
      <c r="O193" s="163"/>
      <c r="P193" s="163"/>
      <c r="Q193" s="163"/>
      <c r="R193" s="163"/>
      <c r="S193" s="163"/>
      <c r="T193" s="164"/>
      <c r="AT193" s="160" t="s">
        <v>159</v>
      </c>
      <c r="AU193" s="160" t="s">
        <v>87</v>
      </c>
      <c r="AV193" s="13" t="s">
        <v>85</v>
      </c>
      <c r="AW193" s="13" t="s">
        <v>33</v>
      </c>
      <c r="AX193" s="13" t="s">
        <v>78</v>
      </c>
      <c r="AY193" s="160" t="s">
        <v>150</v>
      </c>
    </row>
    <row r="194" spans="2:51" s="14" customFormat="1" ht="11.25">
      <c r="B194" s="165"/>
      <c r="D194" s="159" t="s">
        <v>159</v>
      </c>
      <c r="E194" s="166" t="s">
        <v>1</v>
      </c>
      <c r="F194" s="167" t="s">
        <v>618</v>
      </c>
      <c r="H194" s="168">
        <v>27.57</v>
      </c>
      <c r="I194" s="245"/>
      <c r="L194" s="165"/>
      <c r="M194" s="169"/>
      <c r="N194" s="170"/>
      <c r="O194" s="170"/>
      <c r="P194" s="170"/>
      <c r="Q194" s="170"/>
      <c r="R194" s="170"/>
      <c r="S194" s="170"/>
      <c r="T194" s="171"/>
      <c r="AT194" s="166" t="s">
        <v>159</v>
      </c>
      <c r="AU194" s="166" t="s">
        <v>87</v>
      </c>
      <c r="AV194" s="14" t="s">
        <v>87</v>
      </c>
      <c r="AW194" s="14" t="s">
        <v>33</v>
      </c>
      <c r="AX194" s="14" t="s">
        <v>78</v>
      </c>
      <c r="AY194" s="166" t="s">
        <v>150</v>
      </c>
    </row>
    <row r="195" spans="2:51" s="15" customFormat="1" ht="11.25">
      <c r="B195" s="172"/>
      <c r="D195" s="159" t="s">
        <v>159</v>
      </c>
      <c r="E195" s="173" t="s">
        <v>1</v>
      </c>
      <c r="F195" s="174" t="s">
        <v>164</v>
      </c>
      <c r="H195" s="175">
        <v>27.57</v>
      </c>
      <c r="I195" s="247"/>
      <c r="L195" s="172"/>
      <c r="M195" s="176"/>
      <c r="N195" s="177"/>
      <c r="O195" s="177"/>
      <c r="P195" s="177"/>
      <c r="Q195" s="177"/>
      <c r="R195" s="177"/>
      <c r="S195" s="177"/>
      <c r="T195" s="178"/>
      <c r="AT195" s="173" t="s">
        <v>159</v>
      </c>
      <c r="AU195" s="173" t="s">
        <v>87</v>
      </c>
      <c r="AV195" s="15" t="s">
        <v>157</v>
      </c>
      <c r="AW195" s="15" t="s">
        <v>33</v>
      </c>
      <c r="AX195" s="15" t="s">
        <v>85</v>
      </c>
      <c r="AY195" s="173" t="s">
        <v>150</v>
      </c>
    </row>
    <row r="196" spans="1:65" s="2" customFormat="1" ht="24.2" customHeight="1">
      <c r="A196" s="29"/>
      <c r="B196" s="145"/>
      <c r="C196" s="146" t="s">
        <v>254</v>
      </c>
      <c r="D196" s="146" t="s">
        <v>152</v>
      </c>
      <c r="E196" s="147" t="s">
        <v>241</v>
      </c>
      <c r="F196" s="148" t="s">
        <v>242</v>
      </c>
      <c r="G196" s="149" t="s">
        <v>203</v>
      </c>
      <c r="H196" s="150">
        <v>17.42</v>
      </c>
      <c r="I196" s="243"/>
      <c r="J196" s="151">
        <f>ROUND(I196*H196,2)</f>
        <v>0</v>
      </c>
      <c r="K196" s="148" t="s">
        <v>1</v>
      </c>
      <c r="L196" s="30"/>
      <c r="M196" s="152" t="s">
        <v>1</v>
      </c>
      <c r="N196" s="153" t="s">
        <v>43</v>
      </c>
      <c r="O196" s="154">
        <v>0.083</v>
      </c>
      <c r="P196" s="154">
        <f>O196*H196</f>
        <v>1.4458600000000001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157</v>
      </c>
      <c r="AT196" s="156" t="s">
        <v>152</v>
      </c>
      <c r="AU196" s="156" t="s">
        <v>87</v>
      </c>
      <c r="AY196" s="17" t="s">
        <v>150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85</v>
      </c>
      <c r="BK196" s="157">
        <f>ROUND(I196*H196,2)</f>
        <v>0</v>
      </c>
      <c r="BL196" s="17" t="s">
        <v>157</v>
      </c>
      <c r="BM196" s="156" t="s">
        <v>619</v>
      </c>
    </row>
    <row r="197" spans="2:51" s="13" customFormat="1" ht="11.25">
      <c r="B197" s="158"/>
      <c r="D197" s="159" t="s">
        <v>159</v>
      </c>
      <c r="E197" s="160" t="s">
        <v>1</v>
      </c>
      <c r="F197" s="161" t="s">
        <v>244</v>
      </c>
      <c r="H197" s="160" t="s">
        <v>1</v>
      </c>
      <c r="I197" s="244"/>
      <c r="L197" s="158"/>
      <c r="M197" s="162"/>
      <c r="N197" s="163"/>
      <c r="O197" s="163"/>
      <c r="P197" s="163"/>
      <c r="Q197" s="163"/>
      <c r="R197" s="163"/>
      <c r="S197" s="163"/>
      <c r="T197" s="164"/>
      <c r="AT197" s="160" t="s">
        <v>159</v>
      </c>
      <c r="AU197" s="160" t="s">
        <v>87</v>
      </c>
      <c r="AV197" s="13" t="s">
        <v>85</v>
      </c>
      <c r="AW197" s="13" t="s">
        <v>33</v>
      </c>
      <c r="AX197" s="13" t="s">
        <v>78</v>
      </c>
      <c r="AY197" s="160" t="s">
        <v>150</v>
      </c>
    </row>
    <row r="198" spans="2:51" s="13" customFormat="1" ht="11.25">
      <c r="B198" s="158"/>
      <c r="D198" s="159" t="s">
        <v>159</v>
      </c>
      <c r="E198" s="160" t="s">
        <v>1</v>
      </c>
      <c r="F198" s="161" t="s">
        <v>245</v>
      </c>
      <c r="H198" s="160" t="s">
        <v>1</v>
      </c>
      <c r="I198" s="244"/>
      <c r="L198" s="158"/>
      <c r="M198" s="162"/>
      <c r="N198" s="163"/>
      <c r="O198" s="163"/>
      <c r="P198" s="163"/>
      <c r="Q198" s="163"/>
      <c r="R198" s="163"/>
      <c r="S198" s="163"/>
      <c r="T198" s="164"/>
      <c r="AT198" s="160" t="s">
        <v>159</v>
      </c>
      <c r="AU198" s="160" t="s">
        <v>87</v>
      </c>
      <c r="AV198" s="13" t="s">
        <v>85</v>
      </c>
      <c r="AW198" s="13" t="s">
        <v>33</v>
      </c>
      <c r="AX198" s="13" t="s">
        <v>78</v>
      </c>
      <c r="AY198" s="160" t="s">
        <v>150</v>
      </c>
    </row>
    <row r="199" spans="2:51" s="14" customFormat="1" ht="11.25">
      <c r="B199" s="165"/>
      <c r="D199" s="159" t="s">
        <v>159</v>
      </c>
      <c r="E199" s="166" t="s">
        <v>1</v>
      </c>
      <c r="F199" s="167" t="s">
        <v>620</v>
      </c>
      <c r="H199" s="168">
        <v>44.99</v>
      </c>
      <c r="I199" s="245"/>
      <c r="L199" s="165"/>
      <c r="M199" s="169"/>
      <c r="N199" s="170"/>
      <c r="O199" s="170"/>
      <c r="P199" s="170"/>
      <c r="Q199" s="170"/>
      <c r="R199" s="170"/>
      <c r="S199" s="170"/>
      <c r="T199" s="171"/>
      <c r="AT199" s="166" t="s">
        <v>159</v>
      </c>
      <c r="AU199" s="166" t="s">
        <v>87</v>
      </c>
      <c r="AV199" s="14" t="s">
        <v>87</v>
      </c>
      <c r="AW199" s="14" t="s">
        <v>33</v>
      </c>
      <c r="AX199" s="14" t="s">
        <v>78</v>
      </c>
      <c r="AY199" s="166" t="s">
        <v>150</v>
      </c>
    </row>
    <row r="200" spans="2:51" s="14" customFormat="1" ht="11.25">
      <c r="B200" s="165"/>
      <c r="D200" s="159" t="s">
        <v>159</v>
      </c>
      <c r="E200" s="166" t="s">
        <v>1</v>
      </c>
      <c r="F200" s="167" t="s">
        <v>621</v>
      </c>
      <c r="H200" s="168">
        <v>-27.57</v>
      </c>
      <c r="I200" s="245"/>
      <c r="L200" s="165"/>
      <c r="M200" s="169"/>
      <c r="N200" s="170"/>
      <c r="O200" s="170"/>
      <c r="P200" s="170"/>
      <c r="Q200" s="170"/>
      <c r="R200" s="170"/>
      <c r="S200" s="170"/>
      <c r="T200" s="171"/>
      <c r="AT200" s="166" t="s">
        <v>159</v>
      </c>
      <c r="AU200" s="166" t="s">
        <v>87</v>
      </c>
      <c r="AV200" s="14" t="s">
        <v>87</v>
      </c>
      <c r="AW200" s="14" t="s">
        <v>33</v>
      </c>
      <c r="AX200" s="14" t="s">
        <v>78</v>
      </c>
      <c r="AY200" s="166" t="s">
        <v>150</v>
      </c>
    </row>
    <row r="201" spans="2:51" s="15" customFormat="1" ht="11.25">
      <c r="B201" s="172"/>
      <c r="D201" s="159" t="s">
        <v>159</v>
      </c>
      <c r="E201" s="173" t="s">
        <v>1</v>
      </c>
      <c r="F201" s="174" t="s">
        <v>164</v>
      </c>
      <c r="H201" s="175">
        <v>17.42</v>
      </c>
      <c r="I201" s="247"/>
      <c r="L201" s="172"/>
      <c r="M201" s="176"/>
      <c r="N201" s="177"/>
      <c r="O201" s="177"/>
      <c r="P201" s="177"/>
      <c r="Q201" s="177"/>
      <c r="R201" s="177"/>
      <c r="S201" s="177"/>
      <c r="T201" s="178"/>
      <c r="AT201" s="173" t="s">
        <v>159</v>
      </c>
      <c r="AU201" s="173" t="s">
        <v>87</v>
      </c>
      <c r="AV201" s="15" t="s">
        <v>157</v>
      </c>
      <c r="AW201" s="15" t="s">
        <v>33</v>
      </c>
      <c r="AX201" s="15" t="s">
        <v>85</v>
      </c>
      <c r="AY201" s="173" t="s">
        <v>150</v>
      </c>
    </row>
    <row r="202" spans="1:65" s="2" customFormat="1" ht="44.25" customHeight="1">
      <c r="A202" s="29"/>
      <c r="B202" s="145"/>
      <c r="C202" s="146" t="s">
        <v>259</v>
      </c>
      <c r="D202" s="146" t="s">
        <v>152</v>
      </c>
      <c r="E202" s="147" t="s">
        <v>250</v>
      </c>
      <c r="F202" s="148" t="s">
        <v>251</v>
      </c>
      <c r="G202" s="149" t="s">
        <v>203</v>
      </c>
      <c r="H202" s="150">
        <v>28.31</v>
      </c>
      <c r="I202" s="243"/>
      <c r="J202" s="151">
        <f>ROUND(I202*H202,2)</f>
        <v>0</v>
      </c>
      <c r="K202" s="148" t="s">
        <v>156</v>
      </c>
      <c r="L202" s="30"/>
      <c r="M202" s="152" t="s">
        <v>1</v>
      </c>
      <c r="N202" s="153" t="s">
        <v>43</v>
      </c>
      <c r="O202" s="154">
        <v>0.328</v>
      </c>
      <c r="P202" s="154">
        <f>O202*H202</f>
        <v>9.28568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157</v>
      </c>
      <c r="AT202" s="156" t="s">
        <v>152</v>
      </c>
      <c r="AU202" s="156" t="s">
        <v>87</v>
      </c>
      <c r="AY202" s="17" t="s">
        <v>150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85</v>
      </c>
      <c r="BK202" s="157">
        <f>ROUND(I202*H202,2)</f>
        <v>0</v>
      </c>
      <c r="BL202" s="17" t="s">
        <v>157</v>
      </c>
      <c r="BM202" s="156" t="s">
        <v>622</v>
      </c>
    </row>
    <row r="203" spans="2:51" s="13" customFormat="1" ht="11.25">
      <c r="B203" s="158"/>
      <c r="D203" s="159" t="s">
        <v>159</v>
      </c>
      <c r="E203" s="160" t="s">
        <v>1</v>
      </c>
      <c r="F203" s="161" t="s">
        <v>160</v>
      </c>
      <c r="H203" s="160" t="s">
        <v>1</v>
      </c>
      <c r="I203" s="244"/>
      <c r="L203" s="158"/>
      <c r="M203" s="162"/>
      <c r="N203" s="163"/>
      <c r="O203" s="163"/>
      <c r="P203" s="163"/>
      <c r="Q203" s="163"/>
      <c r="R203" s="163"/>
      <c r="S203" s="163"/>
      <c r="T203" s="164"/>
      <c r="AT203" s="160" t="s">
        <v>159</v>
      </c>
      <c r="AU203" s="160" t="s">
        <v>87</v>
      </c>
      <c r="AV203" s="13" t="s">
        <v>85</v>
      </c>
      <c r="AW203" s="13" t="s">
        <v>33</v>
      </c>
      <c r="AX203" s="13" t="s">
        <v>78</v>
      </c>
      <c r="AY203" s="160" t="s">
        <v>150</v>
      </c>
    </row>
    <row r="204" spans="2:51" s="13" customFormat="1" ht="11.25">
      <c r="B204" s="158"/>
      <c r="D204" s="159" t="s">
        <v>159</v>
      </c>
      <c r="E204" s="160" t="s">
        <v>1</v>
      </c>
      <c r="F204" s="161" t="s">
        <v>210</v>
      </c>
      <c r="H204" s="160" t="s">
        <v>1</v>
      </c>
      <c r="I204" s="244"/>
      <c r="L204" s="158"/>
      <c r="M204" s="162"/>
      <c r="N204" s="163"/>
      <c r="O204" s="163"/>
      <c r="P204" s="163"/>
      <c r="Q204" s="163"/>
      <c r="R204" s="163"/>
      <c r="S204" s="163"/>
      <c r="T204" s="164"/>
      <c r="AT204" s="160" t="s">
        <v>159</v>
      </c>
      <c r="AU204" s="160" t="s">
        <v>87</v>
      </c>
      <c r="AV204" s="13" t="s">
        <v>85</v>
      </c>
      <c r="AW204" s="13" t="s">
        <v>33</v>
      </c>
      <c r="AX204" s="13" t="s">
        <v>78</v>
      </c>
      <c r="AY204" s="160" t="s">
        <v>150</v>
      </c>
    </row>
    <row r="205" spans="2:51" s="14" customFormat="1" ht="11.25">
      <c r="B205" s="165"/>
      <c r="D205" s="159" t="s">
        <v>159</v>
      </c>
      <c r="E205" s="166" t="s">
        <v>1</v>
      </c>
      <c r="F205" s="167" t="s">
        <v>623</v>
      </c>
      <c r="H205" s="168">
        <v>27.57</v>
      </c>
      <c r="I205" s="245"/>
      <c r="L205" s="165"/>
      <c r="M205" s="169"/>
      <c r="N205" s="170"/>
      <c r="O205" s="170"/>
      <c r="P205" s="170"/>
      <c r="Q205" s="170"/>
      <c r="R205" s="170"/>
      <c r="S205" s="170"/>
      <c r="T205" s="171"/>
      <c r="AT205" s="166" t="s">
        <v>159</v>
      </c>
      <c r="AU205" s="166" t="s">
        <v>87</v>
      </c>
      <c r="AV205" s="14" t="s">
        <v>87</v>
      </c>
      <c r="AW205" s="14" t="s">
        <v>33</v>
      </c>
      <c r="AX205" s="14" t="s">
        <v>78</v>
      </c>
      <c r="AY205" s="166" t="s">
        <v>150</v>
      </c>
    </row>
    <row r="206" spans="2:51" s="14" customFormat="1" ht="11.25">
      <c r="B206" s="165"/>
      <c r="D206" s="159" t="s">
        <v>159</v>
      </c>
      <c r="E206" s="166" t="s">
        <v>1</v>
      </c>
      <c r="F206" s="167" t="s">
        <v>624</v>
      </c>
      <c r="H206" s="168">
        <v>0.74</v>
      </c>
      <c r="I206" s="245"/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159</v>
      </c>
      <c r="AU206" s="166" t="s">
        <v>87</v>
      </c>
      <c r="AV206" s="14" t="s">
        <v>87</v>
      </c>
      <c r="AW206" s="14" t="s">
        <v>33</v>
      </c>
      <c r="AX206" s="14" t="s">
        <v>78</v>
      </c>
      <c r="AY206" s="166" t="s">
        <v>150</v>
      </c>
    </row>
    <row r="207" spans="2:51" s="15" customFormat="1" ht="11.25">
      <c r="B207" s="172"/>
      <c r="D207" s="159" t="s">
        <v>159</v>
      </c>
      <c r="E207" s="173" t="s">
        <v>1</v>
      </c>
      <c r="F207" s="174" t="s">
        <v>164</v>
      </c>
      <c r="H207" s="175">
        <v>28.31</v>
      </c>
      <c r="I207" s="247"/>
      <c r="L207" s="172"/>
      <c r="M207" s="176"/>
      <c r="N207" s="177"/>
      <c r="O207" s="177"/>
      <c r="P207" s="177"/>
      <c r="Q207" s="177"/>
      <c r="R207" s="177"/>
      <c r="S207" s="177"/>
      <c r="T207" s="178"/>
      <c r="AT207" s="173" t="s">
        <v>159</v>
      </c>
      <c r="AU207" s="173" t="s">
        <v>87</v>
      </c>
      <c r="AV207" s="15" t="s">
        <v>157</v>
      </c>
      <c r="AW207" s="15" t="s">
        <v>33</v>
      </c>
      <c r="AX207" s="15" t="s">
        <v>85</v>
      </c>
      <c r="AY207" s="173" t="s">
        <v>150</v>
      </c>
    </row>
    <row r="208" spans="1:65" s="2" customFormat="1" ht="16.5" customHeight="1">
      <c r="A208" s="29"/>
      <c r="B208" s="145"/>
      <c r="C208" s="179" t="s">
        <v>264</v>
      </c>
      <c r="D208" s="179" t="s">
        <v>265</v>
      </c>
      <c r="E208" s="180" t="s">
        <v>625</v>
      </c>
      <c r="F208" s="181" t="s">
        <v>626</v>
      </c>
      <c r="G208" s="182" t="s">
        <v>268</v>
      </c>
      <c r="H208" s="183">
        <v>1.48</v>
      </c>
      <c r="I208" s="248"/>
      <c r="J208" s="184">
        <f>ROUND(I208*H208,2)</f>
        <v>0</v>
      </c>
      <c r="K208" s="181" t="s">
        <v>1</v>
      </c>
      <c r="L208" s="185"/>
      <c r="M208" s="186" t="s">
        <v>1</v>
      </c>
      <c r="N208" s="187" t="s">
        <v>43</v>
      </c>
      <c r="O208" s="154">
        <v>0</v>
      </c>
      <c r="P208" s="154">
        <f>O208*H208</f>
        <v>0</v>
      </c>
      <c r="Q208" s="154">
        <v>1</v>
      </c>
      <c r="R208" s="154">
        <f>Q208*H208</f>
        <v>1.48</v>
      </c>
      <c r="S208" s="154">
        <v>0</v>
      </c>
      <c r="T208" s="155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194</v>
      </c>
      <c r="AT208" s="156" t="s">
        <v>265</v>
      </c>
      <c r="AU208" s="156" t="s">
        <v>87</v>
      </c>
      <c r="AY208" s="17" t="s">
        <v>150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85</v>
      </c>
      <c r="BK208" s="157">
        <f>ROUND(I208*H208,2)</f>
        <v>0</v>
      </c>
      <c r="BL208" s="17" t="s">
        <v>157</v>
      </c>
      <c r="BM208" s="156" t="s">
        <v>627</v>
      </c>
    </row>
    <row r="209" spans="2:51" s="14" customFormat="1" ht="11.25">
      <c r="B209" s="165"/>
      <c r="D209" s="159" t="s">
        <v>159</v>
      </c>
      <c r="E209" s="166" t="s">
        <v>1</v>
      </c>
      <c r="F209" s="167" t="s">
        <v>628</v>
      </c>
      <c r="H209" s="168">
        <v>1.48</v>
      </c>
      <c r="I209" s="245"/>
      <c r="L209" s="165"/>
      <c r="M209" s="169"/>
      <c r="N209" s="170"/>
      <c r="O209" s="170"/>
      <c r="P209" s="170"/>
      <c r="Q209" s="170"/>
      <c r="R209" s="170"/>
      <c r="S209" s="170"/>
      <c r="T209" s="171"/>
      <c r="AT209" s="166" t="s">
        <v>159</v>
      </c>
      <c r="AU209" s="166" t="s">
        <v>87</v>
      </c>
      <c r="AV209" s="14" t="s">
        <v>87</v>
      </c>
      <c r="AW209" s="14" t="s">
        <v>33</v>
      </c>
      <c r="AX209" s="14" t="s">
        <v>85</v>
      </c>
      <c r="AY209" s="166" t="s">
        <v>150</v>
      </c>
    </row>
    <row r="210" spans="1:65" s="2" customFormat="1" ht="49.15" customHeight="1">
      <c r="A210" s="29"/>
      <c r="B210" s="145"/>
      <c r="C210" s="146" t="s">
        <v>7</v>
      </c>
      <c r="D210" s="146" t="s">
        <v>152</v>
      </c>
      <c r="E210" s="147" t="s">
        <v>255</v>
      </c>
      <c r="F210" s="148" t="s">
        <v>256</v>
      </c>
      <c r="G210" s="149" t="s">
        <v>203</v>
      </c>
      <c r="H210" s="150">
        <v>44.99</v>
      </c>
      <c r="I210" s="243"/>
      <c r="J210" s="151">
        <f>ROUND(I210*H210,2)</f>
        <v>0</v>
      </c>
      <c r="K210" s="148" t="s">
        <v>1</v>
      </c>
      <c r="L210" s="30"/>
      <c r="M210" s="152" t="s">
        <v>1</v>
      </c>
      <c r="N210" s="153" t="s">
        <v>43</v>
      </c>
      <c r="O210" s="154">
        <v>0.115</v>
      </c>
      <c r="P210" s="154">
        <f>O210*H210</f>
        <v>5.173850000000001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157</v>
      </c>
      <c r="AT210" s="156" t="s">
        <v>152</v>
      </c>
      <c r="AU210" s="156" t="s">
        <v>87</v>
      </c>
      <c r="AY210" s="17" t="s">
        <v>150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85</v>
      </c>
      <c r="BK210" s="157">
        <f>ROUND(I210*H210,2)</f>
        <v>0</v>
      </c>
      <c r="BL210" s="17" t="s">
        <v>157</v>
      </c>
      <c r="BM210" s="156" t="s">
        <v>629</v>
      </c>
    </row>
    <row r="211" spans="2:51" s="14" customFormat="1" ht="11.25">
      <c r="B211" s="165"/>
      <c r="D211" s="159" t="s">
        <v>159</v>
      </c>
      <c r="E211" s="166" t="s">
        <v>1</v>
      </c>
      <c r="F211" s="167" t="s">
        <v>630</v>
      </c>
      <c r="H211" s="168">
        <v>44.99</v>
      </c>
      <c r="I211" s="245"/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159</v>
      </c>
      <c r="AU211" s="166" t="s">
        <v>87</v>
      </c>
      <c r="AV211" s="14" t="s">
        <v>87</v>
      </c>
      <c r="AW211" s="14" t="s">
        <v>33</v>
      </c>
      <c r="AX211" s="14" t="s">
        <v>85</v>
      </c>
      <c r="AY211" s="166" t="s">
        <v>150</v>
      </c>
    </row>
    <row r="212" spans="1:65" s="2" customFormat="1" ht="66.75" customHeight="1">
      <c r="A212" s="29"/>
      <c r="B212" s="145"/>
      <c r="C212" s="146" t="s">
        <v>276</v>
      </c>
      <c r="D212" s="146" t="s">
        <v>152</v>
      </c>
      <c r="E212" s="147" t="s">
        <v>260</v>
      </c>
      <c r="F212" s="148" t="s">
        <v>261</v>
      </c>
      <c r="G212" s="149" t="s">
        <v>203</v>
      </c>
      <c r="H212" s="150">
        <v>12.61</v>
      </c>
      <c r="I212" s="243"/>
      <c r="J212" s="151">
        <f>ROUND(I212*H212,2)</f>
        <v>0</v>
      </c>
      <c r="K212" s="148" t="s">
        <v>156</v>
      </c>
      <c r="L212" s="30"/>
      <c r="M212" s="152" t="s">
        <v>1</v>
      </c>
      <c r="N212" s="153" t="s">
        <v>43</v>
      </c>
      <c r="O212" s="154">
        <v>0.435</v>
      </c>
      <c r="P212" s="154">
        <f>O212*H212</f>
        <v>5.4853499999999995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157</v>
      </c>
      <c r="AT212" s="156" t="s">
        <v>152</v>
      </c>
      <c r="AU212" s="156" t="s">
        <v>87</v>
      </c>
      <c r="AY212" s="17" t="s">
        <v>150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85</v>
      </c>
      <c r="BK212" s="157">
        <f>ROUND(I212*H212,2)</f>
        <v>0</v>
      </c>
      <c r="BL212" s="17" t="s">
        <v>157</v>
      </c>
      <c r="BM212" s="156" t="s">
        <v>631</v>
      </c>
    </row>
    <row r="213" spans="2:51" s="13" customFormat="1" ht="11.25">
      <c r="B213" s="158"/>
      <c r="D213" s="159" t="s">
        <v>159</v>
      </c>
      <c r="E213" s="160" t="s">
        <v>1</v>
      </c>
      <c r="F213" s="161" t="s">
        <v>160</v>
      </c>
      <c r="H213" s="160" t="s">
        <v>1</v>
      </c>
      <c r="I213" s="244"/>
      <c r="L213" s="158"/>
      <c r="M213" s="162"/>
      <c r="N213" s="163"/>
      <c r="O213" s="163"/>
      <c r="P213" s="163"/>
      <c r="Q213" s="163"/>
      <c r="R213" s="163"/>
      <c r="S213" s="163"/>
      <c r="T213" s="164"/>
      <c r="AT213" s="160" t="s">
        <v>159</v>
      </c>
      <c r="AU213" s="160" t="s">
        <v>87</v>
      </c>
      <c r="AV213" s="13" t="s">
        <v>85</v>
      </c>
      <c r="AW213" s="13" t="s">
        <v>33</v>
      </c>
      <c r="AX213" s="13" t="s">
        <v>78</v>
      </c>
      <c r="AY213" s="160" t="s">
        <v>150</v>
      </c>
    </row>
    <row r="214" spans="2:51" s="13" customFormat="1" ht="11.25">
      <c r="B214" s="158"/>
      <c r="D214" s="159" t="s">
        <v>159</v>
      </c>
      <c r="E214" s="160" t="s">
        <v>1</v>
      </c>
      <c r="F214" s="161" t="s">
        <v>210</v>
      </c>
      <c r="H214" s="160" t="s">
        <v>1</v>
      </c>
      <c r="I214" s="244"/>
      <c r="L214" s="158"/>
      <c r="M214" s="162"/>
      <c r="N214" s="163"/>
      <c r="O214" s="163"/>
      <c r="P214" s="163"/>
      <c r="Q214" s="163"/>
      <c r="R214" s="163"/>
      <c r="S214" s="163"/>
      <c r="T214" s="164"/>
      <c r="AT214" s="160" t="s">
        <v>159</v>
      </c>
      <c r="AU214" s="160" t="s">
        <v>87</v>
      </c>
      <c r="AV214" s="13" t="s">
        <v>85</v>
      </c>
      <c r="AW214" s="13" t="s">
        <v>33</v>
      </c>
      <c r="AX214" s="13" t="s">
        <v>78</v>
      </c>
      <c r="AY214" s="160" t="s">
        <v>150</v>
      </c>
    </row>
    <row r="215" spans="2:51" s="14" customFormat="1" ht="11.25">
      <c r="B215" s="165"/>
      <c r="D215" s="159" t="s">
        <v>159</v>
      </c>
      <c r="E215" s="166" t="s">
        <v>1</v>
      </c>
      <c r="F215" s="167" t="s">
        <v>632</v>
      </c>
      <c r="H215" s="168">
        <v>12.61</v>
      </c>
      <c r="I215" s="245"/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159</v>
      </c>
      <c r="AU215" s="166" t="s">
        <v>87</v>
      </c>
      <c r="AV215" s="14" t="s">
        <v>87</v>
      </c>
      <c r="AW215" s="14" t="s">
        <v>33</v>
      </c>
      <c r="AX215" s="14" t="s">
        <v>85</v>
      </c>
      <c r="AY215" s="166" t="s">
        <v>150</v>
      </c>
    </row>
    <row r="216" spans="1:65" s="2" customFormat="1" ht="16.5" customHeight="1">
      <c r="A216" s="29"/>
      <c r="B216" s="145"/>
      <c r="C216" s="179" t="s">
        <v>281</v>
      </c>
      <c r="D216" s="179" t="s">
        <v>265</v>
      </c>
      <c r="E216" s="180" t="s">
        <v>266</v>
      </c>
      <c r="F216" s="181" t="s">
        <v>267</v>
      </c>
      <c r="G216" s="182" t="s">
        <v>268</v>
      </c>
      <c r="H216" s="183">
        <v>25.22</v>
      </c>
      <c r="I216" s="248"/>
      <c r="J216" s="184">
        <f>ROUND(I216*H216,2)</f>
        <v>0</v>
      </c>
      <c r="K216" s="181" t="s">
        <v>156</v>
      </c>
      <c r="L216" s="185"/>
      <c r="M216" s="186" t="s">
        <v>1</v>
      </c>
      <c r="N216" s="187" t="s">
        <v>43</v>
      </c>
      <c r="O216" s="154">
        <v>0</v>
      </c>
      <c r="P216" s="154">
        <f>O216*H216</f>
        <v>0</v>
      </c>
      <c r="Q216" s="154">
        <v>1</v>
      </c>
      <c r="R216" s="154">
        <f>Q216*H216</f>
        <v>25.22</v>
      </c>
      <c r="S216" s="154">
        <v>0</v>
      </c>
      <c r="T216" s="155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194</v>
      </c>
      <c r="AT216" s="156" t="s">
        <v>265</v>
      </c>
      <c r="AU216" s="156" t="s">
        <v>87</v>
      </c>
      <c r="AY216" s="17" t="s">
        <v>150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85</v>
      </c>
      <c r="BK216" s="157">
        <f>ROUND(I216*H216,2)</f>
        <v>0</v>
      </c>
      <c r="BL216" s="17" t="s">
        <v>157</v>
      </c>
      <c r="BM216" s="156" t="s">
        <v>633</v>
      </c>
    </row>
    <row r="217" spans="1:47" s="2" customFormat="1" ht="19.5">
      <c r="A217" s="29"/>
      <c r="B217" s="30"/>
      <c r="C217" s="29"/>
      <c r="D217" s="159" t="s">
        <v>270</v>
      </c>
      <c r="E217" s="29"/>
      <c r="F217" s="188" t="s">
        <v>271</v>
      </c>
      <c r="G217" s="29"/>
      <c r="H217" s="29"/>
      <c r="I217" s="249"/>
      <c r="J217" s="29"/>
      <c r="K217" s="29"/>
      <c r="L217" s="30"/>
      <c r="M217" s="189"/>
      <c r="N217" s="190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7" t="s">
        <v>270</v>
      </c>
      <c r="AU217" s="17" t="s">
        <v>87</v>
      </c>
    </row>
    <row r="218" spans="2:51" s="14" customFormat="1" ht="11.25">
      <c r="B218" s="165"/>
      <c r="D218" s="159" t="s">
        <v>159</v>
      </c>
      <c r="F218" s="167" t="s">
        <v>634</v>
      </c>
      <c r="H218" s="168">
        <v>25.22</v>
      </c>
      <c r="I218" s="245"/>
      <c r="L218" s="165"/>
      <c r="M218" s="169"/>
      <c r="N218" s="170"/>
      <c r="O218" s="170"/>
      <c r="P218" s="170"/>
      <c r="Q218" s="170"/>
      <c r="R218" s="170"/>
      <c r="S218" s="170"/>
      <c r="T218" s="171"/>
      <c r="AT218" s="166" t="s">
        <v>159</v>
      </c>
      <c r="AU218" s="166" t="s">
        <v>87</v>
      </c>
      <c r="AV218" s="14" t="s">
        <v>87</v>
      </c>
      <c r="AW218" s="14" t="s">
        <v>3</v>
      </c>
      <c r="AX218" s="14" t="s">
        <v>85</v>
      </c>
      <c r="AY218" s="166" t="s">
        <v>150</v>
      </c>
    </row>
    <row r="219" spans="2:63" s="12" customFormat="1" ht="22.9" customHeight="1">
      <c r="B219" s="133"/>
      <c r="D219" s="134" t="s">
        <v>77</v>
      </c>
      <c r="E219" s="143" t="s">
        <v>157</v>
      </c>
      <c r="F219" s="143" t="s">
        <v>287</v>
      </c>
      <c r="I219" s="250"/>
      <c r="J219" s="144">
        <f>BK219</f>
        <v>0</v>
      </c>
      <c r="L219" s="133"/>
      <c r="M219" s="137"/>
      <c r="N219" s="138"/>
      <c r="O219" s="138"/>
      <c r="P219" s="139">
        <f>SUM(P220:P230)</f>
        <v>5.982524</v>
      </c>
      <c r="Q219" s="138"/>
      <c r="R219" s="139">
        <f>SUM(R220:R230)</f>
        <v>0</v>
      </c>
      <c r="S219" s="138"/>
      <c r="T219" s="140">
        <f>SUM(T220:T230)</f>
        <v>0</v>
      </c>
      <c r="AR219" s="134" t="s">
        <v>85</v>
      </c>
      <c r="AT219" s="141" t="s">
        <v>77</v>
      </c>
      <c r="AU219" s="141" t="s">
        <v>85</v>
      </c>
      <c r="AY219" s="134" t="s">
        <v>150</v>
      </c>
      <c r="BK219" s="142">
        <f>SUM(BK220:BK230)</f>
        <v>0</v>
      </c>
    </row>
    <row r="220" spans="1:65" s="2" customFormat="1" ht="24.2" customHeight="1">
      <c r="A220" s="29"/>
      <c r="B220" s="145"/>
      <c r="C220" s="146" t="s">
        <v>288</v>
      </c>
      <c r="D220" s="146" t="s">
        <v>152</v>
      </c>
      <c r="E220" s="147" t="s">
        <v>289</v>
      </c>
      <c r="F220" s="148" t="s">
        <v>290</v>
      </c>
      <c r="G220" s="149" t="s">
        <v>203</v>
      </c>
      <c r="H220" s="150">
        <v>0.5</v>
      </c>
      <c r="I220" s="243"/>
      <c r="J220" s="151">
        <f>ROUND(I220*H220,2)</f>
        <v>0</v>
      </c>
      <c r="K220" s="148" t="s">
        <v>156</v>
      </c>
      <c r="L220" s="30"/>
      <c r="M220" s="152" t="s">
        <v>1</v>
      </c>
      <c r="N220" s="153" t="s">
        <v>43</v>
      </c>
      <c r="O220" s="154">
        <v>1.303</v>
      </c>
      <c r="P220" s="154">
        <f>O220*H220</f>
        <v>0.6515</v>
      </c>
      <c r="Q220" s="154">
        <v>0</v>
      </c>
      <c r="R220" s="154">
        <f>Q220*H220</f>
        <v>0</v>
      </c>
      <c r="S220" s="154">
        <v>0</v>
      </c>
      <c r="T220" s="155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6" t="s">
        <v>157</v>
      </c>
      <c r="AT220" s="156" t="s">
        <v>152</v>
      </c>
      <c r="AU220" s="156" t="s">
        <v>87</v>
      </c>
      <c r="AY220" s="17" t="s">
        <v>150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85</v>
      </c>
      <c r="BK220" s="157">
        <f>ROUND(I220*H220,2)</f>
        <v>0</v>
      </c>
      <c r="BL220" s="17" t="s">
        <v>157</v>
      </c>
      <c r="BM220" s="156" t="s">
        <v>635</v>
      </c>
    </row>
    <row r="221" spans="2:51" s="14" customFormat="1" ht="11.25">
      <c r="B221" s="165"/>
      <c r="D221" s="159" t="s">
        <v>159</v>
      </c>
      <c r="E221" s="166" t="s">
        <v>1</v>
      </c>
      <c r="F221" s="167" t="s">
        <v>636</v>
      </c>
      <c r="H221" s="168">
        <v>0.5</v>
      </c>
      <c r="I221" s="245"/>
      <c r="L221" s="165"/>
      <c r="M221" s="169"/>
      <c r="N221" s="170"/>
      <c r="O221" s="170"/>
      <c r="P221" s="170"/>
      <c r="Q221" s="170"/>
      <c r="R221" s="170"/>
      <c r="S221" s="170"/>
      <c r="T221" s="171"/>
      <c r="AT221" s="166" t="s">
        <v>159</v>
      </c>
      <c r="AU221" s="166" t="s">
        <v>87</v>
      </c>
      <c r="AV221" s="14" t="s">
        <v>87</v>
      </c>
      <c r="AW221" s="14" t="s">
        <v>33</v>
      </c>
      <c r="AX221" s="14" t="s">
        <v>85</v>
      </c>
      <c r="AY221" s="166" t="s">
        <v>150</v>
      </c>
    </row>
    <row r="222" spans="1:65" s="2" customFormat="1" ht="33" customHeight="1">
      <c r="A222" s="29"/>
      <c r="B222" s="145"/>
      <c r="C222" s="146" t="s">
        <v>293</v>
      </c>
      <c r="D222" s="146" t="s">
        <v>152</v>
      </c>
      <c r="E222" s="147" t="s">
        <v>294</v>
      </c>
      <c r="F222" s="148" t="s">
        <v>295</v>
      </c>
      <c r="G222" s="149" t="s">
        <v>203</v>
      </c>
      <c r="H222" s="150">
        <v>3.88</v>
      </c>
      <c r="I222" s="243"/>
      <c r="J222" s="151">
        <f>ROUND(I222*H222,2)</f>
        <v>0</v>
      </c>
      <c r="K222" s="148" t="s">
        <v>156</v>
      </c>
      <c r="L222" s="30"/>
      <c r="M222" s="152" t="s">
        <v>1</v>
      </c>
      <c r="N222" s="153" t="s">
        <v>43</v>
      </c>
      <c r="O222" s="154">
        <v>1.317</v>
      </c>
      <c r="P222" s="154">
        <f>O222*H222</f>
        <v>5.10996</v>
      </c>
      <c r="Q222" s="154">
        <v>0</v>
      </c>
      <c r="R222" s="154">
        <f>Q222*H222</f>
        <v>0</v>
      </c>
      <c r="S222" s="154">
        <v>0</v>
      </c>
      <c r="T222" s="155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157</v>
      </c>
      <c r="AT222" s="156" t="s">
        <v>152</v>
      </c>
      <c r="AU222" s="156" t="s">
        <v>87</v>
      </c>
      <c r="AY222" s="17" t="s">
        <v>150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85</v>
      </c>
      <c r="BK222" s="157">
        <f>ROUND(I222*H222,2)</f>
        <v>0</v>
      </c>
      <c r="BL222" s="17" t="s">
        <v>157</v>
      </c>
      <c r="BM222" s="156" t="s">
        <v>637</v>
      </c>
    </row>
    <row r="223" spans="2:51" s="13" customFormat="1" ht="11.25">
      <c r="B223" s="158"/>
      <c r="D223" s="159" t="s">
        <v>159</v>
      </c>
      <c r="E223" s="160" t="s">
        <v>1</v>
      </c>
      <c r="F223" s="161" t="s">
        <v>160</v>
      </c>
      <c r="H223" s="160" t="s">
        <v>1</v>
      </c>
      <c r="I223" s="244"/>
      <c r="L223" s="158"/>
      <c r="M223" s="162"/>
      <c r="N223" s="163"/>
      <c r="O223" s="163"/>
      <c r="P223" s="163"/>
      <c r="Q223" s="163"/>
      <c r="R223" s="163"/>
      <c r="S223" s="163"/>
      <c r="T223" s="164"/>
      <c r="AT223" s="160" t="s">
        <v>159</v>
      </c>
      <c r="AU223" s="160" t="s">
        <v>87</v>
      </c>
      <c r="AV223" s="13" t="s">
        <v>85</v>
      </c>
      <c r="AW223" s="13" t="s">
        <v>33</v>
      </c>
      <c r="AX223" s="13" t="s">
        <v>78</v>
      </c>
      <c r="AY223" s="160" t="s">
        <v>150</v>
      </c>
    </row>
    <row r="224" spans="2:51" s="13" customFormat="1" ht="11.25">
      <c r="B224" s="158"/>
      <c r="D224" s="159" t="s">
        <v>159</v>
      </c>
      <c r="E224" s="160" t="s">
        <v>1</v>
      </c>
      <c r="F224" s="161" t="s">
        <v>210</v>
      </c>
      <c r="H224" s="160" t="s">
        <v>1</v>
      </c>
      <c r="I224" s="244"/>
      <c r="L224" s="158"/>
      <c r="M224" s="162"/>
      <c r="N224" s="163"/>
      <c r="O224" s="163"/>
      <c r="P224" s="163"/>
      <c r="Q224" s="163"/>
      <c r="R224" s="163"/>
      <c r="S224" s="163"/>
      <c r="T224" s="164"/>
      <c r="AT224" s="160" t="s">
        <v>159</v>
      </c>
      <c r="AU224" s="160" t="s">
        <v>87</v>
      </c>
      <c r="AV224" s="13" t="s">
        <v>85</v>
      </c>
      <c r="AW224" s="13" t="s">
        <v>33</v>
      </c>
      <c r="AX224" s="13" t="s">
        <v>78</v>
      </c>
      <c r="AY224" s="160" t="s">
        <v>150</v>
      </c>
    </row>
    <row r="225" spans="2:51" s="14" customFormat="1" ht="11.25">
      <c r="B225" s="165"/>
      <c r="D225" s="159" t="s">
        <v>159</v>
      </c>
      <c r="E225" s="166" t="s">
        <v>1</v>
      </c>
      <c r="F225" s="167" t="s">
        <v>638</v>
      </c>
      <c r="H225" s="168">
        <v>3.88</v>
      </c>
      <c r="I225" s="245"/>
      <c r="L225" s="165"/>
      <c r="M225" s="169"/>
      <c r="N225" s="170"/>
      <c r="O225" s="170"/>
      <c r="P225" s="170"/>
      <c r="Q225" s="170"/>
      <c r="R225" s="170"/>
      <c r="S225" s="170"/>
      <c r="T225" s="171"/>
      <c r="AT225" s="166" t="s">
        <v>159</v>
      </c>
      <c r="AU225" s="166" t="s">
        <v>87</v>
      </c>
      <c r="AV225" s="14" t="s">
        <v>87</v>
      </c>
      <c r="AW225" s="14" t="s">
        <v>33</v>
      </c>
      <c r="AX225" s="14" t="s">
        <v>85</v>
      </c>
      <c r="AY225" s="166" t="s">
        <v>150</v>
      </c>
    </row>
    <row r="226" spans="1:65" s="2" customFormat="1" ht="44.25" customHeight="1">
      <c r="A226" s="29"/>
      <c r="B226" s="145"/>
      <c r="C226" s="146" t="s">
        <v>298</v>
      </c>
      <c r="D226" s="146" t="s">
        <v>152</v>
      </c>
      <c r="E226" s="147" t="s">
        <v>299</v>
      </c>
      <c r="F226" s="148" t="s">
        <v>300</v>
      </c>
      <c r="G226" s="149" t="s">
        <v>203</v>
      </c>
      <c r="H226" s="150">
        <v>0.183</v>
      </c>
      <c r="I226" s="243"/>
      <c r="J226" s="151">
        <f>ROUND(I226*H226,2)</f>
        <v>0</v>
      </c>
      <c r="K226" s="148" t="s">
        <v>156</v>
      </c>
      <c r="L226" s="30"/>
      <c r="M226" s="152" t="s">
        <v>1</v>
      </c>
      <c r="N226" s="153" t="s">
        <v>43</v>
      </c>
      <c r="O226" s="154">
        <v>1.208</v>
      </c>
      <c r="P226" s="154">
        <f>O226*H226</f>
        <v>0.22106399999999998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157</v>
      </c>
      <c r="AT226" s="156" t="s">
        <v>152</v>
      </c>
      <c r="AU226" s="156" t="s">
        <v>87</v>
      </c>
      <c r="AY226" s="17" t="s">
        <v>150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85</v>
      </c>
      <c r="BK226" s="157">
        <f>ROUND(I226*H226,2)</f>
        <v>0</v>
      </c>
      <c r="BL226" s="17" t="s">
        <v>157</v>
      </c>
      <c r="BM226" s="156" t="s">
        <v>639</v>
      </c>
    </row>
    <row r="227" spans="2:51" s="13" customFormat="1" ht="11.25">
      <c r="B227" s="158"/>
      <c r="D227" s="159" t="s">
        <v>159</v>
      </c>
      <c r="E227" s="160" t="s">
        <v>1</v>
      </c>
      <c r="F227" s="161" t="s">
        <v>640</v>
      </c>
      <c r="H227" s="160" t="s">
        <v>1</v>
      </c>
      <c r="I227" s="244"/>
      <c r="L227" s="158"/>
      <c r="M227" s="162"/>
      <c r="N227" s="163"/>
      <c r="O227" s="163"/>
      <c r="P227" s="163"/>
      <c r="Q227" s="163"/>
      <c r="R227" s="163"/>
      <c r="S227" s="163"/>
      <c r="T227" s="164"/>
      <c r="AT227" s="160" t="s">
        <v>159</v>
      </c>
      <c r="AU227" s="160" t="s">
        <v>87</v>
      </c>
      <c r="AV227" s="13" t="s">
        <v>85</v>
      </c>
      <c r="AW227" s="13" t="s">
        <v>33</v>
      </c>
      <c r="AX227" s="13" t="s">
        <v>78</v>
      </c>
      <c r="AY227" s="160" t="s">
        <v>150</v>
      </c>
    </row>
    <row r="228" spans="2:51" s="14" customFormat="1" ht="11.25">
      <c r="B228" s="165"/>
      <c r="D228" s="159" t="s">
        <v>159</v>
      </c>
      <c r="E228" s="166" t="s">
        <v>1</v>
      </c>
      <c r="F228" s="167" t="s">
        <v>641</v>
      </c>
      <c r="H228" s="168">
        <v>0.16</v>
      </c>
      <c r="I228" s="245"/>
      <c r="L228" s="165"/>
      <c r="M228" s="169"/>
      <c r="N228" s="170"/>
      <c r="O228" s="170"/>
      <c r="P228" s="170"/>
      <c r="Q228" s="170"/>
      <c r="R228" s="170"/>
      <c r="S228" s="170"/>
      <c r="T228" s="171"/>
      <c r="AT228" s="166" t="s">
        <v>159</v>
      </c>
      <c r="AU228" s="166" t="s">
        <v>87</v>
      </c>
      <c r="AV228" s="14" t="s">
        <v>87</v>
      </c>
      <c r="AW228" s="14" t="s">
        <v>33</v>
      </c>
      <c r="AX228" s="14" t="s">
        <v>78</v>
      </c>
      <c r="AY228" s="166" t="s">
        <v>150</v>
      </c>
    </row>
    <row r="229" spans="2:51" s="14" customFormat="1" ht="11.25">
      <c r="B229" s="165"/>
      <c r="D229" s="159" t="s">
        <v>159</v>
      </c>
      <c r="E229" s="166" t="s">
        <v>1</v>
      </c>
      <c r="F229" s="167" t="s">
        <v>642</v>
      </c>
      <c r="H229" s="168">
        <v>0.023</v>
      </c>
      <c r="I229" s="245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159</v>
      </c>
      <c r="AU229" s="166" t="s">
        <v>87</v>
      </c>
      <c r="AV229" s="14" t="s">
        <v>87</v>
      </c>
      <c r="AW229" s="14" t="s">
        <v>33</v>
      </c>
      <c r="AX229" s="14" t="s">
        <v>78</v>
      </c>
      <c r="AY229" s="166" t="s">
        <v>150</v>
      </c>
    </row>
    <row r="230" spans="2:51" s="15" customFormat="1" ht="11.25">
      <c r="B230" s="172"/>
      <c r="D230" s="159" t="s">
        <v>159</v>
      </c>
      <c r="E230" s="173" t="s">
        <v>1</v>
      </c>
      <c r="F230" s="174" t="s">
        <v>164</v>
      </c>
      <c r="H230" s="175">
        <v>0.183</v>
      </c>
      <c r="I230" s="247"/>
      <c r="L230" s="172"/>
      <c r="M230" s="176"/>
      <c r="N230" s="177"/>
      <c r="O230" s="177"/>
      <c r="P230" s="177"/>
      <c r="Q230" s="177"/>
      <c r="R230" s="177"/>
      <c r="S230" s="177"/>
      <c r="T230" s="178"/>
      <c r="AT230" s="173" t="s">
        <v>159</v>
      </c>
      <c r="AU230" s="173" t="s">
        <v>87</v>
      </c>
      <c r="AV230" s="15" t="s">
        <v>157</v>
      </c>
      <c r="AW230" s="15" t="s">
        <v>33</v>
      </c>
      <c r="AX230" s="15" t="s">
        <v>85</v>
      </c>
      <c r="AY230" s="173" t="s">
        <v>150</v>
      </c>
    </row>
    <row r="231" spans="2:63" s="12" customFormat="1" ht="22.9" customHeight="1">
      <c r="B231" s="133"/>
      <c r="D231" s="134" t="s">
        <v>77</v>
      </c>
      <c r="E231" s="143" t="s">
        <v>177</v>
      </c>
      <c r="F231" s="143" t="s">
        <v>306</v>
      </c>
      <c r="I231" s="250"/>
      <c r="J231" s="144">
        <f>BK231</f>
        <v>0</v>
      </c>
      <c r="L231" s="133"/>
      <c r="M231" s="137"/>
      <c r="N231" s="138"/>
      <c r="O231" s="138"/>
      <c r="P231" s="139">
        <f>SUM(P232:P260)</f>
        <v>55.716441</v>
      </c>
      <c r="Q231" s="138"/>
      <c r="R231" s="139">
        <f>SUM(R232:R260)</f>
        <v>10.485033599999998</v>
      </c>
      <c r="S231" s="138"/>
      <c r="T231" s="140">
        <f>SUM(T232:T260)</f>
        <v>0</v>
      </c>
      <c r="AR231" s="134" t="s">
        <v>85</v>
      </c>
      <c r="AT231" s="141" t="s">
        <v>77</v>
      </c>
      <c r="AU231" s="141" t="s">
        <v>85</v>
      </c>
      <c r="AY231" s="134" t="s">
        <v>150</v>
      </c>
      <c r="BK231" s="142">
        <f>SUM(BK232:BK260)</f>
        <v>0</v>
      </c>
    </row>
    <row r="232" spans="1:65" s="2" customFormat="1" ht="33" customHeight="1">
      <c r="A232" s="29"/>
      <c r="B232" s="145"/>
      <c r="C232" s="146" t="s">
        <v>307</v>
      </c>
      <c r="D232" s="146" t="s">
        <v>152</v>
      </c>
      <c r="E232" s="147" t="s">
        <v>308</v>
      </c>
      <c r="F232" s="148" t="s">
        <v>309</v>
      </c>
      <c r="G232" s="149" t="s">
        <v>155</v>
      </c>
      <c r="H232" s="150">
        <v>61.887</v>
      </c>
      <c r="I232" s="243"/>
      <c r="J232" s="151">
        <f>ROUND(I232*H232,2)</f>
        <v>0</v>
      </c>
      <c r="K232" s="148" t="s">
        <v>156</v>
      </c>
      <c r="L232" s="30"/>
      <c r="M232" s="152" t="s">
        <v>1</v>
      </c>
      <c r="N232" s="153" t="s">
        <v>43</v>
      </c>
      <c r="O232" s="154">
        <v>0.029</v>
      </c>
      <c r="P232" s="154">
        <f>O232*H232</f>
        <v>1.794723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6" t="s">
        <v>157</v>
      </c>
      <c r="AT232" s="156" t="s">
        <v>152</v>
      </c>
      <c r="AU232" s="156" t="s">
        <v>87</v>
      </c>
      <c r="AY232" s="17" t="s">
        <v>150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85</v>
      </c>
      <c r="BK232" s="157">
        <f>ROUND(I232*H232,2)</f>
        <v>0</v>
      </c>
      <c r="BL232" s="17" t="s">
        <v>157</v>
      </c>
      <c r="BM232" s="156" t="s">
        <v>643</v>
      </c>
    </row>
    <row r="233" spans="2:51" s="13" customFormat="1" ht="11.25">
      <c r="B233" s="158"/>
      <c r="D233" s="159" t="s">
        <v>159</v>
      </c>
      <c r="E233" s="160" t="s">
        <v>1</v>
      </c>
      <c r="F233" s="161" t="s">
        <v>160</v>
      </c>
      <c r="H233" s="160" t="s">
        <v>1</v>
      </c>
      <c r="I233" s="244"/>
      <c r="L233" s="158"/>
      <c r="M233" s="162"/>
      <c r="N233" s="163"/>
      <c r="O233" s="163"/>
      <c r="P233" s="163"/>
      <c r="Q233" s="163"/>
      <c r="R233" s="163"/>
      <c r="S233" s="163"/>
      <c r="T233" s="164"/>
      <c r="AT233" s="160" t="s">
        <v>159</v>
      </c>
      <c r="AU233" s="160" t="s">
        <v>87</v>
      </c>
      <c r="AV233" s="13" t="s">
        <v>85</v>
      </c>
      <c r="AW233" s="13" t="s">
        <v>33</v>
      </c>
      <c r="AX233" s="13" t="s">
        <v>78</v>
      </c>
      <c r="AY233" s="160" t="s">
        <v>150</v>
      </c>
    </row>
    <row r="234" spans="2:51" s="13" customFormat="1" ht="11.25">
      <c r="B234" s="158"/>
      <c r="D234" s="159" t="s">
        <v>159</v>
      </c>
      <c r="E234" s="160" t="s">
        <v>1</v>
      </c>
      <c r="F234" s="161" t="s">
        <v>161</v>
      </c>
      <c r="H234" s="160" t="s">
        <v>1</v>
      </c>
      <c r="I234" s="244"/>
      <c r="L234" s="158"/>
      <c r="M234" s="162"/>
      <c r="N234" s="163"/>
      <c r="O234" s="163"/>
      <c r="P234" s="163"/>
      <c r="Q234" s="163"/>
      <c r="R234" s="163"/>
      <c r="S234" s="163"/>
      <c r="T234" s="164"/>
      <c r="AT234" s="160" t="s">
        <v>159</v>
      </c>
      <c r="AU234" s="160" t="s">
        <v>87</v>
      </c>
      <c r="AV234" s="13" t="s">
        <v>85</v>
      </c>
      <c r="AW234" s="13" t="s">
        <v>33</v>
      </c>
      <c r="AX234" s="13" t="s">
        <v>78</v>
      </c>
      <c r="AY234" s="160" t="s">
        <v>150</v>
      </c>
    </row>
    <row r="235" spans="2:51" s="14" customFormat="1" ht="11.25">
      <c r="B235" s="165"/>
      <c r="D235" s="159" t="s">
        <v>159</v>
      </c>
      <c r="E235" s="166" t="s">
        <v>1</v>
      </c>
      <c r="F235" s="167" t="s">
        <v>583</v>
      </c>
      <c r="H235" s="168">
        <v>6.96</v>
      </c>
      <c r="I235" s="245"/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159</v>
      </c>
      <c r="AU235" s="166" t="s">
        <v>87</v>
      </c>
      <c r="AV235" s="14" t="s">
        <v>87</v>
      </c>
      <c r="AW235" s="14" t="s">
        <v>33</v>
      </c>
      <c r="AX235" s="14" t="s">
        <v>78</v>
      </c>
      <c r="AY235" s="166" t="s">
        <v>150</v>
      </c>
    </row>
    <row r="236" spans="2:51" s="14" customFormat="1" ht="11.25">
      <c r="B236" s="165"/>
      <c r="D236" s="159" t="s">
        <v>159</v>
      </c>
      <c r="E236" s="166" t="s">
        <v>1</v>
      </c>
      <c r="F236" s="167" t="s">
        <v>584</v>
      </c>
      <c r="H236" s="168">
        <v>52.272</v>
      </c>
      <c r="I236" s="245"/>
      <c r="L236" s="165"/>
      <c r="M236" s="169"/>
      <c r="N236" s="170"/>
      <c r="O236" s="170"/>
      <c r="P236" s="170"/>
      <c r="Q236" s="170"/>
      <c r="R236" s="170"/>
      <c r="S236" s="170"/>
      <c r="T236" s="171"/>
      <c r="AT236" s="166" t="s">
        <v>159</v>
      </c>
      <c r="AU236" s="166" t="s">
        <v>87</v>
      </c>
      <c r="AV236" s="14" t="s">
        <v>87</v>
      </c>
      <c r="AW236" s="14" t="s">
        <v>33</v>
      </c>
      <c r="AX236" s="14" t="s">
        <v>78</v>
      </c>
      <c r="AY236" s="166" t="s">
        <v>150</v>
      </c>
    </row>
    <row r="237" spans="2:51" s="14" customFormat="1" ht="11.25">
      <c r="B237" s="165"/>
      <c r="D237" s="159" t="s">
        <v>159</v>
      </c>
      <c r="E237" s="166" t="s">
        <v>1</v>
      </c>
      <c r="F237" s="167" t="s">
        <v>585</v>
      </c>
      <c r="H237" s="168">
        <v>2.655</v>
      </c>
      <c r="I237" s="245"/>
      <c r="L237" s="165"/>
      <c r="M237" s="169"/>
      <c r="N237" s="170"/>
      <c r="O237" s="170"/>
      <c r="P237" s="170"/>
      <c r="Q237" s="170"/>
      <c r="R237" s="170"/>
      <c r="S237" s="170"/>
      <c r="T237" s="171"/>
      <c r="AT237" s="166" t="s">
        <v>159</v>
      </c>
      <c r="AU237" s="166" t="s">
        <v>87</v>
      </c>
      <c r="AV237" s="14" t="s">
        <v>87</v>
      </c>
      <c r="AW237" s="14" t="s">
        <v>33</v>
      </c>
      <c r="AX237" s="14" t="s">
        <v>78</v>
      </c>
      <c r="AY237" s="166" t="s">
        <v>150</v>
      </c>
    </row>
    <row r="238" spans="2:51" s="15" customFormat="1" ht="11.25">
      <c r="B238" s="172"/>
      <c r="D238" s="159" t="s">
        <v>159</v>
      </c>
      <c r="E238" s="173" t="s">
        <v>1</v>
      </c>
      <c r="F238" s="174" t="s">
        <v>164</v>
      </c>
      <c r="H238" s="175">
        <v>61.887</v>
      </c>
      <c r="I238" s="247"/>
      <c r="L238" s="172"/>
      <c r="M238" s="176"/>
      <c r="N238" s="177"/>
      <c r="O238" s="177"/>
      <c r="P238" s="177"/>
      <c r="Q238" s="177"/>
      <c r="R238" s="177"/>
      <c r="S238" s="177"/>
      <c r="T238" s="178"/>
      <c r="AT238" s="173" t="s">
        <v>159</v>
      </c>
      <c r="AU238" s="173" t="s">
        <v>87</v>
      </c>
      <c r="AV238" s="15" t="s">
        <v>157</v>
      </c>
      <c r="AW238" s="15" t="s">
        <v>33</v>
      </c>
      <c r="AX238" s="15" t="s">
        <v>85</v>
      </c>
      <c r="AY238" s="173" t="s">
        <v>150</v>
      </c>
    </row>
    <row r="239" spans="1:65" s="2" customFormat="1" ht="49.15" customHeight="1">
      <c r="A239" s="29"/>
      <c r="B239" s="145"/>
      <c r="C239" s="146" t="s">
        <v>311</v>
      </c>
      <c r="D239" s="146" t="s">
        <v>152</v>
      </c>
      <c r="E239" s="147" t="s">
        <v>644</v>
      </c>
      <c r="F239" s="148" t="s">
        <v>645</v>
      </c>
      <c r="G239" s="149" t="s">
        <v>155</v>
      </c>
      <c r="H239" s="150">
        <v>2.655</v>
      </c>
      <c r="I239" s="243"/>
      <c r="J239" s="151">
        <f>ROUND(I239*H239,2)</f>
        <v>0</v>
      </c>
      <c r="K239" s="148" t="s">
        <v>156</v>
      </c>
      <c r="L239" s="30"/>
      <c r="M239" s="152" t="s">
        <v>1</v>
      </c>
      <c r="N239" s="153" t="s">
        <v>43</v>
      </c>
      <c r="O239" s="154">
        <v>0.149</v>
      </c>
      <c r="P239" s="154">
        <f>O239*H239</f>
        <v>0.395595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157</v>
      </c>
      <c r="AT239" s="156" t="s">
        <v>152</v>
      </c>
      <c r="AU239" s="156" t="s">
        <v>87</v>
      </c>
      <c r="AY239" s="17" t="s">
        <v>150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85</v>
      </c>
      <c r="BK239" s="157">
        <f>ROUND(I239*H239,2)</f>
        <v>0</v>
      </c>
      <c r="BL239" s="17" t="s">
        <v>157</v>
      </c>
      <c r="BM239" s="156" t="s">
        <v>646</v>
      </c>
    </row>
    <row r="240" spans="2:51" s="14" customFormat="1" ht="11.25">
      <c r="B240" s="165"/>
      <c r="D240" s="159" t="s">
        <v>159</v>
      </c>
      <c r="E240" s="166" t="s">
        <v>1</v>
      </c>
      <c r="F240" s="167" t="s">
        <v>590</v>
      </c>
      <c r="H240" s="168">
        <v>2.655</v>
      </c>
      <c r="I240" s="245"/>
      <c r="L240" s="165"/>
      <c r="M240" s="169"/>
      <c r="N240" s="170"/>
      <c r="O240" s="170"/>
      <c r="P240" s="170"/>
      <c r="Q240" s="170"/>
      <c r="R240" s="170"/>
      <c r="S240" s="170"/>
      <c r="T240" s="171"/>
      <c r="AT240" s="166" t="s">
        <v>159</v>
      </c>
      <c r="AU240" s="166" t="s">
        <v>87</v>
      </c>
      <c r="AV240" s="14" t="s">
        <v>87</v>
      </c>
      <c r="AW240" s="14" t="s">
        <v>33</v>
      </c>
      <c r="AX240" s="14" t="s">
        <v>85</v>
      </c>
      <c r="AY240" s="166" t="s">
        <v>150</v>
      </c>
    </row>
    <row r="241" spans="1:65" s="2" customFormat="1" ht="37.9" customHeight="1">
      <c r="A241" s="29"/>
      <c r="B241" s="145"/>
      <c r="C241" s="146" t="s">
        <v>315</v>
      </c>
      <c r="D241" s="146" t="s">
        <v>152</v>
      </c>
      <c r="E241" s="147" t="s">
        <v>312</v>
      </c>
      <c r="F241" s="148" t="s">
        <v>313</v>
      </c>
      <c r="G241" s="149" t="s">
        <v>155</v>
      </c>
      <c r="H241" s="150">
        <v>52.272</v>
      </c>
      <c r="I241" s="243"/>
      <c r="J241" s="151">
        <f>ROUND(I241*H241,2)</f>
        <v>0</v>
      </c>
      <c r="K241" s="148" t="s">
        <v>156</v>
      </c>
      <c r="L241" s="30"/>
      <c r="M241" s="152" t="s">
        <v>1</v>
      </c>
      <c r="N241" s="153" t="s">
        <v>43</v>
      </c>
      <c r="O241" s="154">
        <v>0.027</v>
      </c>
      <c r="P241" s="154">
        <f>O241*H241</f>
        <v>1.411344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157</v>
      </c>
      <c r="AT241" s="156" t="s">
        <v>152</v>
      </c>
      <c r="AU241" s="156" t="s">
        <v>87</v>
      </c>
      <c r="AY241" s="17" t="s">
        <v>150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7" t="s">
        <v>85</v>
      </c>
      <c r="BK241" s="157">
        <f>ROUND(I241*H241,2)</f>
        <v>0</v>
      </c>
      <c r="BL241" s="17" t="s">
        <v>157</v>
      </c>
      <c r="BM241" s="156" t="s">
        <v>647</v>
      </c>
    </row>
    <row r="242" spans="2:51" s="13" customFormat="1" ht="11.25">
      <c r="B242" s="158"/>
      <c r="D242" s="159" t="s">
        <v>159</v>
      </c>
      <c r="E242" s="160" t="s">
        <v>1</v>
      </c>
      <c r="F242" s="161" t="s">
        <v>161</v>
      </c>
      <c r="H242" s="160" t="s">
        <v>1</v>
      </c>
      <c r="I242" s="244"/>
      <c r="L242" s="158"/>
      <c r="M242" s="162"/>
      <c r="N242" s="163"/>
      <c r="O242" s="163"/>
      <c r="P242" s="163"/>
      <c r="Q242" s="163"/>
      <c r="R242" s="163"/>
      <c r="S242" s="163"/>
      <c r="T242" s="164"/>
      <c r="AT242" s="160" t="s">
        <v>159</v>
      </c>
      <c r="AU242" s="160" t="s">
        <v>87</v>
      </c>
      <c r="AV242" s="13" t="s">
        <v>85</v>
      </c>
      <c r="AW242" s="13" t="s">
        <v>33</v>
      </c>
      <c r="AX242" s="13" t="s">
        <v>78</v>
      </c>
      <c r="AY242" s="160" t="s">
        <v>150</v>
      </c>
    </row>
    <row r="243" spans="2:51" s="14" customFormat="1" ht="11.25">
      <c r="B243" s="165"/>
      <c r="D243" s="159" t="s">
        <v>159</v>
      </c>
      <c r="E243" s="166" t="s">
        <v>1</v>
      </c>
      <c r="F243" s="167" t="s">
        <v>584</v>
      </c>
      <c r="H243" s="168">
        <v>52.272</v>
      </c>
      <c r="I243" s="245"/>
      <c r="L243" s="165"/>
      <c r="M243" s="169"/>
      <c r="N243" s="170"/>
      <c r="O243" s="170"/>
      <c r="P243" s="170"/>
      <c r="Q243" s="170"/>
      <c r="R243" s="170"/>
      <c r="S243" s="170"/>
      <c r="T243" s="171"/>
      <c r="AT243" s="166" t="s">
        <v>159</v>
      </c>
      <c r="AU243" s="166" t="s">
        <v>87</v>
      </c>
      <c r="AV243" s="14" t="s">
        <v>87</v>
      </c>
      <c r="AW243" s="14" t="s">
        <v>33</v>
      </c>
      <c r="AX243" s="14" t="s">
        <v>85</v>
      </c>
      <c r="AY243" s="166" t="s">
        <v>150</v>
      </c>
    </row>
    <row r="244" spans="1:65" s="2" customFormat="1" ht="24.2" customHeight="1">
      <c r="A244" s="29"/>
      <c r="B244" s="145"/>
      <c r="C244" s="146" t="s">
        <v>321</v>
      </c>
      <c r="D244" s="146" t="s">
        <v>152</v>
      </c>
      <c r="E244" s="147" t="s">
        <v>648</v>
      </c>
      <c r="F244" s="148" t="s">
        <v>649</v>
      </c>
      <c r="G244" s="149" t="s">
        <v>155</v>
      </c>
      <c r="H244" s="150">
        <v>26.55</v>
      </c>
      <c r="I244" s="243"/>
      <c r="J244" s="151">
        <f>ROUND(I244*H244,2)</f>
        <v>0</v>
      </c>
      <c r="K244" s="148" t="s">
        <v>156</v>
      </c>
      <c r="L244" s="30"/>
      <c r="M244" s="152" t="s">
        <v>1</v>
      </c>
      <c r="N244" s="153" t="s">
        <v>43</v>
      </c>
      <c r="O244" s="154">
        <v>0.004</v>
      </c>
      <c r="P244" s="154">
        <f>O244*H244</f>
        <v>0.1062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157</v>
      </c>
      <c r="AT244" s="156" t="s">
        <v>152</v>
      </c>
      <c r="AU244" s="156" t="s">
        <v>87</v>
      </c>
      <c r="AY244" s="17" t="s">
        <v>150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85</v>
      </c>
      <c r="BK244" s="157">
        <f>ROUND(I244*H244,2)</f>
        <v>0</v>
      </c>
      <c r="BL244" s="17" t="s">
        <v>157</v>
      </c>
      <c r="BM244" s="156" t="s">
        <v>650</v>
      </c>
    </row>
    <row r="245" spans="2:51" s="14" customFormat="1" ht="11.25">
      <c r="B245" s="165"/>
      <c r="D245" s="159" t="s">
        <v>159</v>
      </c>
      <c r="E245" s="166" t="s">
        <v>1</v>
      </c>
      <c r="F245" s="167" t="s">
        <v>651</v>
      </c>
      <c r="H245" s="168">
        <v>26.55</v>
      </c>
      <c r="I245" s="245"/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159</v>
      </c>
      <c r="AU245" s="166" t="s">
        <v>87</v>
      </c>
      <c r="AV245" s="14" t="s">
        <v>87</v>
      </c>
      <c r="AW245" s="14" t="s">
        <v>33</v>
      </c>
      <c r="AX245" s="14" t="s">
        <v>85</v>
      </c>
      <c r="AY245" s="166" t="s">
        <v>150</v>
      </c>
    </row>
    <row r="246" spans="1:65" s="2" customFormat="1" ht="24.2" customHeight="1">
      <c r="A246" s="29"/>
      <c r="B246" s="145"/>
      <c r="C246" s="146" t="s">
        <v>328</v>
      </c>
      <c r="D246" s="146" t="s">
        <v>152</v>
      </c>
      <c r="E246" s="147" t="s">
        <v>652</v>
      </c>
      <c r="F246" s="148" t="s">
        <v>653</v>
      </c>
      <c r="G246" s="149" t="s">
        <v>155</v>
      </c>
      <c r="H246" s="150">
        <v>4.347</v>
      </c>
      <c r="I246" s="243"/>
      <c r="J246" s="151">
        <f>ROUND(I246*H246,2)</f>
        <v>0</v>
      </c>
      <c r="K246" s="148" t="s">
        <v>156</v>
      </c>
      <c r="L246" s="30"/>
      <c r="M246" s="152" t="s">
        <v>1</v>
      </c>
      <c r="N246" s="153" t="s">
        <v>43</v>
      </c>
      <c r="O246" s="154">
        <v>0.002</v>
      </c>
      <c r="P246" s="154">
        <f>O246*H246</f>
        <v>0.008694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157</v>
      </c>
      <c r="AT246" s="156" t="s">
        <v>152</v>
      </c>
      <c r="AU246" s="156" t="s">
        <v>87</v>
      </c>
      <c r="AY246" s="17" t="s">
        <v>150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85</v>
      </c>
      <c r="BK246" s="157">
        <f>ROUND(I246*H246,2)</f>
        <v>0</v>
      </c>
      <c r="BL246" s="17" t="s">
        <v>157</v>
      </c>
      <c r="BM246" s="156" t="s">
        <v>654</v>
      </c>
    </row>
    <row r="247" spans="2:51" s="14" customFormat="1" ht="11.25">
      <c r="B247" s="165"/>
      <c r="D247" s="159" t="s">
        <v>159</v>
      </c>
      <c r="E247" s="166" t="s">
        <v>1</v>
      </c>
      <c r="F247" s="167" t="s">
        <v>591</v>
      </c>
      <c r="H247" s="168">
        <v>4.347</v>
      </c>
      <c r="I247" s="245"/>
      <c r="L247" s="165"/>
      <c r="M247" s="169"/>
      <c r="N247" s="170"/>
      <c r="O247" s="170"/>
      <c r="P247" s="170"/>
      <c r="Q247" s="170"/>
      <c r="R247" s="170"/>
      <c r="S247" s="170"/>
      <c r="T247" s="171"/>
      <c r="AT247" s="166" t="s">
        <v>159</v>
      </c>
      <c r="AU247" s="166" t="s">
        <v>87</v>
      </c>
      <c r="AV247" s="14" t="s">
        <v>87</v>
      </c>
      <c r="AW247" s="14" t="s">
        <v>33</v>
      </c>
      <c r="AX247" s="14" t="s">
        <v>85</v>
      </c>
      <c r="AY247" s="166" t="s">
        <v>150</v>
      </c>
    </row>
    <row r="248" spans="1:65" s="2" customFormat="1" ht="44.25" customHeight="1">
      <c r="A248" s="29"/>
      <c r="B248" s="145"/>
      <c r="C248" s="146" t="s">
        <v>334</v>
      </c>
      <c r="D248" s="146" t="s">
        <v>152</v>
      </c>
      <c r="E248" s="147" t="s">
        <v>655</v>
      </c>
      <c r="F248" s="148" t="s">
        <v>656</v>
      </c>
      <c r="G248" s="149" t="s">
        <v>155</v>
      </c>
      <c r="H248" s="150">
        <v>4.347</v>
      </c>
      <c r="I248" s="243"/>
      <c r="J248" s="151">
        <f>ROUND(I248*H248,2)</f>
        <v>0</v>
      </c>
      <c r="K248" s="148" t="s">
        <v>156</v>
      </c>
      <c r="L248" s="30"/>
      <c r="M248" s="152" t="s">
        <v>1</v>
      </c>
      <c r="N248" s="153" t="s">
        <v>43</v>
      </c>
      <c r="O248" s="154">
        <v>0.071</v>
      </c>
      <c r="P248" s="154">
        <f>O248*H248</f>
        <v>0.308637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157</v>
      </c>
      <c r="AT248" s="156" t="s">
        <v>152</v>
      </c>
      <c r="AU248" s="156" t="s">
        <v>87</v>
      </c>
      <c r="AY248" s="17" t="s">
        <v>150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85</v>
      </c>
      <c r="BK248" s="157">
        <f>ROUND(I248*H248,2)</f>
        <v>0</v>
      </c>
      <c r="BL248" s="17" t="s">
        <v>157</v>
      </c>
      <c r="BM248" s="156" t="s">
        <v>657</v>
      </c>
    </row>
    <row r="249" spans="2:51" s="14" customFormat="1" ht="11.25">
      <c r="B249" s="165"/>
      <c r="D249" s="159" t="s">
        <v>159</v>
      </c>
      <c r="E249" s="166" t="s">
        <v>1</v>
      </c>
      <c r="F249" s="167" t="s">
        <v>591</v>
      </c>
      <c r="H249" s="168">
        <v>4.347</v>
      </c>
      <c r="I249" s="245"/>
      <c r="L249" s="165"/>
      <c r="M249" s="169"/>
      <c r="N249" s="170"/>
      <c r="O249" s="170"/>
      <c r="P249" s="170"/>
      <c r="Q249" s="170"/>
      <c r="R249" s="170"/>
      <c r="S249" s="170"/>
      <c r="T249" s="171"/>
      <c r="AT249" s="166" t="s">
        <v>159</v>
      </c>
      <c r="AU249" s="166" t="s">
        <v>87</v>
      </c>
      <c r="AV249" s="14" t="s">
        <v>87</v>
      </c>
      <c r="AW249" s="14" t="s">
        <v>33</v>
      </c>
      <c r="AX249" s="14" t="s">
        <v>85</v>
      </c>
      <c r="AY249" s="166" t="s">
        <v>150</v>
      </c>
    </row>
    <row r="250" spans="1:65" s="2" customFormat="1" ht="55.5" customHeight="1">
      <c r="A250" s="29"/>
      <c r="B250" s="145"/>
      <c r="C250" s="146" t="s">
        <v>340</v>
      </c>
      <c r="D250" s="146" t="s">
        <v>152</v>
      </c>
      <c r="E250" s="147" t="s">
        <v>316</v>
      </c>
      <c r="F250" s="148" t="s">
        <v>317</v>
      </c>
      <c r="G250" s="149" t="s">
        <v>155</v>
      </c>
      <c r="H250" s="150">
        <v>52.272</v>
      </c>
      <c r="I250" s="243"/>
      <c r="J250" s="151">
        <f>ROUND(I250*H250,2)</f>
        <v>0</v>
      </c>
      <c r="K250" s="148" t="s">
        <v>156</v>
      </c>
      <c r="L250" s="30"/>
      <c r="M250" s="152" t="s">
        <v>1</v>
      </c>
      <c r="N250" s="153" t="s">
        <v>43</v>
      </c>
      <c r="O250" s="154">
        <v>0.909</v>
      </c>
      <c r="P250" s="154">
        <f>O250*H250</f>
        <v>47.515248</v>
      </c>
      <c r="Q250" s="154">
        <v>0.1837</v>
      </c>
      <c r="R250" s="154">
        <f>Q250*H250</f>
        <v>9.6023664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157</v>
      </c>
      <c r="AT250" s="156" t="s">
        <v>152</v>
      </c>
      <c r="AU250" s="156" t="s">
        <v>87</v>
      </c>
      <c r="AY250" s="17" t="s">
        <v>150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85</v>
      </c>
      <c r="BK250" s="157">
        <f>ROUND(I250*H250,2)</f>
        <v>0</v>
      </c>
      <c r="BL250" s="17" t="s">
        <v>157</v>
      </c>
      <c r="BM250" s="156" t="s">
        <v>658</v>
      </c>
    </row>
    <row r="251" spans="2:51" s="13" customFormat="1" ht="11.25">
      <c r="B251" s="158"/>
      <c r="D251" s="159" t="s">
        <v>159</v>
      </c>
      <c r="E251" s="160" t="s">
        <v>1</v>
      </c>
      <c r="F251" s="161" t="s">
        <v>319</v>
      </c>
      <c r="H251" s="160" t="s">
        <v>1</v>
      </c>
      <c r="I251" s="244"/>
      <c r="L251" s="158"/>
      <c r="M251" s="162"/>
      <c r="N251" s="163"/>
      <c r="O251" s="163"/>
      <c r="P251" s="163"/>
      <c r="Q251" s="163"/>
      <c r="R251" s="163"/>
      <c r="S251" s="163"/>
      <c r="T251" s="164"/>
      <c r="AT251" s="160" t="s">
        <v>159</v>
      </c>
      <c r="AU251" s="160" t="s">
        <v>87</v>
      </c>
      <c r="AV251" s="13" t="s">
        <v>85</v>
      </c>
      <c r="AW251" s="13" t="s">
        <v>33</v>
      </c>
      <c r="AX251" s="13" t="s">
        <v>78</v>
      </c>
      <c r="AY251" s="160" t="s">
        <v>150</v>
      </c>
    </row>
    <row r="252" spans="2:51" s="14" customFormat="1" ht="11.25">
      <c r="B252" s="165"/>
      <c r="D252" s="159" t="s">
        <v>159</v>
      </c>
      <c r="E252" s="166" t="s">
        <v>1</v>
      </c>
      <c r="F252" s="167" t="s">
        <v>659</v>
      </c>
      <c r="H252" s="168">
        <v>52.272</v>
      </c>
      <c r="I252" s="245"/>
      <c r="L252" s="165"/>
      <c r="M252" s="169"/>
      <c r="N252" s="170"/>
      <c r="O252" s="170"/>
      <c r="P252" s="170"/>
      <c r="Q252" s="170"/>
      <c r="R252" s="170"/>
      <c r="S252" s="170"/>
      <c r="T252" s="171"/>
      <c r="AT252" s="166" t="s">
        <v>159</v>
      </c>
      <c r="AU252" s="166" t="s">
        <v>87</v>
      </c>
      <c r="AV252" s="14" t="s">
        <v>87</v>
      </c>
      <c r="AW252" s="14" t="s">
        <v>33</v>
      </c>
      <c r="AX252" s="14" t="s">
        <v>85</v>
      </c>
      <c r="AY252" s="166" t="s">
        <v>150</v>
      </c>
    </row>
    <row r="253" spans="1:65" s="2" customFormat="1" ht="76.35" customHeight="1">
      <c r="A253" s="29"/>
      <c r="B253" s="145"/>
      <c r="C253" s="146" t="s">
        <v>345</v>
      </c>
      <c r="D253" s="146" t="s">
        <v>152</v>
      </c>
      <c r="E253" s="147" t="s">
        <v>322</v>
      </c>
      <c r="F253" s="148" t="s">
        <v>323</v>
      </c>
      <c r="G253" s="149" t="s">
        <v>155</v>
      </c>
      <c r="H253" s="150">
        <v>6.96</v>
      </c>
      <c r="I253" s="243"/>
      <c r="J253" s="151">
        <f>ROUND(I253*H253,2)</f>
        <v>0</v>
      </c>
      <c r="K253" s="148" t="s">
        <v>156</v>
      </c>
      <c r="L253" s="30"/>
      <c r="M253" s="152" t="s">
        <v>1</v>
      </c>
      <c r="N253" s="153" t="s">
        <v>43</v>
      </c>
      <c r="O253" s="154">
        <v>0.6</v>
      </c>
      <c r="P253" s="154">
        <f>O253*H253</f>
        <v>4.176</v>
      </c>
      <c r="Q253" s="154">
        <v>0.11162</v>
      </c>
      <c r="R253" s="154">
        <f>Q253*H253</f>
        <v>0.7768752</v>
      </c>
      <c r="S253" s="154">
        <v>0</v>
      </c>
      <c r="T253" s="155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157</v>
      </c>
      <c r="AT253" s="156" t="s">
        <v>152</v>
      </c>
      <c r="AU253" s="156" t="s">
        <v>87</v>
      </c>
      <c r="AY253" s="17" t="s">
        <v>150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85</v>
      </c>
      <c r="BK253" s="157">
        <f>ROUND(I253*H253,2)</f>
        <v>0</v>
      </c>
      <c r="BL253" s="17" t="s">
        <v>157</v>
      </c>
      <c r="BM253" s="156" t="s">
        <v>660</v>
      </c>
    </row>
    <row r="254" spans="2:51" s="13" customFormat="1" ht="11.25">
      <c r="B254" s="158"/>
      <c r="D254" s="159" t="s">
        <v>159</v>
      </c>
      <c r="E254" s="160" t="s">
        <v>1</v>
      </c>
      <c r="F254" s="161" t="s">
        <v>160</v>
      </c>
      <c r="H254" s="160" t="s">
        <v>1</v>
      </c>
      <c r="I254" s="244"/>
      <c r="L254" s="158"/>
      <c r="M254" s="162"/>
      <c r="N254" s="163"/>
      <c r="O254" s="163"/>
      <c r="P254" s="163"/>
      <c r="Q254" s="163"/>
      <c r="R254" s="163"/>
      <c r="S254" s="163"/>
      <c r="T254" s="164"/>
      <c r="AT254" s="160" t="s">
        <v>159</v>
      </c>
      <c r="AU254" s="160" t="s">
        <v>87</v>
      </c>
      <c r="AV254" s="13" t="s">
        <v>85</v>
      </c>
      <c r="AW254" s="13" t="s">
        <v>33</v>
      </c>
      <c r="AX254" s="13" t="s">
        <v>78</v>
      </c>
      <c r="AY254" s="160" t="s">
        <v>150</v>
      </c>
    </row>
    <row r="255" spans="2:51" s="13" customFormat="1" ht="11.25">
      <c r="B255" s="158"/>
      <c r="D255" s="159" t="s">
        <v>159</v>
      </c>
      <c r="E255" s="160" t="s">
        <v>1</v>
      </c>
      <c r="F255" s="161" t="s">
        <v>161</v>
      </c>
      <c r="H255" s="160" t="s">
        <v>1</v>
      </c>
      <c r="I255" s="244"/>
      <c r="L255" s="158"/>
      <c r="M255" s="162"/>
      <c r="N255" s="163"/>
      <c r="O255" s="163"/>
      <c r="P255" s="163"/>
      <c r="Q255" s="163"/>
      <c r="R255" s="163"/>
      <c r="S255" s="163"/>
      <c r="T255" s="164"/>
      <c r="AT255" s="160" t="s">
        <v>159</v>
      </c>
      <c r="AU255" s="160" t="s">
        <v>87</v>
      </c>
      <c r="AV255" s="13" t="s">
        <v>85</v>
      </c>
      <c r="AW255" s="13" t="s">
        <v>33</v>
      </c>
      <c r="AX255" s="13" t="s">
        <v>78</v>
      </c>
      <c r="AY255" s="160" t="s">
        <v>150</v>
      </c>
    </row>
    <row r="256" spans="2:51" s="13" customFormat="1" ht="11.25">
      <c r="B256" s="158"/>
      <c r="D256" s="159" t="s">
        <v>159</v>
      </c>
      <c r="E256" s="160" t="s">
        <v>1</v>
      </c>
      <c r="F256" s="161" t="s">
        <v>325</v>
      </c>
      <c r="H256" s="160" t="s">
        <v>1</v>
      </c>
      <c r="I256" s="244"/>
      <c r="L256" s="158"/>
      <c r="M256" s="162"/>
      <c r="N256" s="163"/>
      <c r="O256" s="163"/>
      <c r="P256" s="163"/>
      <c r="Q256" s="163"/>
      <c r="R256" s="163"/>
      <c r="S256" s="163"/>
      <c r="T256" s="164"/>
      <c r="AT256" s="160" t="s">
        <v>159</v>
      </c>
      <c r="AU256" s="160" t="s">
        <v>87</v>
      </c>
      <c r="AV256" s="13" t="s">
        <v>85</v>
      </c>
      <c r="AW256" s="13" t="s">
        <v>33</v>
      </c>
      <c r="AX256" s="13" t="s">
        <v>78</v>
      </c>
      <c r="AY256" s="160" t="s">
        <v>150</v>
      </c>
    </row>
    <row r="257" spans="2:51" s="14" customFormat="1" ht="11.25">
      <c r="B257" s="165"/>
      <c r="D257" s="159" t="s">
        <v>159</v>
      </c>
      <c r="E257" s="166" t="s">
        <v>1</v>
      </c>
      <c r="F257" s="167" t="s">
        <v>579</v>
      </c>
      <c r="H257" s="168">
        <v>6.96</v>
      </c>
      <c r="I257" s="245"/>
      <c r="L257" s="165"/>
      <c r="M257" s="169"/>
      <c r="N257" s="170"/>
      <c r="O257" s="170"/>
      <c r="P257" s="170"/>
      <c r="Q257" s="170"/>
      <c r="R257" s="170"/>
      <c r="S257" s="170"/>
      <c r="T257" s="171"/>
      <c r="AT257" s="166" t="s">
        <v>159</v>
      </c>
      <c r="AU257" s="166" t="s">
        <v>87</v>
      </c>
      <c r="AV257" s="14" t="s">
        <v>87</v>
      </c>
      <c r="AW257" s="14" t="s">
        <v>33</v>
      </c>
      <c r="AX257" s="14" t="s">
        <v>85</v>
      </c>
      <c r="AY257" s="166" t="s">
        <v>150</v>
      </c>
    </row>
    <row r="258" spans="1:65" s="2" customFormat="1" ht="16.5" customHeight="1">
      <c r="A258" s="29"/>
      <c r="B258" s="145"/>
      <c r="C258" s="179" t="s">
        <v>349</v>
      </c>
      <c r="D258" s="179" t="s">
        <v>265</v>
      </c>
      <c r="E258" s="180" t="s">
        <v>329</v>
      </c>
      <c r="F258" s="181" t="s">
        <v>330</v>
      </c>
      <c r="G258" s="182" t="s">
        <v>155</v>
      </c>
      <c r="H258" s="183">
        <v>0.696</v>
      </c>
      <c r="I258" s="248"/>
      <c r="J258" s="184">
        <f>ROUND(I258*H258,2)</f>
        <v>0</v>
      </c>
      <c r="K258" s="181" t="s">
        <v>156</v>
      </c>
      <c r="L258" s="185"/>
      <c r="M258" s="186" t="s">
        <v>1</v>
      </c>
      <c r="N258" s="187" t="s">
        <v>43</v>
      </c>
      <c r="O258" s="154">
        <v>0</v>
      </c>
      <c r="P258" s="154">
        <f>O258*H258</f>
        <v>0</v>
      </c>
      <c r="Q258" s="154">
        <v>0.152</v>
      </c>
      <c r="R258" s="154">
        <f>Q258*H258</f>
        <v>0.10579199999999998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194</v>
      </c>
      <c r="AT258" s="156" t="s">
        <v>265</v>
      </c>
      <c r="AU258" s="156" t="s">
        <v>87</v>
      </c>
      <c r="AY258" s="17" t="s">
        <v>150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85</v>
      </c>
      <c r="BK258" s="157">
        <f>ROUND(I258*H258,2)</f>
        <v>0</v>
      </c>
      <c r="BL258" s="17" t="s">
        <v>157</v>
      </c>
      <c r="BM258" s="156" t="s">
        <v>661</v>
      </c>
    </row>
    <row r="259" spans="2:51" s="13" customFormat="1" ht="11.25">
      <c r="B259" s="158"/>
      <c r="D259" s="159" t="s">
        <v>159</v>
      </c>
      <c r="E259" s="160" t="s">
        <v>1</v>
      </c>
      <c r="F259" s="161" t="s">
        <v>332</v>
      </c>
      <c r="H259" s="160" t="s">
        <v>1</v>
      </c>
      <c r="I259" s="244"/>
      <c r="L259" s="158"/>
      <c r="M259" s="162"/>
      <c r="N259" s="163"/>
      <c r="O259" s="163"/>
      <c r="P259" s="163"/>
      <c r="Q259" s="163"/>
      <c r="R259" s="163"/>
      <c r="S259" s="163"/>
      <c r="T259" s="164"/>
      <c r="AT259" s="160" t="s">
        <v>159</v>
      </c>
      <c r="AU259" s="160" t="s">
        <v>87</v>
      </c>
      <c r="AV259" s="13" t="s">
        <v>85</v>
      </c>
      <c r="AW259" s="13" t="s">
        <v>33</v>
      </c>
      <c r="AX259" s="13" t="s">
        <v>78</v>
      </c>
      <c r="AY259" s="160" t="s">
        <v>150</v>
      </c>
    </row>
    <row r="260" spans="2:51" s="14" customFormat="1" ht="11.25">
      <c r="B260" s="165"/>
      <c r="D260" s="159" t="s">
        <v>159</v>
      </c>
      <c r="E260" s="166" t="s">
        <v>1</v>
      </c>
      <c r="F260" s="167" t="s">
        <v>662</v>
      </c>
      <c r="H260" s="168">
        <v>0.696</v>
      </c>
      <c r="I260" s="245"/>
      <c r="L260" s="165"/>
      <c r="M260" s="169"/>
      <c r="N260" s="170"/>
      <c r="O260" s="170"/>
      <c r="P260" s="170"/>
      <c r="Q260" s="170"/>
      <c r="R260" s="170"/>
      <c r="S260" s="170"/>
      <c r="T260" s="171"/>
      <c r="AT260" s="166" t="s">
        <v>159</v>
      </c>
      <c r="AU260" s="166" t="s">
        <v>87</v>
      </c>
      <c r="AV260" s="14" t="s">
        <v>87</v>
      </c>
      <c r="AW260" s="14" t="s">
        <v>33</v>
      </c>
      <c r="AX260" s="14" t="s">
        <v>85</v>
      </c>
      <c r="AY260" s="166" t="s">
        <v>150</v>
      </c>
    </row>
    <row r="261" spans="2:63" s="12" customFormat="1" ht="22.9" customHeight="1">
      <c r="B261" s="133"/>
      <c r="D261" s="134" t="s">
        <v>77</v>
      </c>
      <c r="E261" s="143" t="s">
        <v>194</v>
      </c>
      <c r="F261" s="143" t="s">
        <v>339</v>
      </c>
      <c r="I261" s="250"/>
      <c r="J261" s="144">
        <f>BK261</f>
        <v>0</v>
      </c>
      <c r="L261" s="133"/>
      <c r="M261" s="137"/>
      <c r="N261" s="138"/>
      <c r="O261" s="138"/>
      <c r="P261" s="139">
        <f>SUM(P262:P314)</f>
        <v>109.09295200000003</v>
      </c>
      <c r="Q261" s="138"/>
      <c r="R261" s="139">
        <f>SUM(R262:R314)</f>
        <v>2.973474100000001</v>
      </c>
      <c r="S261" s="138"/>
      <c r="T261" s="140">
        <f>SUM(T262:T314)</f>
        <v>1.6204999999999998</v>
      </c>
      <c r="AR261" s="134" t="s">
        <v>85</v>
      </c>
      <c r="AT261" s="141" t="s">
        <v>77</v>
      </c>
      <c r="AU261" s="141" t="s">
        <v>85</v>
      </c>
      <c r="AY261" s="134" t="s">
        <v>150</v>
      </c>
      <c r="BK261" s="142">
        <f>SUM(BK262:BK314)</f>
        <v>0</v>
      </c>
    </row>
    <row r="262" spans="1:65" s="2" customFormat="1" ht="24.2" customHeight="1">
      <c r="A262" s="29"/>
      <c r="B262" s="145"/>
      <c r="C262" s="146" t="s">
        <v>353</v>
      </c>
      <c r="D262" s="146" t="s">
        <v>152</v>
      </c>
      <c r="E262" s="147" t="s">
        <v>341</v>
      </c>
      <c r="F262" s="148" t="s">
        <v>342</v>
      </c>
      <c r="G262" s="149" t="s">
        <v>343</v>
      </c>
      <c r="H262" s="150">
        <v>2</v>
      </c>
      <c r="I262" s="243"/>
      <c r="J262" s="151">
        <f aca="true" t="shared" si="0" ref="J262:J277">ROUND(I262*H262,2)</f>
        <v>0</v>
      </c>
      <c r="K262" s="148" t="s">
        <v>156</v>
      </c>
      <c r="L262" s="30"/>
      <c r="M262" s="152" t="s">
        <v>1</v>
      </c>
      <c r="N262" s="153" t="s">
        <v>43</v>
      </c>
      <c r="O262" s="154">
        <v>9.183</v>
      </c>
      <c r="P262" s="154">
        <f aca="true" t="shared" si="1" ref="P262:P277">O262*H262</f>
        <v>18.366</v>
      </c>
      <c r="Q262" s="154">
        <v>0</v>
      </c>
      <c r="R262" s="154">
        <f aca="true" t="shared" si="2" ref="R262:R277">Q262*H262</f>
        <v>0</v>
      </c>
      <c r="S262" s="154">
        <v>0</v>
      </c>
      <c r="T262" s="155">
        <f aca="true" t="shared" si="3" ref="T262:T277"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157</v>
      </c>
      <c r="AT262" s="156" t="s">
        <v>152</v>
      </c>
      <c r="AU262" s="156" t="s">
        <v>87</v>
      </c>
      <c r="AY262" s="17" t="s">
        <v>150</v>
      </c>
      <c r="BE262" s="157">
        <f aca="true" t="shared" si="4" ref="BE262:BE277">IF(N262="základní",J262,0)</f>
        <v>0</v>
      </c>
      <c r="BF262" s="157">
        <f aca="true" t="shared" si="5" ref="BF262:BF277">IF(N262="snížená",J262,0)</f>
        <v>0</v>
      </c>
      <c r="BG262" s="157">
        <f aca="true" t="shared" si="6" ref="BG262:BG277">IF(N262="zákl. přenesená",J262,0)</f>
        <v>0</v>
      </c>
      <c r="BH262" s="157">
        <f aca="true" t="shared" si="7" ref="BH262:BH277">IF(N262="sníž. přenesená",J262,0)</f>
        <v>0</v>
      </c>
      <c r="BI262" s="157">
        <f aca="true" t="shared" si="8" ref="BI262:BI277">IF(N262="nulová",J262,0)</f>
        <v>0</v>
      </c>
      <c r="BJ262" s="17" t="s">
        <v>85</v>
      </c>
      <c r="BK262" s="157">
        <f aca="true" t="shared" si="9" ref="BK262:BK277">ROUND(I262*H262,2)</f>
        <v>0</v>
      </c>
      <c r="BL262" s="17" t="s">
        <v>157</v>
      </c>
      <c r="BM262" s="156" t="s">
        <v>663</v>
      </c>
    </row>
    <row r="263" spans="1:65" s="2" customFormat="1" ht="33" customHeight="1">
      <c r="A263" s="29"/>
      <c r="B263" s="145"/>
      <c r="C263" s="146" t="s">
        <v>357</v>
      </c>
      <c r="D263" s="146" t="s">
        <v>152</v>
      </c>
      <c r="E263" s="147" t="s">
        <v>346</v>
      </c>
      <c r="F263" s="148" t="s">
        <v>347</v>
      </c>
      <c r="G263" s="149" t="s">
        <v>180</v>
      </c>
      <c r="H263" s="150">
        <v>25</v>
      </c>
      <c r="I263" s="243"/>
      <c r="J263" s="151">
        <f t="shared" si="0"/>
        <v>0</v>
      </c>
      <c r="K263" s="148" t="s">
        <v>156</v>
      </c>
      <c r="L263" s="30"/>
      <c r="M263" s="152" t="s">
        <v>1</v>
      </c>
      <c r="N263" s="153" t="s">
        <v>43</v>
      </c>
      <c r="O263" s="154">
        <v>0.113</v>
      </c>
      <c r="P263" s="154">
        <f t="shared" si="1"/>
        <v>2.825</v>
      </c>
      <c r="Q263" s="154">
        <v>0</v>
      </c>
      <c r="R263" s="154">
        <f t="shared" si="2"/>
        <v>0</v>
      </c>
      <c r="S263" s="154">
        <v>0.044</v>
      </c>
      <c r="T263" s="155">
        <f t="shared" si="3"/>
        <v>1.0999999999999999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157</v>
      </c>
      <c r="AT263" s="156" t="s">
        <v>152</v>
      </c>
      <c r="AU263" s="156" t="s">
        <v>87</v>
      </c>
      <c r="AY263" s="17" t="s">
        <v>150</v>
      </c>
      <c r="BE263" s="157">
        <f t="shared" si="4"/>
        <v>0</v>
      </c>
      <c r="BF263" s="157">
        <f t="shared" si="5"/>
        <v>0</v>
      </c>
      <c r="BG263" s="157">
        <f t="shared" si="6"/>
        <v>0</v>
      </c>
      <c r="BH263" s="157">
        <f t="shared" si="7"/>
        <v>0</v>
      </c>
      <c r="BI263" s="157">
        <f t="shared" si="8"/>
        <v>0</v>
      </c>
      <c r="BJ263" s="17" t="s">
        <v>85</v>
      </c>
      <c r="BK263" s="157">
        <f t="shared" si="9"/>
        <v>0</v>
      </c>
      <c r="BL263" s="17" t="s">
        <v>157</v>
      </c>
      <c r="BM263" s="156" t="s">
        <v>664</v>
      </c>
    </row>
    <row r="264" spans="1:65" s="2" customFormat="1" ht="33" customHeight="1">
      <c r="A264" s="29"/>
      <c r="B264" s="145"/>
      <c r="C264" s="146" t="s">
        <v>361</v>
      </c>
      <c r="D264" s="146" t="s">
        <v>152</v>
      </c>
      <c r="E264" s="147" t="s">
        <v>350</v>
      </c>
      <c r="F264" s="148" t="s">
        <v>351</v>
      </c>
      <c r="G264" s="149" t="s">
        <v>180</v>
      </c>
      <c r="H264" s="150">
        <v>37.79</v>
      </c>
      <c r="I264" s="243"/>
      <c r="J264" s="151">
        <f t="shared" si="0"/>
        <v>0</v>
      </c>
      <c r="K264" s="148" t="s">
        <v>156</v>
      </c>
      <c r="L264" s="30"/>
      <c r="M264" s="152" t="s">
        <v>1</v>
      </c>
      <c r="N264" s="153" t="s">
        <v>43</v>
      </c>
      <c r="O264" s="154">
        <v>0.446</v>
      </c>
      <c r="P264" s="154">
        <f t="shared" si="1"/>
        <v>16.85434</v>
      </c>
      <c r="Q264" s="154">
        <v>0</v>
      </c>
      <c r="R264" s="154">
        <f t="shared" si="2"/>
        <v>0</v>
      </c>
      <c r="S264" s="154">
        <v>0</v>
      </c>
      <c r="T264" s="155">
        <f t="shared" si="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157</v>
      </c>
      <c r="AT264" s="156" t="s">
        <v>152</v>
      </c>
      <c r="AU264" s="156" t="s">
        <v>87</v>
      </c>
      <c r="AY264" s="17" t="s">
        <v>150</v>
      </c>
      <c r="BE264" s="157">
        <f t="shared" si="4"/>
        <v>0</v>
      </c>
      <c r="BF264" s="157">
        <f t="shared" si="5"/>
        <v>0</v>
      </c>
      <c r="BG264" s="157">
        <f t="shared" si="6"/>
        <v>0</v>
      </c>
      <c r="BH264" s="157">
        <f t="shared" si="7"/>
        <v>0</v>
      </c>
      <c r="BI264" s="157">
        <f t="shared" si="8"/>
        <v>0</v>
      </c>
      <c r="BJ264" s="17" t="s">
        <v>85</v>
      </c>
      <c r="BK264" s="157">
        <f t="shared" si="9"/>
        <v>0</v>
      </c>
      <c r="BL264" s="17" t="s">
        <v>157</v>
      </c>
      <c r="BM264" s="156" t="s">
        <v>665</v>
      </c>
    </row>
    <row r="265" spans="1:65" s="2" customFormat="1" ht="24.2" customHeight="1">
      <c r="A265" s="29"/>
      <c r="B265" s="145"/>
      <c r="C265" s="179" t="s">
        <v>365</v>
      </c>
      <c r="D265" s="179" t="s">
        <v>265</v>
      </c>
      <c r="E265" s="180" t="s">
        <v>354</v>
      </c>
      <c r="F265" s="181" t="s">
        <v>355</v>
      </c>
      <c r="G265" s="182" t="s">
        <v>180</v>
      </c>
      <c r="H265" s="183">
        <v>37.79</v>
      </c>
      <c r="I265" s="248"/>
      <c r="J265" s="184">
        <f t="shared" si="0"/>
        <v>0</v>
      </c>
      <c r="K265" s="181" t="s">
        <v>1</v>
      </c>
      <c r="L265" s="185"/>
      <c r="M265" s="186" t="s">
        <v>1</v>
      </c>
      <c r="N265" s="187" t="s">
        <v>43</v>
      </c>
      <c r="O265" s="154">
        <v>0</v>
      </c>
      <c r="P265" s="154">
        <f t="shared" si="1"/>
        <v>0</v>
      </c>
      <c r="Q265" s="154">
        <v>0.0177</v>
      </c>
      <c r="R265" s="154">
        <f t="shared" si="2"/>
        <v>0.668883</v>
      </c>
      <c r="S265" s="154">
        <v>0</v>
      </c>
      <c r="T265" s="155">
        <f t="shared" si="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194</v>
      </c>
      <c r="AT265" s="156" t="s">
        <v>265</v>
      </c>
      <c r="AU265" s="156" t="s">
        <v>87</v>
      </c>
      <c r="AY265" s="17" t="s">
        <v>150</v>
      </c>
      <c r="BE265" s="157">
        <f t="shared" si="4"/>
        <v>0</v>
      </c>
      <c r="BF265" s="157">
        <f t="shared" si="5"/>
        <v>0</v>
      </c>
      <c r="BG265" s="157">
        <f t="shared" si="6"/>
        <v>0</v>
      </c>
      <c r="BH265" s="157">
        <f t="shared" si="7"/>
        <v>0</v>
      </c>
      <c r="BI265" s="157">
        <f t="shared" si="8"/>
        <v>0</v>
      </c>
      <c r="BJ265" s="17" t="s">
        <v>85</v>
      </c>
      <c r="BK265" s="157">
        <f t="shared" si="9"/>
        <v>0</v>
      </c>
      <c r="BL265" s="17" t="s">
        <v>157</v>
      </c>
      <c r="BM265" s="156" t="s">
        <v>666</v>
      </c>
    </row>
    <row r="266" spans="1:65" s="2" customFormat="1" ht="49.15" customHeight="1">
      <c r="A266" s="29"/>
      <c r="B266" s="145"/>
      <c r="C266" s="146" t="s">
        <v>369</v>
      </c>
      <c r="D266" s="146" t="s">
        <v>152</v>
      </c>
      <c r="E266" s="147" t="s">
        <v>358</v>
      </c>
      <c r="F266" s="148" t="s">
        <v>359</v>
      </c>
      <c r="G266" s="149" t="s">
        <v>343</v>
      </c>
      <c r="H266" s="150">
        <v>3</v>
      </c>
      <c r="I266" s="243"/>
      <c r="J266" s="151">
        <f t="shared" si="0"/>
        <v>0</v>
      </c>
      <c r="K266" s="148" t="s">
        <v>156</v>
      </c>
      <c r="L266" s="30"/>
      <c r="M266" s="152" t="s">
        <v>1</v>
      </c>
      <c r="N266" s="153" t="s">
        <v>43</v>
      </c>
      <c r="O266" s="154">
        <v>1.527</v>
      </c>
      <c r="P266" s="154">
        <f t="shared" si="1"/>
        <v>4.5809999999999995</v>
      </c>
      <c r="Q266" s="154">
        <v>0</v>
      </c>
      <c r="R266" s="154">
        <f t="shared" si="2"/>
        <v>0</v>
      </c>
      <c r="S266" s="154">
        <v>0</v>
      </c>
      <c r="T266" s="155">
        <f t="shared" si="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157</v>
      </c>
      <c r="AT266" s="156" t="s">
        <v>152</v>
      </c>
      <c r="AU266" s="156" t="s">
        <v>87</v>
      </c>
      <c r="AY266" s="17" t="s">
        <v>150</v>
      </c>
      <c r="BE266" s="157">
        <f t="shared" si="4"/>
        <v>0</v>
      </c>
      <c r="BF266" s="157">
        <f t="shared" si="5"/>
        <v>0</v>
      </c>
      <c r="BG266" s="157">
        <f t="shared" si="6"/>
        <v>0</v>
      </c>
      <c r="BH266" s="157">
        <f t="shared" si="7"/>
        <v>0</v>
      </c>
      <c r="BI266" s="157">
        <f t="shared" si="8"/>
        <v>0</v>
      </c>
      <c r="BJ266" s="17" t="s">
        <v>85</v>
      </c>
      <c r="BK266" s="157">
        <f t="shared" si="9"/>
        <v>0</v>
      </c>
      <c r="BL266" s="17" t="s">
        <v>157</v>
      </c>
      <c r="BM266" s="156" t="s">
        <v>667</v>
      </c>
    </row>
    <row r="267" spans="1:65" s="2" customFormat="1" ht="24.2" customHeight="1">
      <c r="A267" s="29"/>
      <c r="B267" s="145"/>
      <c r="C267" s="179" t="s">
        <v>373</v>
      </c>
      <c r="D267" s="179" t="s">
        <v>265</v>
      </c>
      <c r="E267" s="180" t="s">
        <v>362</v>
      </c>
      <c r="F267" s="181" t="s">
        <v>363</v>
      </c>
      <c r="G267" s="182" t="s">
        <v>343</v>
      </c>
      <c r="H267" s="183">
        <v>1</v>
      </c>
      <c r="I267" s="248"/>
      <c r="J267" s="184">
        <f t="shared" si="0"/>
        <v>0</v>
      </c>
      <c r="K267" s="181" t="s">
        <v>156</v>
      </c>
      <c r="L267" s="185"/>
      <c r="M267" s="186" t="s">
        <v>1</v>
      </c>
      <c r="N267" s="187" t="s">
        <v>43</v>
      </c>
      <c r="O267" s="154">
        <v>0</v>
      </c>
      <c r="P267" s="154">
        <f t="shared" si="1"/>
        <v>0</v>
      </c>
      <c r="Q267" s="154">
        <v>0.0087</v>
      </c>
      <c r="R267" s="154">
        <f t="shared" si="2"/>
        <v>0.0087</v>
      </c>
      <c r="S267" s="154">
        <v>0</v>
      </c>
      <c r="T267" s="155">
        <f t="shared" si="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194</v>
      </c>
      <c r="AT267" s="156" t="s">
        <v>265</v>
      </c>
      <c r="AU267" s="156" t="s">
        <v>87</v>
      </c>
      <c r="AY267" s="17" t="s">
        <v>150</v>
      </c>
      <c r="BE267" s="157">
        <f t="shared" si="4"/>
        <v>0</v>
      </c>
      <c r="BF267" s="157">
        <f t="shared" si="5"/>
        <v>0</v>
      </c>
      <c r="BG267" s="157">
        <f t="shared" si="6"/>
        <v>0</v>
      </c>
      <c r="BH267" s="157">
        <f t="shared" si="7"/>
        <v>0</v>
      </c>
      <c r="BI267" s="157">
        <f t="shared" si="8"/>
        <v>0</v>
      </c>
      <c r="BJ267" s="17" t="s">
        <v>85</v>
      </c>
      <c r="BK267" s="157">
        <f t="shared" si="9"/>
        <v>0</v>
      </c>
      <c r="BL267" s="17" t="s">
        <v>157</v>
      </c>
      <c r="BM267" s="156" t="s">
        <v>668</v>
      </c>
    </row>
    <row r="268" spans="1:65" s="2" customFormat="1" ht="24.2" customHeight="1">
      <c r="A268" s="29"/>
      <c r="B268" s="145"/>
      <c r="C268" s="179" t="s">
        <v>377</v>
      </c>
      <c r="D268" s="179" t="s">
        <v>265</v>
      </c>
      <c r="E268" s="180" t="s">
        <v>366</v>
      </c>
      <c r="F268" s="181" t="s">
        <v>367</v>
      </c>
      <c r="G268" s="182" t="s">
        <v>343</v>
      </c>
      <c r="H268" s="183">
        <v>1</v>
      </c>
      <c r="I268" s="248"/>
      <c r="J268" s="184">
        <f t="shared" si="0"/>
        <v>0</v>
      </c>
      <c r="K268" s="181" t="s">
        <v>156</v>
      </c>
      <c r="L268" s="185"/>
      <c r="M268" s="186" t="s">
        <v>1</v>
      </c>
      <c r="N268" s="187" t="s">
        <v>43</v>
      </c>
      <c r="O268" s="154">
        <v>0</v>
      </c>
      <c r="P268" s="154">
        <f t="shared" si="1"/>
        <v>0</v>
      </c>
      <c r="Q268" s="154">
        <v>0.0065</v>
      </c>
      <c r="R268" s="154">
        <f t="shared" si="2"/>
        <v>0.0065</v>
      </c>
      <c r="S268" s="154">
        <v>0</v>
      </c>
      <c r="T268" s="155">
        <f t="shared" si="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194</v>
      </c>
      <c r="AT268" s="156" t="s">
        <v>265</v>
      </c>
      <c r="AU268" s="156" t="s">
        <v>87</v>
      </c>
      <c r="AY268" s="17" t="s">
        <v>150</v>
      </c>
      <c r="BE268" s="157">
        <f t="shared" si="4"/>
        <v>0</v>
      </c>
      <c r="BF268" s="157">
        <f t="shared" si="5"/>
        <v>0</v>
      </c>
      <c r="BG268" s="157">
        <f t="shared" si="6"/>
        <v>0</v>
      </c>
      <c r="BH268" s="157">
        <f t="shared" si="7"/>
        <v>0</v>
      </c>
      <c r="BI268" s="157">
        <f t="shared" si="8"/>
        <v>0</v>
      </c>
      <c r="BJ268" s="17" t="s">
        <v>85</v>
      </c>
      <c r="BK268" s="157">
        <f t="shared" si="9"/>
        <v>0</v>
      </c>
      <c r="BL268" s="17" t="s">
        <v>157</v>
      </c>
      <c r="BM268" s="156" t="s">
        <v>669</v>
      </c>
    </row>
    <row r="269" spans="1:65" s="2" customFormat="1" ht="24.2" customHeight="1">
      <c r="A269" s="29"/>
      <c r="B269" s="145"/>
      <c r="C269" s="179" t="s">
        <v>381</v>
      </c>
      <c r="D269" s="179" t="s">
        <v>265</v>
      </c>
      <c r="E269" s="180" t="s">
        <v>370</v>
      </c>
      <c r="F269" s="181" t="s">
        <v>371</v>
      </c>
      <c r="G269" s="182" t="s">
        <v>343</v>
      </c>
      <c r="H269" s="183">
        <v>1</v>
      </c>
      <c r="I269" s="248"/>
      <c r="J269" s="184">
        <f t="shared" si="0"/>
        <v>0</v>
      </c>
      <c r="K269" s="181" t="s">
        <v>156</v>
      </c>
      <c r="L269" s="185"/>
      <c r="M269" s="186" t="s">
        <v>1</v>
      </c>
      <c r="N269" s="187" t="s">
        <v>43</v>
      </c>
      <c r="O269" s="154">
        <v>0</v>
      </c>
      <c r="P269" s="154">
        <f t="shared" si="1"/>
        <v>0</v>
      </c>
      <c r="Q269" s="154">
        <v>0.0067</v>
      </c>
      <c r="R269" s="154">
        <f t="shared" si="2"/>
        <v>0.0067</v>
      </c>
      <c r="S269" s="154">
        <v>0</v>
      </c>
      <c r="T269" s="155">
        <f t="shared" si="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194</v>
      </c>
      <c r="AT269" s="156" t="s">
        <v>265</v>
      </c>
      <c r="AU269" s="156" t="s">
        <v>87</v>
      </c>
      <c r="AY269" s="17" t="s">
        <v>150</v>
      </c>
      <c r="BE269" s="157">
        <f t="shared" si="4"/>
        <v>0</v>
      </c>
      <c r="BF269" s="157">
        <f t="shared" si="5"/>
        <v>0</v>
      </c>
      <c r="BG269" s="157">
        <f t="shared" si="6"/>
        <v>0</v>
      </c>
      <c r="BH269" s="157">
        <f t="shared" si="7"/>
        <v>0</v>
      </c>
      <c r="BI269" s="157">
        <f t="shared" si="8"/>
        <v>0</v>
      </c>
      <c r="BJ269" s="17" t="s">
        <v>85</v>
      </c>
      <c r="BK269" s="157">
        <f t="shared" si="9"/>
        <v>0</v>
      </c>
      <c r="BL269" s="17" t="s">
        <v>157</v>
      </c>
      <c r="BM269" s="156" t="s">
        <v>670</v>
      </c>
    </row>
    <row r="270" spans="1:65" s="2" customFormat="1" ht="44.25" customHeight="1">
      <c r="A270" s="29"/>
      <c r="B270" s="145"/>
      <c r="C270" s="146" t="s">
        <v>385</v>
      </c>
      <c r="D270" s="146" t="s">
        <v>152</v>
      </c>
      <c r="E270" s="147" t="s">
        <v>378</v>
      </c>
      <c r="F270" s="148" t="s">
        <v>379</v>
      </c>
      <c r="G270" s="149" t="s">
        <v>343</v>
      </c>
      <c r="H270" s="150">
        <v>3</v>
      </c>
      <c r="I270" s="243"/>
      <c r="J270" s="151">
        <f t="shared" si="0"/>
        <v>0</v>
      </c>
      <c r="K270" s="148" t="s">
        <v>156</v>
      </c>
      <c r="L270" s="30"/>
      <c r="M270" s="152" t="s">
        <v>1</v>
      </c>
      <c r="N270" s="153" t="s">
        <v>43</v>
      </c>
      <c r="O270" s="154">
        <v>0.759</v>
      </c>
      <c r="P270" s="154">
        <f t="shared" si="1"/>
        <v>2.277</v>
      </c>
      <c r="Q270" s="154">
        <v>0.00167</v>
      </c>
      <c r="R270" s="154">
        <f t="shared" si="2"/>
        <v>0.0050100000000000006</v>
      </c>
      <c r="S270" s="154">
        <v>0</v>
      </c>
      <c r="T270" s="155">
        <f t="shared" si="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157</v>
      </c>
      <c r="AT270" s="156" t="s">
        <v>152</v>
      </c>
      <c r="AU270" s="156" t="s">
        <v>87</v>
      </c>
      <c r="AY270" s="17" t="s">
        <v>150</v>
      </c>
      <c r="BE270" s="157">
        <f t="shared" si="4"/>
        <v>0</v>
      </c>
      <c r="BF270" s="157">
        <f t="shared" si="5"/>
        <v>0</v>
      </c>
      <c r="BG270" s="157">
        <f t="shared" si="6"/>
        <v>0</v>
      </c>
      <c r="BH270" s="157">
        <f t="shared" si="7"/>
        <v>0</v>
      </c>
      <c r="BI270" s="157">
        <f t="shared" si="8"/>
        <v>0</v>
      </c>
      <c r="BJ270" s="17" t="s">
        <v>85</v>
      </c>
      <c r="BK270" s="157">
        <f t="shared" si="9"/>
        <v>0</v>
      </c>
      <c r="BL270" s="17" t="s">
        <v>157</v>
      </c>
      <c r="BM270" s="156" t="s">
        <v>671</v>
      </c>
    </row>
    <row r="271" spans="1:65" s="2" customFormat="1" ht="24.2" customHeight="1">
      <c r="A271" s="29"/>
      <c r="B271" s="145"/>
      <c r="C271" s="179" t="s">
        <v>389</v>
      </c>
      <c r="D271" s="179" t="s">
        <v>265</v>
      </c>
      <c r="E271" s="180" t="s">
        <v>382</v>
      </c>
      <c r="F271" s="181" t="s">
        <v>383</v>
      </c>
      <c r="G271" s="182" t="s">
        <v>343</v>
      </c>
      <c r="H271" s="183">
        <v>2</v>
      </c>
      <c r="I271" s="248"/>
      <c r="J271" s="184">
        <f t="shared" si="0"/>
        <v>0</v>
      </c>
      <c r="K271" s="181" t="s">
        <v>156</v>
      </c>
      <c r="L271" s="185"/>
      <c r="M271" s="186" t="s">
        <v>1</v>
      </c>
      <c r="N271" s="187" t="s">
        <v>43</v>
      </c>
      <c r="O271" s="154">
        <v>0</v>
      </c>
      <c r="P271" s="154">
        <f t="shared" si="1"/>
        <v>0</v>
      </c>
      <c r="Q271" s="154">
        <v>0.0077</v>
      </c>
      <c r="R271" s="154">
        <f t="shared" si="2"/>
        <v>0.0154</v>
      </c>
      <c r="S271" s="154">
        <v>0</v>
      </c>
      <c r="T271" s="155">
        <f t="shared" si="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194</v>
      </c>
      <c r="AT271" s="156" t="s">
        <v>265</v>
      </c>
      <c r="AU271" s="156" t="s">
        <v>87</v>
      </c>
      <c r="AY271" s="17" t="s">
        <v>150</v>
      </c>
      <c r="BE271" s="157">
        <f t="shared" si="4"/>
        <v>0</v>
      </c>
      <c r="BF271" s="157">
        <f t="shared" si="5"/>
        <v>0</v>
      </c>
      <c r="BG271" s="157">
        <f t="shared" si="6"/>
        <v>0</v>
      </c>
      <c r="BH271" s="157">
        <f t="shared" si="7"/>
        <v>0</v>
      </c>
      <c r="BI271" s="157">
        <f t="shared" si="8"/>
        <v>0</v>
      </c>
      <c r="BJ271" s="17" t="s">
        <v>85</v>
      </c>
      <c r="BK271" s="157">
        <f t="shared" si="9"/>
        <v>0</v>
      </c>
      <c r="BL271" s="17" t="s">
        <v>157</v>
      </c>
      <c r="BM271" s="156" t="s">
        <v>672</v>
      </c>
    </row>
    <row r="272" spans="1:65" s="2" customFormat="1" ht="24.2" customHeight="1">
      <c r="A272" s="29"/>
      <c r="B272" s="145"/>
      <c r="C272" s="179" t="s">
        <v>393</v>
      </c>
      <c r="D272" s="179" t="s">
        <v>265</v>
      </c>
      <c r="E272" s="180" t="s">
        <v>390</v>
      </c>
      <c r="F272" s="181" t="s">
        <v>391</v>
      </c>
      <c r="G272" s="182" t="s">
        <v>343</v>
      </c>
      <c r="H272" s="183">
        <v>1</v>
      </c>
      <c r="I272" s="248"/>
      <c r="J272" s="184">
        <f t="shared" si="0"/>
        <v>0</v>
      </c>
      <c r="K272" s="181" t="s">
        <v>156</v>
      </c>
      <c r="L272" s="185"/>
      <c r="M272" s="186" t="s">
        <v>1</v>
      </c>
      <c r="N272" s="187" t="s">
        <v>43</v>
      </c>
      <c r="O272" s="154">
        <v>0</v>
      </c>
      <c r="P272" s="154">
        <f t="shared" si="1"/>
        <v>0</v>
      </c>
      <c r="Q272" s="154">
        <v>0.016</v>
      </c>
      <c r="R272" s="154">
        <f t="shared" si="2"/>
        <v>0.016</v>
      </c>
      <c r="S272" s="154">
        <v>0</v>
      </c>
      <c r="T272" s="155">
        <f t="shared" si="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194</v>
      </c>
      <c r="AT272" s="156" t="s">
        <v>265</v>
      </c>
      <c r="AU272" s="156" t="s">
        <v>87</v>
      </c>
      <c r="AY272" s="17" t="s">
        <v>150</v>
      </c>
      <c r="BE272" s="157">
        <f t="shared" si="4"/>
        <v>0</v>
      </c>
      <c r="BF272" s="157">
        <f t="shared" si="5"/>
        <v>0</v>
      </c>
      <c r="BG272" s="157">
        <f t="shared" si="6"/>
        <v>0</v>
      </c>
      <c r="BH272" s="157">
        <f t="shared" si="7"/>
        <v>0</v>
      </c>
      <c r="BI272" s="157">
        <f t="shared" si="8"/>
        <v>0</v>
      </c>
      <c r="BJ272" s="17" t="s">
        <v>85</v>
      </c>
      <c r="BK272" s="157">
        <f t="shared" si="9"/>
        <v>0</v>
      </c>
      <c r="BL272" s="17" t="s">
        <v>157</v>
      </c>
      <c r="BM272" s="156" t="s">
        <v>673</v>
      </c>
    </row>
    <row r="273" spans="1:65" s="2" customFormat="1" ht="44.25" customHeight="1">
      <c r="A273" s="29"/>
      <c r="B273" s="145"/>
      <c r="C273" s="146" t="s">
        <v>397</v>
      </c>
      <c r="D273" s="146" t="s">
        <v>152</v>
      </c>
      <c r="E273" s="147" t="s">
        <v>394</v>
      </c>
      <c r="F273" s="148" t="s">
        <v>395</v>
      </c>
      <c r="G273" s="149" t="s">
        <v>343</v>
      </c>
      <c r="H273" s="150">
        <v>1</v>
      </c>
      <c r="I273" s="243"/>
      <c r="J273" s="151">
        <f t="shared" si="0"/>
        <v>0</v>
      </c>
      <c r="K273" s="148" t="s">
        <v>156</v>
      </c>
      <c r="L273" s="30"/>
      <c r="M273" s="152" t="s">
        <v>1</v>
      </c>
      <c r="N273" s="153" t="s">
        <v>43</v>
      </c>
      <c r="O273" s="154">
        <v>1.094</v>
      </c>
      <c r="P273" s="154">
        <f t="shared" si="1"/>
        <v>1.094</v>
      </c>
      <c r="Q273" s="154">
        <v>0.00171</v>
      </c>
      <c r="R273" s="154">
        <f t="shared" si="2"/>
        <v>0.00171</v>
      </c>
      <c r="S273" s="154">
        <v>0</v>
      </c>
      <c r="T273" s="155">
        <f t="shared" si="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157</v>
      </c>
      <c r="AT273" s="156" t="s">
        <v>152</v>
      </c>
      <c r="AU273" s="156" t="s">
        <v>87</v>
      </c>
      <c r="AY273" s="17" t="s">
        <v>150</v>
      </c>
      <c r="BE273" s="157">
        <f t="shared" si="4"/>
        <v>0</v>
      </c>
      <c r="BF273" s="157">
        <f t="shared" si="5"/>
        <v>0</v>
      </c>
      <c r="BG273" s="157">
        <f t="shared" si="6"/>
        <v>0</v>
      </c>
      <c r="BH273" s="157">
        <f t="shared" si="7"/>
        <v>0</v>
      </c>
      <c r="BI273" s="157">
        <f t="shared" si="8"/>
        <v>0</v>
      </c>
      <c r="BJ273" s="17" t="s">
        <v>85</v>
      </c>
      <c r="BK273" s="157">
        <f t="shared" si="9"/>
        <v>0</v>
      </c>
      <c r="BL273" s="17" t="s">
        <v>157</v>
      </c>
      <c r="BM273" s="156" t="s">
        <v>674</v>
      </c>
    </row>
    <row r="274" spans="1:65" s="2" customFormat="1" ht="24.2" customHeight="1">
      <c r="A274" s="29"/>
      <c r="B274" s="145"/>
      <c r="C274" s="179" t="s">
        <v>401</v>
      </c>
      <c r="D274" s="179" t="s">
        <v>265</v>
      </c>
      <c r="E274" s="180" t="s">
        <v>675</v>
      </c>
      <c r="F274" s="181" t="s">
        <v>676</v>
      </c>
      <c r="G274" s="182" t="s">
        <v>343</v>
      </c>
      <c r="H274" s="183">
        <v>1</v>
      </c>
      <c r="I274" s="248"/>
      <c r="J274" s="184">
        <f t="shared" si="0"/>
        <v>0</v>
      </c>
      <c r="K274" s="181" t="s">
        <v>1</v>
      </c>
      <c r="L274" s="185"/>
      <c r="M274" s="186" t="s">
        <v>1</v>
      </c>
      <c r="N274" s="187" t="s">
        <v>43</v>
      </c>
      <c r="O274" s="154">
        <v>0</v>
      </c>
      <c r="P274" s="154">
        <f t="shared" si="1"/>
        <v>0</v>
      </c>
      <c r="Q274" s="154">
        <v>0.027</v>
      </c>
      <c r="R274" s="154">
        <f t="shared" si="2"/>
        <v>0.027</v>
      </c>
      <c r="S274" s="154">
        <v>0</v>
      </c>
      <c r="T274" s="155">
        <f t="shared" si="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6" t="s">
        <v>194</v>
      </c>
      <c r="AT274" s="156" t="s">
        <v>265</v>
      </c>
      <c r="AU274" s="156" t="s">
        <v>87</v>
      </c>
      <c r="AY274" s="17" t="s">
        <v>150</v>
      </c>
      <c r="BE274" s="157">
        <f t="shared" si="4"/>
        <v>0</v>
      </c>
      <c r="BF274" s="157">
        <f t="shared" si="5"/>
        <v>0</v>
      </c>
      <c r="BG274" s="157">
        <f t="shared" si="6"/>
        <v>0</v>
      </c>
      <c r="BH274" s="157">
        <f t="shared" si="7"/>
        <v>0</v>
      </c>
      <c r="BI274" s="157">
        <f t="shared" si="8"/>
        <v>0</v>
      </c>
      <c r="BJ274" s="17" t="s">
        <v>85</v>
      </c>
      <c r="BK274" s="157">
        <f t="shared" si="9"/>
        <v>0</v>
      </c>
      <c r="BL274" s="17" t="s">
        <v>157</v>
      </c>
      <c r="BM274" s="156" t="s">
        <v>677</v>
      </c>
    </row>
    <row r="275" spans="1:65" s="2" customFormat="1" ht="49.15" customHeight="1">
      <c r="A275" s="29"/>
      <c r="B275" s="145"/>
      <c r="C275" s="146" t="s">
        <v>405</v>
      </c>
      <c r="D275" s="146" t="s">
        <v>152</v>
      </c>
      <c r="E275" s="147" t="s">
        <v>402</v>
      </c>
      <c r="F275" s="148" t="s">
        <v>403</v>
      </c>
      <c r="G275" s="149" t="s">
        <v>343</v>
      </c>
      <c r="H275" s="150">
        <v>2</v>
      </c>
      <c r="I275" s="243"/>
      <c r="J275" s="151">
        <f t="shared" si="0"/>
        <v>0</v>
      </c>
      <c r="K275" s="148" t="s">
        <v>156</v>
      </c>
      <c r="L275" s="30"/>
      <c r="M275" s="152" t="s">
        <v>1</v>
      </c>
      <c r="N275" s="153" t="s">
        <v>43</v>
      </c>
      <c r="O275" s="154">
        <v>0.583</v>
      </c>
      <c r="P275" s="154">
        <f t="shared" si="1"/>
        <v>1.166</v>
      </c>
      <c r="Q275" s="154">
        <v>0.0001</v>
      </c>
      <c r="R275" s="154">
        <f t="shared" si="2"/>
        <v>0.0002</v>
      </c>
      <c r="S275" s="154">
        <v>0</v>
      </c>
      <c r="T275" s="155">
        <f t="shared" si="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157</v>
      </c>
      <c r="AT275" s="156" t="s">
        <v>152</v>
      </c>
      <c r="AU275" s="156" t="s">
        <v>87</v>
      </c>
      <c r="AY275" s="17" t="s">
        <v>150</v>
      </c>
      <c r="BE275" s="157">
        <f t="shared" si="4"/>
        <v>0</v>
      </c>
      <c r="BF275" s="157">
        <f t="shared" si="5"/>
        <v>0</v>
      </c>
      <c r="BG275" s="157">
        <f t="shared" si="6"/>
        <v>0</v>
      </c>
      <c r="BH275" s="157">
        <f t="shared" si="7"/>
        <v>0</v>
      </c>
      <c r="BI275" s="157">
        <f t="shared" si="8"/>
        <v>0</v>
      </c>
      <c r="BJ275" s="17" t="s">
        <v>85</v>
      </c>
      <c r="BK275" s="157">
        <f t="shared" si="9"/>
        <v>0</v>
      </c>
      <c r="BL275" s="17" t="s">
        <v>157</v>
      </c>
      <c r="BM275" s="156" t="s">
        <v>678</v>
      </c>
    </row>
    <row r="276" spans="1:65" s="2" customFormat="1" ht="24.2" customHeight="1">
      <c r="A276" s="29"/>
      <c r="B276" s="145"/>
      <c r="C276" s="179" t="s">
        <v>409</v>
      </c>
      <c r="D276" s="179" t="s">
        <v>265</v>
      </c>
      <c r="E276" s="180" t="s">
        <v>406</v>
      </c>
      <c r="F276" s="181" t="s">
        <v>407</v>
      </c>
      <c r="G276" s="182" t="s">
        <v>343</v>
      </c>
      <c r="H276" s="183">
        <v>2</v>
      </c>
      <c r="I276" s="248"/>
      <c r="J276" s="184">
        <f t="shared" si="0"/>
        <v>0</v>
      </c>
      <c r="K276" s="181" t="s">
        <v>156</v>
      </c>
      <c r="L276" s="185"/>
      <c r="M276" s="186" t="s">
        <v>1</v>
      </c>
      <c r="N276" s="187" t="s">
        <v>43</v>
      </c>
      <c r="O276" s="154">
        <v>0</v>
      </c>
      <c r="P276" s="154">
        <f t="shared" si="1"/>
        <v>0</v>
      </c>
      <c r="Q276" s="154">
        <v>0.0055</v>
      </c>
      <c r="R276" s="154">
        <f t="shared" si="2"/>
        <v>0.011</v>
      </c>
      <c r="S276" s="154">
        <v>0</v>
      </c>
      <c r="T276" s="155">
        <f t="shared" si="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194</v>
      </c>
      <c r="AT276" s="156" t="s">
        <v>265</v>
      </c>
      <c r="AU276" s="156" t="s">
        <v>87</v>
      </c>
      <c r="AY276" s="17" t="s">
        <v>150</v>
      </c>
      <c r="BE276" s="157">
        <f t="shared" si="4"/>
        <v>0</v>
      </c>
      <c r="BF276" s="157">
        <f t="shared" si="5"/>
        <v>0</v>
      </c>
      <c r="BG276" s="157">
        <f t="shared" si="6"/>
        <v>0</v>
      </c>
      <c r="BH276" s="157">
        <f t="shared" si="7"/>
        <v>0</v>
      </c>
      <c r="BI276" s="157">
        <f t="shared" si="8"/>
        <v>0</v>
      </c>
      <c r="BJ276" s="17" t="s">
        <v>85</v>
      </c>
      <c r="BK276" s="157">
        <f t="shared" si="9"/>
        <v>0</v>
      </c>
      <c r="BL276" s="17" t="s">
        <v>157</v>
      </c>
      <c r="BM276" s="156" t="s">
        <v>679</v>
      </c>
    </row>
    <row r="277" spans="1:65" s="2" customFormat="1" ht="44.25" customHeight="1">
      <c r="A277" s="29"/>
      <c r="B277" s="145"/>
      <c r="C277" s="146" t="s">
        <v>414</v>
      </c>
      <c r="D277" s="146" t="s">
        <v>152</v>
      </c>
      <c r="E277" s="147" t="s">
        <v>680</v>
      </c>
      <c r="F277" s="148" t="s">
        <v>681</v>
      </c>
      <c r="G277" s="149" t="s">
        <v>180</v>
      </c>
      <c r="H277" s="150">
        <v>4</v>
      </c>
      <c r="I277" s="243"/>
      <c r="J277" s="151">
        <f t="shared" si="0"/>
        <v>0</v>
      </c>
      <c r="K277" s="148" t="s">
        <v>156</v>
      </c>
      <c r="L277" s="30"/>
      <c r="M277" s="152" t="s">
        <v>1</v>
      </c>
      <c r="N277" s="153" t="s">
        <v>43</v>
      </c>
      <c r="O277" s="154">
        <v>0.387</v>
      </c>
      <c r="P277" s="154">
        <f t="shared" si="1"/>
        <v>1.548</v>
      </c>
      <c r="Q277" s="154">
        <v>0</v>
      </c>
      <c r="R277" s="154">
        <f t="shared" si="2"/>
        <v>0</v>
      </c>
      <c r="S277" s="154">
        <v>0</v>
      </c>
      <c r="T277" s="155">
        <f t="shared" si="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157</v>
      </c>
      <c r="AT277" s="156" t="s">
        <v>152</v>
      </c>
      <c r="AU277" s="156" t="s">
        <v>87</v>
      </c>
      <c r="AY277" s="17" t="s">
        <v>150</v>
      </c>
      <c r="BE277" s="157">
        <f t="shared" si="4"/>
        <v>0</v>
      </c>
      <c r="BF277" s="157">
        <f t="shared" si="5"/>
        <v>0</v>
      </c>
      <c r="BG277" s="157">
        <f t="shared" si="6"/>
        <v>0</v>
      </c>
      <c r="BH277" s="157">
        <f t="shared" si="7"/>
        <v>0</v>
      </c>
      <c r="BI277" s="157">
        <f t="shared" si="8"/>
        <v>0</v>
      </c>
      <c r="BJ277" s="17" t="s">
        <v>85</v>
      </c>
      <c r="BK277" s="157">
        <f t="shared" si="9"/>
        <v>0</v>
      </c>
      <c r="BL277" s="17" t="s">
        <v>157</v>
      </c>
      <c r="BM277" s="156" t="s">
        <v>682</v>
      </c>
    </row>
    <row r="278" spans="2:51" s="14" customFormat="1" ht="11.25">
      <c r="B278" s="165"/>
      <c r="D278" s="159" t="s">
        <v>159</v>
      </c>
      <c r="E278" s="166" t="s">
        <v>1</v>
      </c>
      <c r="F278" s="167" t="s">
        <v>683</v>
      </c>
      <c r="H278" s="168">
        <v>4</v>
      </c>
      <c r="I278" s="245"/>
      <c r="L278" s="165"/>
      <c r="M278" s="169"/>
      <c r="N278" s="170"/>
      <c r="O278" s="170"/>
      <c r="P278" s="170"/>
      <c r="Q278" s="170"/>
      <c r="R278" s="170"/>
      <c r="S278" s="170"/>
      <c r="T278" s="171"/>
      <c r="AT278" s="166" t="s">
        <v>159</v>
      </c>
      <c r="AU278" s="166" t="s">
        <v>87</v>
      </c>
      <c r="AV278" s="14" t="s">
        <v>87</v>
      </c>
      <c r="AW278" s="14" t="s">
        <v>33</v>
      </c>
      <c r="AX278" s="14" t="s">
        <v>85</v>
      </c>
      <c r="AY278" s="166" t="s">
        <v>150</v>
      </c>
    </row>
    <row r="279" spans="1:65" s="2" customFormat="1" ht="24.2" customHeight="1">
      <c r="A279" s="29"/>
      <c r="B279" s="145"/>
      <c r="C279" s="179" t="s">
        <v>418</v>
      </c>
      <c r="D279" s="179" t="s">
        <v>265</v>
      </c>
      <c r="E279" s="180" t="s">
        <v>684</v>
      </c>
      <c r="F279" s="181" t="s">
        <v>685</v>
      </c>
      <c r="G279" s="182" t="s">
        <v>180</v>
      </c>
      <c r="H279" s="183">
        <v>4</v>
      </c>
      <c r="I279" s="248"/>
      <c r="J279" s="184">
        <f>ROUND(I279*H279,2)</f>
        <v>0</v>
      </c>
      <c r="K279" s="181" t="s">
        <v>156</v>
      </c>
      <c r="L279" s="185"/>
      <c r="M279" s="186" t="s">
        <v>1</v>
      </c>
      <c r="N279" s="187" t="s">
        <v>43</v>
      </c>
      <c r="O279" s="154">
        <v>0</v>
      </c>
      <c r="P279" s="154">
        <f>O279*H279</f>
        <v>0</v>
      </c>
      <c r="Q279" s="154">
        <v>0.0104</v>
      </c>
      <c r="R279" s="154">
        <f>Q279*H279</f>
        <v>0.0416</v>
      </c>
      <c r="S279" s="154">
        <v>0</v>
      </c>
      <c r="T279" s="155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194</v>
      </c>
      <c r="AT279" s="156" t="s">
        <v>265</v>
      </c>
      <c r="AU279" s="156" t="s">
        <v>87</v>
      </c>
      <c r="AY279" s="17" t="s">
        <v>150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85</v>
      </c>
      <c r="BK279" s="157">
        <f>ROUND(I279*H279,2)</f>
        <v>0</v>
      </c>
      <c r="BL279" s="17" t="s">
        <v>157</v>
      </c>
      <c r="BM279" s="156" t="s">
        <v>686</v>
      </c>
    </row>
    <row r="280" spans="1:65" s="2" customFormat="1" ht="33" customHeight="1">
      <c r="A280" s="29"/>
      <c r="B280" s="145"/>
      <c r="C280" s="146" t="s">
        <v>422</v>
      </c>
      <c r="D280" s="146" t="s">
        <v>152</v>
      </c>
      <c r="E280" s="147" t="s">
        <v>410</v>
      </c>
      <c r="F280" s="148" t="s">
        <v>411</v>
      </c>
      <c r="G280" s="149" t="s">
        <v>203</v>
      </c>
      <c r="H280" s="150">
        <v>0.196</v>
      </c>
      <c r="I280" s="243"/>
      <c r="J280" s="151">
        <f>ROUND(I280*H280,2)</f>
        <v>0</v>
      </c>
      <c r="K280" s="148" t="s">
        <v>156</v>
      </c>
      <c r="L280" s="30"/>
      <c r="M280" s="152" t="s">
        <v>1</v>
      </c>
      <c r="N280" s="153" t="s">
        <v>43</v>
      </c>
      <c r="O280" s="154">
        <v>2.177</v>
      </c>
      <c r="P280" s="154">
        <f>O280*H280</f>
        <v>0.426692</v>
      </c>
      <c r="Q280" s="154">
        <v>0</v>
      </c>
      <c r="R280" s="154">
        <f>Q280*H280</f>
        <v>0</v>
      </c>
      <c r="S280" s="154">
        <v>1.92</v>
      </c>
      <c r="T280" s="155">
        <f>S280*H280</f>
        <v>0.37632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157</v>
      </c>
      <c r="AT280" s="156" t="s">
        <v>152</v>
      </c>
      <c r="AU280" s="156" t="s">
        <v>87</v>
      </c>
      <c r="AY280" s="17" t="s">
        <v>150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ROUND(I280*H280,2)</f>
        <v>0</v>
      </c>
      <c r="BL280" s="17" t="s">
        <v>157</v>
      </c>
      <c r="BM280" s="156" t="s">
        <v>687</v>
      </c>
    </row>
    <row r="281" spans="2:51" s="14" customFormat="1" ht="11.25">
      <c r="B281" s="165"/>
      <c r="D281" s="159" t="s">
        <v>159</v>
      </c>
      <c r="E281" s="166" t="s">
        <v>1</v>
      </c>
      <c r="F281" s="167" t="s">
        <v>413</v>
      </c>
      <c r="H281" s="168">
        <v>0.196</v>
      </c>
      <c r="I281" s="245"/>
      <c r="L281" s="165"/>
      <c r="M281" s="169"/>
      <c r="N281" s="170"/>
      <c r="O281" s="170"/>
      <c r="P281" s="170"/>
      <c r="Q281" s="170"/>
      <c r="R281" s="170"/>
      <c r="S281" s="170"/>
      <c r="T281" s="171"/>
      <c r="AT281" s="166" t="s">
        <v>159</v>
      </c>
      <c r="AU281" s="166" t="s">
        <v>87</v>
      </c>
      <c r="AV281" s="14" t="s">
        <v>87</v>
      </c>
      <c r="AW281" s="14" t="s">
        <v>33</v>
      </c>
      <c r="AX281" s="14" t="s">
        <v>85</v>
      </c>
      <c r="AY281" s="166" t="s">
        <v>150</v>
      </c>
    </row>
    <row r="282" spans="1:65" s="2" customFormat="1" ht="37.9" customHeight="1">
      <c r="A282" s="29"/>
      <c r="B282" s="145"/>
      <c r="C282" s="146" t="s">
        <v>426</v>
      </c>
      <c r="D282" s="146" t="s">
        <v>152</v>
      </c>
      <c r="E282" s="147" t="s">
        <v>415</v>
      </c>
      <c r="F282" s="148" t="s">
        <v>416</v>
      </c>
      <c r="G282" s="149" t="s">
        <v>343</v>
      </c>
      <c r="H282" s="150">
        <v>1</v>
      </c>
      <c r="I282" s="243"/>
      <c r="J282" s="151">
        <f>ROUND(I282*H282,2)</f>
        <v>0</v>
      </c>
      <c r="K282" s="148" t="s">
        <v>156</v>
      </c>
      <c r="L282" s="30"/>
      <c r="M282" s="152" t="s">
        <v>1</v>
      </c>
      <c r="N282" s="153" t="s">
        <v>43</v>
      </c>
      <c r="O282" s="154">
        <v>1.359</v>
      </c>
      <c r="P282" s="154">
        <f>O282*H282</f>
        <v>1.359</v>
      </c>
      <c r="Q282" s="154">
        <v>0</v>
      </c>
      <c r="R282" s="154">
        <f>Q282*H282</f>
        <v>0</v>
      </c>
      <c r="S282" s="154">
        <v>0.00768</v>
      </c>
      <c r="T282" s="155">
        <f>S282*H282</f>
        <v>0.00768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6" t="s">
        <v>157</v>
      </c>
      <c r="AT282" s="156" t="s">
        <v>152</v>
      </c>
      <c r="AU282" s="156" t="s">
        <v>87</v>
      </c>
      <c r="AY282" s="17" t="s">
        <v>150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85</v>
      </c>
      <c r="BK282" s="157">
        <f>ROUND(I282*H282,2)</f>
        <v>0</v>
      </c>
      <c r="BL282" s="17" t="s">
        <v>157</v>
      </c>
      <c r="BM282" s="156" t="s">
        <v>688</v>
      </c>
    </row>
    <row r="283" spans="1:65" s="2" customFormat="1" ht="44.25" customHeight="1">
      <c r="A283" s="29"/>
      <c r="B283" s="145"/>
      <c r="C283" s="146" t="s">
        <v>431</v>
      </c>
      <c r="D283" s="146" t="s">
        <v>152</v>
      </c>
      <c r="E283" s="147" t="s">
        <v>419</v>
      </c>
      <c r="F283" s="148" t="s">
        <v>420</v>
      </c>
      <c r="G283" s="149" t="s">
        <v>343</v>
      </c>
      <c r="H283" s="150">
        <v>5</v>
      </c>
      <c r="I283" s="243"/>
      <c r="J283" s="151">
        <f>ROUND(I283*H283,2)</f>
        <v>0</v>
      </c>
      <c r="K283" s="148" t="s">
        <v>156</v>
      </c>
      <c r="L283" s="30"/>
      <c r="M283" s="152" t="s">
        <v>1</v>
      </c>
      <c r="N283" s="153" t="s">
        <v>43</v>
      </c>
      <c r="O283" s="154">
        <v>1.554</v>
      </c>
      <c r="P283" s="154">
        <f>O283*H283</f>
        <v>7.7700000000000005</v>
      </c>
      <c r="Q283" s="154">
        <v>0.00162</v>
      </c>
      <c r="R283" s="154">
        <f>Q283*H283</f>
        <v>0.0081</v>
      </c>
      <c r="S283" s="154">
        <v>0</v>
      </c>
      <c r="T283" s="155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157</v>
      </c>
      <c r="AT283" s="156" t="s">
        <v>152</v>
      </c>
      <c r="AU283" s="156" t="s">
        <v>87</v>
      </c>
      <c r="AY283" s="17" t="s">
        <v>150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85</v>
      </c>
      <c r="BK283" s="157">
        <f>ROUND(I283*H283,2)</f>
        <v>0</v>
      </c>
      <c r="BL283" s="17" t="s">
        <v>157</v>
      </c>
      <c r="BM283" s="156" t="s">
        <v>689</v>
      </c>
    </row>
    <row r="284" spans="2:51" s="14" customFormat="1" ht="11.25">
      <c r="B284" s="165"/>
      <c r="D284" s="159" t="s">
        <v>159</v>
      </c>
      <c r="E284" s="166" t="s">
        <v>1</v>
      </c>
      <c r="F284" s="167" t="s">
        <v>177</v>
      </c>
      <c r="H284" s="168">
        <v>5</v>
      </c>
      <c r="I284" s="245"/>
      <c r="L284" s="165"/>
      <c r="M284" s="169"/>
      <c r="N284" s="170"/>
      <c r="O284" s="170"/>
      <c r="P284" s="170"/>
      <c r="Q284" s="170"/>
      <c r="R284" s="170"/>
      <c r="S284" s="170"/>
      <c r="T284" s="171"/>
      <c r="AT284" s="166" t="s">
        <v>159</v>
      </c>
      <c r="AU284" s="166" t="s">
        <v>87</v>
      </c>
      <c r="AV284" s="14" t="s">
        <v>87</v>
      </c>
      <c r="AW284" s="14" t="s">
        <v>33</v>
      </c>
      <c r="AX284" s="14" t="s">
        <v>85</v>
      </c>
      <c r="AY284" s="166" t="s">
        <v>150</v>
      </c>
    </row>
    <row r="285" spans="1:65" s="2" customFormat="1" ht="24.2" customHeight="1">
      <c r="A285" s="29"/>
      <c r="B285" s="145"/>
      <c r="C285" s="179" t="s">
        <v>435</v>
      </c>
      <c r="D285" s="179" t="s">
        <v>265</v>
      </c>
      <c r="E285" s="180" t="s">
        <v>423</v>
      </c>
      <c r="F285" s="181" t="s">
        <v>424</v>
      </c>
      <c r="G285" s="182" t="s">
        <v>343</v>
      </c>
      <c r="H285" s="183">
        <v>5</v>
      </c>
      <c r="I285" s="252"/>
      <c r="J285" s="184">
        <f aca="true" t="shared" si="10" ref="J285:J291">ROUND(I285*H285,2)</f>
        <v>0</v>
      </c>
      <c r="K285" s="181" t="s">
        <v>156</v>
      </c>
      <c r="L285" s="185"/>
      <c r="M285" s="186" t="s">
        <v>1</v>
      </c>
      <c r="N285" s="187" t="s">
        <v>43</v>
      </c>
      <c r="O285" s="154">
        <v>0</v>
      </c>
      <c r="P285" s="154">
        <f aca="true" t="shared" si="11" ref="P285:P291">O285*H285</f>
        <v>0</v>
      </c>
      <c r="Q285" s="154">
        <v>0.01555</v>
      </c>
      <c r="R285" s="154">
        <f aca="true" t="shared" si="12" ref="R285:R291">Q285*H285</f>
        <v>0.07775</v>
      </c>
      <c r="S285" s="154">
        <v>0</v>
      </c>
      <c r="T285" s="155">
        <f aca="true" t="shared" si="13" ref="T285:T291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6" t="s">
        <v>194</v>
      </c>
      <c r="AT285" s="156" t="s">
        <v>265</v>
      </c>
      <c r="AU285" s="156" t="s">
        <v>87</v>
      </c>
      <c r="AY285" s="17" t="s">
        <v>150</v>
      </c>
      <c r="BE285" s="157">
        <f aca="true" t="shared" si="14" ref="BE285:BE291">IF(N285="základní",J285,0)</f>
        <v>0</v>
      </c>
      <c r="BF285" s="157">
        <f aca="true" t="shared" si="15" ref="BF285:BF291">IF(N285="snížená",J285,0)</f>
        <v>0</v>
      </c>
      <c r="BG285" s="157">
        <f aca="true" t="shared" si="16" ref="BG285:BG291">IF(N285="zákl. přenesená",J285,0)</f>
        <v>0</v>
      </c>
      <c r="BH285" s="157">
        <f aca="true" t="shared" si="17" ref="BH285:BH291">IF(N285="sníž. přenesená",J285,0)</f>
        <v>0</v>
      </c>
      <c r="BI285" s="157">
        <f aca="true" t="shared" si="18" ref="BI285:BI291">IF(N285="nulová",J285,0)</f>
        <v>0</v>
      </c>
      <c r="BJ285" s="17" t="s">
        <v>85</v>
      </c>
      <c r="BK285" s="157">
        <f aca="true" t="shared" si="19" ref="BK285:BK291">ROUND(I285*H285,2)</f>
        <v>0</v>
      </c>
      <c r="BL285" s="17" t="s">
        <v>157</v>
      </c>
      <c r="BM285" s="156" t="s">
        <v>690</v>
      </c>
    </row>
    <row r="286" spans="1:65" s="2" customFormat="1" ht="24.2" customHeight="1">
      <c r="A286" s="29"/>
      <c r="B286" s="145"/>
      <c r="C286" s="179" t="s">
        <v>439</v>
      </c>
      <c r="D286" s="179" t="s">
        <v>265</v>
      </c>
      <c r="E286" s="180" t="s">
        <v>427</v>
      </c>
      <c r="F286" s="181" t="s">
        <v>428</v>
      </c>
      <c r="G286" s="182" t="s">
        <v>429</v>
      </c>
      <c r="H286" s="183">
        <v>5</v>
      </c>
      <c r="I286" s="252"/>
      <c r="J286" s="184">
        <f t="shared" si="10"/>
        <v>0</v>
      </c>
      <c r="K286" s="181" t="s">
        <v>1</v>
      </c>
      <c r="L286" s="185"/>
      <c r="M286" s="186" t="s">
        <v>1</v>
      </c>
      <c r="N286" s="187" t="s">
        <v>43</v>
      </c>
      <c r="O286" s="154">
        <v>0</v>
      </c>
      <c r="P286" s="154">
        <f t="shared" si="11"/>
        <v>0</v>
      </c>
      <c r="Q286" s="154">
        <v>0.00654</v>
      </c>
      <c r="R286" s="154">
        <f t="shared" si="12"/>
        <v>0.0327</v>
      </c>
      <c r="S286" s="154">
        <v>0</v>
      </c>
      <c r="T286" s="155">
        <f t="shared" si="1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194</v>
      </c>
      <c r="AT286" s="156" t="s">
        <v>265</v>
      </c>
      <c r="AU286" s="156" t="s">
        <v>87</v>
      </c>
      <c r="AY286" s="17" t="s">
        <v>150</v>
      </c>
      <c r="BE286" s="157">
        <f t="shared" si="14"/>
        <v>0</v>
      </c>
      <c r="BF286" s="157">
        <f t="shared" si="15"/>
        <v>0</v>
      </c>
      <c r="BG286" s="157">
        <f t="shared" si="16"/>
        <v>0</v>
      </c>
      <c r="BH286" s="157">
        <f t="shared" si="17"/>
        <v>0</v>
      </c>
      <c r="BI286" s="157">
        <f t="shared" si="18"/>
        <v>0</v>
      </c>
      <c r="BJ286" s="17" t="s">
        <v>85</v>
      </c>
      <c r="BK286" s="157">
        <f t="shared" si="19"/>
        <v>0</v>
      </c>
      <c r="BL286" s="17" t="s">
        <v>157</v>
      </c>
      <c r="BM286" s="156" t="s">
        <v>691</v>
      </c>
    </row>
    <row r="287" spans="1:65" s="2" customFormat="1" ht="37.9" customHeight="1">
      <c r="A287" s="29"/>
      <c r="B287" s="145"/>
      <c r="C287" s="146" t="s">
        <v>443</v>
      </c>
      <c r="D287" s="146" t="s">
        <v>152</v>
      </c>
      <c r="E287" s="147" t="s">
        <v>432</v>
      </c>
      <c r="F287" s="148" t="s">
        <v>433</v>
      </c>
      <c r="G287" s="149" t="s">
        <v>343</v>
      </c>
      <c r="H287" s="150">
        <v>5</v>
      </c>
      <c r="I287" s="243"/>
      <c r="J287" s="151">
        <f t="shared" si="10"/>
        <v>0</v>
      </c>
      <c r="K287" s="148" t="s">
        <v>156</v>
      </c>
      <c r="L287" s="30"/>
      <c r="M287" s="152" t="s">
        <v>1</v>
      </c>
      <c r="N287" s="153" t="s">
        <v>43</v>
      </c>
      <c r="O287" s="154">
        <v>1.787</v>
      </c>
      <c r="P287" s="154">
        <f t="shared" si="11"/>
        <v>8.934999999999999</v>
      </c>
      <c r="Q287" s="154">
        <v>0</v>
      </c>
      <c r="R287" s="154">
        <f t="shared" si="12"/>
        <v>0</v>
      </c>
      <c r="S287" s="154">
        <v>0.0173</v>
      </c>
      <c r="T287" s="155">
        <f t="shared" si="13"/>
        <v>0.0865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157</v>
      </c>
      <c r="AT287" s="156" t="s">
        <v>152</v>
      </c>
      <c r="AU287" s="156" t="s">
        <v>87</v>
      </c>
      <c r="AY287" s="17" t="s">
        <v>150</v>
      </c>
      <c r="BE287" s="157">
        <f t="shared" si="14"/>
        <v>0</v>
      </c>
      <c r="BF287" s="157">
        <f t="shared" si="15"/>
        <v>0</v>
      </c>
      <c r="BG287" s="157">
        <f t="shared" si="16"/>
        <v>0</v>
      </c>
      <c r="BH287" s="157">
        <f t="shared" si="17"/>
        <v>0</v>
      </c>
      <c r="BI287" s="157">
        <f t="shared" si="18"/>
        <v>0</v>
      </c>
      <c r="BJ287" s="17" t="s">
        <v>85</v>
      </c>
      <c r="BK287" s="157">
        <f t="shared" si="19"/>
        <v>0</v>
      </c>
      <c r="BL287" s="17" t="s">
        <v>157</v>
      </c>
      <c r="BM287" s="156" t="s">
        <v>692</v>
      </c>
    </row>
    <row r="288" spans="1:65" s="2" customFormat="1" ht="24.2" customHeight="1">
      <c r="A288" s="29"/>
      <c r="B288" s="145"/>
      <c r="C288" s="146" t="s">
        <v>447</v>
      </c>
      <c r="D288" s="146" t="s">
        <v>152</v>
      </c>
      <c r="E288" s="147" t="s">
        <v>444</v>
      </c>
      <c r="F288" s="148" t="s">
        <v>445</v>
      </c>
      <c r="G288" s="149" t="s">
        <v>343</v>
      </c>
      <c r="H288" s="150">
        <v>1</v>
      </c>
      <c r="I288" s="243"/>
      <c r="J288" s="151">
        <f t="shared" si="10"/>
        <v>0</v>
      </c>
      <c r="K288" s="148" t="s">
        <v>156</v>
      </c>
      <c r="L288" s="30"/>
      <c r="M288" s="152" t="s">
        <v>1</v>
      </c>
      <c r="N288" s="153" t="s">
        <v>43</v>
      </c>
      <c r="O288" s="154">
        <v>1.333</v>
      </c>
      <c r="P288" s="154">
        <f t="shared" si="11"/>
        <v>1.333</v>
      </c>
      <c r="Q288" s="154">
        <v>0.00136</v>
      </c>
      <c r="R288" s="154">
        <f t="shared" si="12"/>
        <v>0.00136</v>
      </c>
      <c r="S288" s="154">
        <v>0</v>
      </c>
      <c r="T288" s="155">
        <f t="shared" si="1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6" t="s">
        <v>157</v>
      </c>
      <c r="AT288" s="156" t="s">
        <v>152</v>
      </c>
      <c r="AU288" s="156" t="s">
        <v>87</v>
      </c>
      <c r="AY288" s="17" t="s">
        <v>150</v>
      </c>
      <c r="BE288" s="157">
        <f t="shared" si="14"/>
        <v>0</v>
      </c>
      <c r="BF288" s="157">
        <f t="shared" si="15"/>
        <v>0</v>
      </c>
      <c r="BG288" s="157">
        <f t="shared" si="16"/>
        <v>0</v>
      </c>
      <c r="BH288" s="157">
        <f t="shared" si="17"/>
        <v>0</v>
      </c>
      <c r="BI288" s="157">
        <f t="shared" si="18"/>
        <v>0</v>
      </c>
      <c r="BJ288" s="17" t="s">
        <v>85</v>
      </c>
      <c r="BK288" s="157">
        <f t="shared" si="19"/>
        <v>0</v>
      </c>
      <c r="BL288" s="17" t="s">
        <v>157</v>
      </c>
      <c r="BM288" s="156" t="s">
        <v>693</v>
      </c>
    </row>
    <row r="289" spans="1:65" s="2" customFormat="1" ht="24.2" customHeight="1">
      <c r="A289" s="29"/>
      <c r="B289" s="145"/>
      <c r="C289" s="179" t="s">
        <v>451</v>
      </c>
      <c r="D289" s="179" t="s">
        <v>265</v>
      </c>
      <c r="E289" s="180" t="s">
        <v>448</v>
      </c>
      <c r="F289" s="181" t="s">
        <v>449</v>
      </c>
      <c r="G289" s="182" t="s">
        <v>343</v>
      </c>
      <c r="H289" s="183">
        <v>1</v>
      </c>
      <c r="I289" s="252"/>
      <c r="J289" s="184">
        <f t="shared" si="10"/>
        <v>0</v>
      </c>
      <c r="K289" s="181" t="s">
        <v>156</v>
      </c>
      <c r="L289" s="185"/>
      <c r="M289" s="186" t="s">
        <v>1</v>
      </c>
      <c r="N289" s="187" t="s">
        <v>43</v>
      </c>
      <c r="O289" s="154">
        <v>0</v>
      </c>
      <c r="P289" s="154">
        <f t="shared" si="11"/>
        <v>0</v>
      </c>
      <c r="Q289" s="154">
        <v>0.0325</v>
      </c>
      <c r="R289" s="154">
        <f t="shared" si="12"/>
        <v>0.0325</v>
      </c>
      <c r="S289" s="154">
        <v>0</v>
      </c>
      <c r="T289" s="155">
        <f t="shared" si="1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194</v>
      </c>
      <c r="AT289" s="156" t="s">
        <v>265</v>
      </c>
      <c r="AU289" s="156" t="s">
        <v>87</v>
      </c>
      <c r="AY289" s="17" t="s">
        <v>150</v>
      </c>
      <c r="BE289" s="157">
        <f t="shared" si="14"/>
        <v>0</v>
      </c>
      <c r="BF289" s="157">
        <f t="shared" si="15"/>
        <v>0</v>
      </c>
      <c r="BG289" s="157">
        <f t="shared" si="16"/>
        <v>0</v>
      </c>
      <c r="BH289" s="157">
        <f t="shared" si="17"/>
        <v>0</v>
      </c>
      <c r="BI289" s="157">
        <f t="shared" si="18"/>
        <v>0</v>
      </c>
      <c r="BJ289" s="17" t="s">
        <v>85</v>
      </c>
      <c r="BK289" s="157">
        <f t="shared" si="19"/>
        <v>0</v>
      </c>
      <c r="BL289" s="17" t="s">
        <v>157</v>
      </c>
      <c r="BM289" s="156" t="s">
        <v>694</v>
      </c>
    </row>
    <row r="290" spans="1:65" s="2" customFormat="1" ht="16.5" customHeight="1">
      <c r="A290" s="29"/>
      <c r="B290" s="145"/>
      <c r="C290" s="146" t="s">
        <v>455</v>
      </c>
      <c r="D290" s="146" t="s">
        <v>152</v>
      </c>
      <c r="E290" s="147" t="s">
        <v>452</v>
      </c>
      <c r="F290" s="148" t="s">
        <v>453</v>
      </c>
      <c r="G290" s="149" t="s">
        <v>180</v>
      </c>
      <c r="H290" s="150">
        <v>37.79</v>
      </c>
      <c r="I290" s="243"/>
      <c r="J290" s="151">
        <f t="shared" si="10"/>
        <v>0</v>
      </c>
      <c r="K290" s="148" t="s">
        <v>156</v>
      </c>
      <c r="L290" s="30"/>
      <c r="M290" s="152" t="s">
        <v>1</v>
      </c>
      <c r="N290" s="153" t="s">
        <v>43</v>
      </c>
      <c r="O290" s="154">
        <v>0.044</v>
      </c>
      <c r="P290" s="154">
        <f t="shared" si="11"/>
        <v>1.6627599999999998</v>
      </c>
      <c r="Q290" s="154">
        <v>0</v>
      </c>
      <c r="R290" s="154">
        <f t="shared" si="12"/>
        <v>0</v>
      </c>
      <c r="S290" s="154">
        <v>0</v>
      </c>
      <c r="T290" s="155">
        <f t="shared" si="1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6" t="s">
        <v>157</v>
      </c>
      <c r="AT290" s="156" t="s">
        <v>152</v>
      </c>
      <c r="AU290" s="156" t="s">
        <v>87</v>
      </c>
      <c r="AY290" s="17" t="s">
        <v>150</v>
      </c>
      <c r="BE290" s="157">
        <f t="shared" si="14"/>
        <v>0</v>
      </c>
      <c r="BF290" s="157">
        <f t="shared" si="15"/>
        <v>0</v>
      </c>
      <c r="BG290" s="157">
        <f t="shared" si="16"/>
        <v>0</v>
      </c>
      <c r="BH290" s="157">
        <f t="shared" si="17"/>
        <v>0</v>
      </c>
      <c r="BI290" s="157">
        <f t="shared" si="18"/>
        <v>0</v>
      </c>
      <c r="BJ290" s="17" t="s">
        <v>85</v>
      </c>
      <c r="BK290" s="157">
        <f t="shared" si="19"/>
        <v>0</v>
      </c>
      <c r="BL290" s="17" t="s">
        <v>157</v>
      </c>
      <c r="BM290" s="156" t="s">
        <v>695</v>
      </c>
    </row>
    <row r="291" spans="1:65" s="2" customFormat="1" ht="24.2" customHeight="1">
      <c r="A291" s="29"/>
      <c r="B291" s="145"/>
      <c r="C291" s="146" t="s">
        <v>460</v>
      </c>
      <c r="D291" s="146" t="s">
        <v>152</v>
      </c>
      <c r="E291" s="147" t="s">
        <v>456</v>
      </c>
      <c r="F291" s="148" t="s">
        <v>457</v>
      </c>
      <c r="G291" s="149" t="s">
        <v>180</v>
      </c>
      <c r="H291" s="150">
        <v>37.79</v>
      </c>
      <c r="I291" s="243"/>
      <c r="J291" s="151">
        <f t="shared" si="10"/>
        <v>0</v>
      </c>
      <c r="K291" s="148" t="s">
        <v>156</v>
      </c>
      <c r="L291" s="30"/>
      <c r="M291" s="152" t="s">
        <v>1</v>
      </c>
      <c r="N291" s="153" t="s">
        <v>43</v>
      </c>
      <c r="O291" s="154">
        <v>0.079</v>
      </c>
      <c r="P291" s="154">
        <f t="shared" si="11"/>
        <v>2.98541</v>
      </c>
      <c r="Q291" s="154">
        <v>0</v>
      </c>
      <c r="R291" s="154">
        <f t="shared" si="12"/>
        <v>0</v>
      </c>
      <c r="S291" s="154">
        <v>0</v>
      </c>
      <c r="T291" s="155">
        <f t="shared" si="1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157</v>
      </c>
      <c r="AT291" s="156" t="s">
        <v>152</v>
      </c>
      <c r="AU291" s="156" t="s">
        <v>87</v>
      </c>
      <c r="AY291" s="17" t="s">
        <v>150</v>
      </c>
      <c r="BE291" s="157">
        <f t="shared" si="14"/>
        <v>0</v>
      </c>
      <c r="BF291" s="157">
        <f t="shared" si="15"/>
        <v>0</v>
      </c>
      <c r="BG291" s="157">
        <f t="shared" si="16"/>
        <v>0</v>
      </c>
      <c r="BH291" s="157">
        <f t="shared" si="17"/>
        <v>0</v>
      </c>
      <c r="BI291" s="157">
        <f t="shared" si="18"/>
        <v>0</v>
      </c>
      <c r="BJ291" s="17" t="s">
        <v>85</v>
      </c>
      <c r="BK291" s="157">
        <f t="shared" si="19"/>
        <v>0</v>
      </c>
      <c r="BL291" s="17" t="s">
        <v>157</v>
      </c>
      <c r="BM291" s="156" t="s">
        <v>696</v>
      </c>
    </row>
    <row r="292" spans="2:51" s="14" customFormat="1" ht="11.25">
      <c r="B292" s="165"/>
      <c r="D292" s="159" t="s">
        <v>159</v>
      </c>
      <c r="E292" s="166" t="s">
        <v>1</v>
      </c>
      <c r="F292" s="167" t="s">
        <v>697</v>
      </c>
      <c r="H292" s="168">
        <v>37.79</v>
      </c>
      <c r="I292" s="245"/>
      <c r="L292" s="165"/>
      <c r="M292" s="169"/>
      <c r="N292" s="170"/>
      <c r="O292" s="170"/>
      <c r="P292" s="170"/>
      <c r="Q292" s="170"/>
      <c r="R292" s="170"/>
      <c r="S292" s="170"/>
      <c r="T292" s="171"/>
      <c r="AT292" s="166" t="s">
        <v>159</v>
      </c>
      <c r="AU292" s="166" t="s">
        <v>87</v>
      </c>
      <c r="AV292" s="14" t="s">
        <v>87</v>
      </c>
      <c r="AW292" s="14" t="s">
        <v>33</v>
      </c>
      <c r="AX292" s="14" t="s">
        <v>85</v>
      </c>
      <c r="AY292" s="166" t="s">
        <v>150</v>
      </c>
    </row>
    <row r="293" spans="1:65" s="2" customFormat="1" ht="24.2" customHeight="1">
      <c r="A293" s="29"/>
      <c r="B293" s="145"/>
      <c r="C293" s="146" t="s">
        <v>464</v>
      </c>
      <c r="D293" s="146" t="s">
        <v>152</v>
      </c>
      <c r="E293" s="147" t="s">
        <v>461</v>
      </c>
      <c r="F293" s="148" t="s">
        <v>462</v>
      </c>
      <c r="G293" s="149" t="s">
        <v>343</v>
      </c>
      <c r="H293" s="150">
        <v>2</v>
      </c>
      <c r="I293" s="243"/>
      <c r="J293" s="151">
        <f aca="true" t="shared" si="20" ref="J293:J311">ROUND(I293*H293,2)</f>
        <v>0</v>
      </c>
      <c r="K293" s="148" t="s">
        <v>156</v>
      </c>
      <c r="L293" s="30"/>
      <c r="M293" s="152" t="s">
        <v>1</v>
      </c>
      <c r="N293" s="153" t="s">
        <v>43</v>
      </c>
      <c r="O293" s="154">
        <v>10.3</v>
      </c>
      <c r="P293" s="154">
        <f aca="true" t="shared" si="21" ref="P293:P311">O293*H293</f>
        <v>20.6</v>
      </c>
      <c r="Q293" s="154">
        <v>0.45937</v>
      </c>
      <c r="R293" s="154">
        <f aca="true" t="shared" si="22" ref="R293:R311">Q293*H293</f>
        <v>0.91874</v>
      </c>
      <c r="S293" s="154">
        <v>0</v>
      </c>
      <c r="T293" s="155">
        <f aca="true" t="shared" si="23" ref="T293:T311"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157</v>
      </c>
      <c r="AT293" s="156" t="s">
        <v>152</v>
      </c>
      <c r="AU293" s="156" t="s">
        <v>87</v>
      </c>
      <c r="AY293" s="17" t="s">
        <v>150</v>
      </c>
      <c r="BE293" s="157">
        <f aca="true" t="shared" si="24" ref="BE293:BE311">IF(N293="základní",J293,0)</f>
        <v>0</v>
      </c>
      <c r="BF293" s="157">
        <f aca="true" t="shared" si="25" ref="BF293:BF311">IF(N293="snížená",J293,0)</f>
        <v>0</v>
      </c>
      <c r="BG293" s="157">
        <f aca="true" t="shared" si="26" ref="BG293:BG311">IF(N293="zákl. přenesená",J293,0)</f>
        <v>0</v>
      </c>
      <c r="BH293" s="157">
        <f aca="true" t="shared" si="27" ref="BH293:BH311">IF(N293="sníž. přenesená",J293,0)</f>
        <v>0</v>
      </c>
      <c r="BI293" s="157">
        <f aca="true" t="shared" si="28" ref="BI293:BI311">IF(N293="nulová",J293,0)</f>
        <v>0</v>
      </c>
      <c r="BJ293" s="17" t="s">
        <v>85</v>
      </c>
      <c r="BK293" s="157">
        <f aca="true" t="shared" si="29" ref="BK293:BK311">ROUND(I293*H293,2)</f>
        <v>0</v>
      </c>
      <c r="BL293" s="17" t="s">
        <v>157</v>
      </c>
      <c r="BM293" s="156" t="s">
        <v>698</v>
      </c>
    </row>
    <row r="294" spans="1:65" s="2" customFormat="1" ht="24.2" customHeight="1">
      <c r="A294" s="29"/>
      <c r="B294" s="145"/>
      <c r="C294" s="146" t="s">
        <v>468</v>
      </c>
      <c r="D294" s="146" t="s">
        <v>152</v>
      </c>
      <c r="E294" s="147" t="s">
        <v>465</v>
      </c>
      <c r="F294" s="148" t="s">
        <v>466</v>
      </c>
      <c r="G294" s="149" t="s">
        <v>343</v>
      </c>
      <c r="H294" s="150">
        <v>1</v>
      </c>
      <c r="I294" s="243"/>
      <c r="J294" s="151">
        <f t="shared" si="20"/>
        <v>0</v>
      </c>
      <c r="K294" s="148" t="s">
        <v>156</v>
      </c>
      <c r="L294" s="30"/>
      <c r="M294" s="152" t="s">
        <v>1</v>
      </c>
      <c r="N294" s="153" t="s">
        <v>43</v>
      </c>
      <c r="O294" s="154">
        <v>2.11</v>
      </c>
      <c r="P294" s="154">
        <f t="shared" si="21"/>
        <v>2.11</v>
      </c>
      <c r="Q294" s="154">
        <v>0.12422</v>
      </c>
      <c r="R294" s="154">
        <f t="shared" si="22"/>
        <v>0.12422</v>
      </c>
      <c r="S294" s="154">
        <v>0</v>
      </c>
      <c r="T294" s="155">
        <f t="shared" si="2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6" t="s">
        <v>157</v>
      </c>
      <c r="AT294" s="156" t="s">
        <v>152</v>
      </c>
      <c r="AU294" s="156" t="s">
        <v>87</v>
      </c>
      <c r="AY294" s="17" t="s">
        <v>150</v>
      </c>
      <c r="BE294" s="157">
        <f t="shared" si="24"/>
        <v>0</v>
      </c>
      <c r="BF294" s="157">
        <f t="shared" si="25"/>
        <v>0</v>
      </c>
      <c r="BG294" s="157">
        <f t="shared" si="26"/>
        <v>0</v>
      </c>
      <c r="BH294" s="157">
        <f t="shared" si="27"/>
        <v>0</v>
      </c>
      <c r="BI294" s="157">
        <f t="shared" si="28"/>
        <v>0</v>
      </c>
      <c r="BJ294" s="17" t="s">
        <v>85</v>
      </c>
      <c r="BK294" s="157">
        <f t="shared" si="29"/>
        <v>0</v>
      </c>
      <c r="BL294" s="17" t="s">
        <v>157</v>
      </c>
      <c r="BM294" s="156" t="s">
        <v>699</v>
      </c>
    </row>
    <row r="295" spans="1:65" s="2" customFormat="1" ht="24.2" customHeight="1">
      <c r="A295" s="29"/>
      <c r="B295" s="145"/>
      <c r="C295" s="179" t="s">
        <v>472</v>
      </c>
      <c r="D295" s="179" t="s">
        <v>265</v>
      </c>
      <c r="E295" s="180" t="s">
        <v>469</v>
      </c>
      <c r="F295" s="181" t="s">
        <v>470</v>
      </c>
      <c r="G295" s="182" t="s">
        <v>343</v>
      </c>
      <c r="H295" s="183">
        <v>1</v>
      </c>
      <c r="I295" s="248"/>
      <c r="J295" s="184">
        <f t="shared" si="20"/>
        <v>0</v>
      </c>
      <c r="K295" s="181" t="s">
        <v>156</v>
      </c>
      <c r="L295" s="185"/>
      <c r="M295" s="186" t="s">
        <v>1</v>
      </c>
      <c r="N295" s="187" t="s">
        <v>43</v>
      </c>
      <c r="O295" s="154">
        <v>0</v>
      </c>
      <c r="P295" s="154">
        <f t="shared" si="21"/>
        <v>0</v>
      </c>
      <c r="Q295" s="154">
        <v>0.108</v>
      </c>
      <c r="R295" s="154">
        <f t="shared" si="22"/>
        <v>0.108</v>
      </c>
      <c r="S295" s="154">
        <v>0</v>
      </c>
      <c r="T295" s="155">
        <f t="shared" si="2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6" t="s">
        <v>194</v>
      </c>
      <c r="AT295" s="156" t="s">
        <v>265</v>
      </c>
      <c r="AU295" s="156" t="s">
        <v>87</v>
      </c>
      <c r="AY295" s="17" t="s">
        <v>150</v>
      </c>
      <c r="BE295" s="157">
        <f t="shared" si="24"/>
        <v>0</v>
      </c>
      <c r="BF295" s="157">
        <f t="shared" si="25"/>
        <v>0</v>
      </c>
      <c r="BG295" s="157">
        <f t="shared" si="26"/>
        <v>0</v>
      </c>
      <c r="BH295" s="157">
        <f t="shared" si="27"/>
        <v>0</v>
      </c>
      <c r="BI295" s="157">
        <f t="shared" si="28"/>
        <v>0</v>
      </c>
      <c r="BJ295" s="17" t="s">
        <v>85</v>
      </c>
      <c r="BK295" s="157">
        <f t="shared" si="29"/>
        <v>0</v>
      </c>
      <c r="BL295" s="17" t="s">
        <v>157</v>
      </c>
      <c r="BM295" s="156" t="s">
        <v>700</v>
      </c>
    </row>
    <row r="296" spans="1:65" s="2" customFormat="1" ht="24.2" customHeight="1">
      <c r="A296" s="29"/>
      <c r="B296" s="145"/>
      <c r="C296" s="146" t="s">
        <v>476</v>
      </c>
      <c r="D296" s="146" t="s">
        <v>152</v>
      </c>
      <c r="E296" s="147" t="s">
        <v>473</v>
      </c>
      <c r="F296" s="148" t="s">
        <v>474</v>
      </c>
      <c r="G296" s="149" t="s">
        <v>343</v>
      </c>
      <c r="H296" s="150">
        <v>1</v>
      </c>
      <c r="I296" s="243"/>
      <c r="J296" s="151">
        <f t="shared" si="20"/>
        <v>0</v>
      </c>
      <c r="K296" s="148" t="s">
        <v>156</v>
      </c>
      <c r="L296" s="30"/>
      <c r="M296" s="152" t="s">
        <v>1</v>
      </c>
      <c r="N296" s="153" t="s">
        <v>43</v>
      </c>
      <c r="O296" s="154">
        <v>1.998</v>
      </c>
      <c r="P296" s="154">
        <f t="shared" si="21"/>
        <v>1.998</v>
      </c>
      <c r="Q296" s="154">
        <v>0.02972</v>
      </c>
      <c r="R296" s="154">
        <f t="shared" si="22"/>
        <v>0.02972</v>
      </c>
      <c r="S296" s="154">
        <v>0</v>
      </c>
      <c r="T296" s="155">
        <f t="shared" si="2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157</v>
      </c>
      <c r="AT296" s="156" t="s">
        <v>152</v>
      </c>
      <c r="AU296" s="156" t="s">
        <v>87</v>
      </c>
      <c r="AY296" s="17" t="s">
        <v>150</v>
      </c>
      <c r="BE296" s="157">
        <f t="shared" si="24"/>
        <v>0</v>
      </c>
      <c r="BF296" s="157">
        <f t="shared" si="25"/>
        <v>0</v>
      </c>
      <c r="BG296" s="157">
        <f t="shared" si="26"/>
        <v>0</v>
      </c>
      <c r="BH296" s="157">
        <f t="shared" si="27"/>
        <v>0</v>
      </c>
      <c r="BI296" s="157">
        <f t="shared" si="28"/>
        <v>0</v>
      </c>
      <c r="BJ296" s="17" t="s">
        <v>85</v>
      </c>
      <c r="BK296" s="157">
        <f t="shared" si="29"/>
        <v>0</v>
      </c>
      <c r="BL296" s="17" t="s">
        <v>157</v>
      </c>
      <c r="BM296" s="156" t="s">
        <v>701</v>
      </c>
    </row>
    <row r="297" spans="1:65" s="2" customFormat="1" ht="21.75" customHeight="1">
      <c r="A297" s="29"/>
      <c r="B297" s="145"/>
      <c r="C297" s="179" t="s">
        <v>480</v>
      </c>
      <c r="D297" s="179" t="s">
        <v>265</v>
      </c>
      <c r="E297" s="180" t="s">
        <v>477</v>
      </c>
      <c r="F297" s="181" t="s">
        <v>478</v>
      </c>
      <c r="G297" s="182" t="s">
        <v>343</v>
      </c>
      <c r="H297" s="183">
        <v>1</v>
      </c>
      <c r="I297" s="248"/>
      <c r="J297" s="184">
        <f t="shared" si="20"/>
        <v>0</v>
      </c>
      <c r="K297" s="181" t="s">
        <v>156</v>
      </c>
      <c r="L297" s="185"/>
      <c r="M297" s="186" t="s">
        <v>1</v>
      </c>
      <c r="N297" s="187" t="s">
        <v>43</v>
      </c>
      <c r="O297" s="154">
        <v>0</v>
      </c>
      <c r="P297" s="154">
        <f t="shared" si="21"/>
        <v>0</v>
      </c>
      <c r="Q297" s="154">
        <v>0.111</v>
      </c>
      <c r="R297" s="154">
        <f t="shared" si="22"/>
        <v>0.111</v>
      </c>
      <c r="S297" s="154">
        <v>0</v>
      </c>
      <c r="T297" s="155">
        <f t="shared" si="2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6" t="s">
        <v>194</v>
      </c>
      <c r="AT297" s="156" t="s">
        <v>265</v>
      </c>
      <c r="AU297" s="156" t="s">
        <v>87</v>
      </c>
      <c r="AY297" s="17" t="s">
        <v>150</v>
      </c>
      <c r="BE297" s="157">
        <f t="shared" si="24"/>
        <v>0</v>
      </c>
      <c r="BF297" s="157">
        <f t="shared" si="25"/>
        <v>0</v>
      </c>
      <c r="BG297" s="157">
        <f t="shared" si="26"/>
        <v>0</v>
      </c>
      <c r="BH297" s="157">
        <f t="shared" si="27"/>
        <v>0</v>
      </c>
      <c r="BI297" s="157">
        <f t="shared" si="28"/>
        <v>0</v>
      </c>
      <c r="BJ297" s="17" t="s">
        <v>85</v>
      </c>
      <c r="BK297" s="157">
        <f t="shared" si="29"/>
        <v>0</v>
      </c>
      <c r="BL297" s="17" t="s">
        <v>157</v>
      </c>
      <c r="BM297" s="156" t="s">
        <v>702</v>
      </c>
    </row>
    <row r="298" spans="1:65" s="2" customFormat="1" ht="24.2" customHeight="1">
      <c r="A298" s="29"/>
      <c r="B298" s="145"/>
      <c r="C298" s="146" t="s">
        <v>484</v>
      </c>
      <c r="D298" s="146" t="s">
        <v>152</v>
      </c>
      <c r="E298" s="147" t="s">
        <v>481</v>
      </c>
      <c r="F298" s="148" t="s">
        <v>482</v>
      </c>
      <c r="G298" s="149" t="s">
        <v>343</v>
      </c>
      <c r="H298" s="150">
        <v>1</v>
      </c>
      <c r="I298" s="243"/>
      <c r="J298" s="151">
        <f t="shared" si="20"/>
        <v>0</v>
      </c>
      <c r="K298" s="148" t="s">
        <v>156</v>
      </c>
      <c r="L298" s="30"/>
      <c r="M298" s="152" t="s">
        <v>1</v>
      </c>
      <c r="N298" s="153" t="s">
        <v>43</v>
      </c>
      <c r="O298" s="154">
        <v>1.217</v>
      </c>
      <c r="P298" s="154">
        <f t="shared" si="21"/>
        <v>1.217</v>
      </c>
      <c r="Q298" s="154">
        <v>0.02972</v>
      </c>
      <c r="R298" s="154">
        <f t="shared" si="22"/>
        <v>0.02972</v>
      </c>
      <c r="S298" s="154">
        <v>0</v>
      </c>
      <c r="T298" s="155">
        <f t="shared" si="2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6" t="s">
        <v>157</v>
      </c>
      <c r="AT298" s="156" t="s">
        <v>152</v>
      </c>
      <c r="AU298" s="156" t="s">
        <v>87</v>
      </c>
      <c r="AY298" s="17" t="s">
        <v>150</v>
      </c>
      <c r="BE298" s="157">
        <f t="shared" si="24"/>
        <v>0</v>
      </c>
      <c r="BF298" s="157">
        <f t="shared" si="25"/>
        <v>0</v>
      </c>
      <c r="BG298" s="157">
        <f t="shared" si="26"/>
        <v>0</v>
      </c>
      <c r="BH298" s="157">
        <f t="shared" si="27"/>
        <v>0</v>
      </c>
      <c r="BI298" s="157">
        <f t="shared" si="28"/>
        <v>0</v>
      </c>
      <c r="BJ298" s="17" t="s">
        <v>85</v>
      </c>
      <c r="BK298" s="157">
        <f t="shared" si="29"/>
        <v>0</v>
      </c>
      <c r="BL298" s="17" t="s">
        <v>157</v>
      </c>
      <c r="BM298" s="156" t="s">
        <v>703</v>
      </c>
    </row>
    <row r="299" spans="1:65" s="2" customFormat="1" ht="24.2" customHeight="1">
      <c r="A299" s="29"/>
      <c r="B299" s="145"/>
      <c r="C299" s="179" t="s">
        <v>488</v>
      </c>
      <c r="D299" s="179" t="s">
        <v>265</v>
      </c>
      <c r="E299" s="180" t="s">
        <v>485</v>
      </c>
      <c r="F299" s="181" t="s">
        <v>486</v>
      </c>
      <c r="G299" s="182" t="s">
        <v>343</v>
      </c>
      <c r="H299" s="183">
        <v>1</v>
      </c>
      <c r="I299" s="248"/>
      <c r="J299" s="184">
        <f t="shared" si="20"/>
        <v>0</v>
      </c>
      <c r="K299" s="181" t="s">
        <v>156</v>
      </c>
      <c r="L299" s="185"/>
      <c r="M299" s="186" t="s">
        <v>1</v>
      </c>
      <c r="N299" s="187" t="s">
        <v>43</v>
      </c>
      <c r="O299" s="154">
        <v>0</v>
      </c>
      <c r="P299" s="154">
        <f t="shared" si="21"/>
        <v>0</v>
      </c>
      <c r="Q299" s="154">
        <v>0.057</v>
      </c>
      <c r="R299" s="154">
        <f t="shared" si="22"/>
        <v>0.057</v>
      </c>
      <c r="S299" s="154">
        <v>0</v>
      </c>
      <c r="T299" s="155">
        <f t="shared" si="2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6" t="s">
        <v>194</v>
      </c>
      <c r="AT299" s="156" t="s">
        <v>265</v>
      </c>
      <c r="AU299" s="156" t="s">
        <v>87</v>
      </c>
      <c r="AY299" s="17" t="s">
        <v>150</v>
      </c>
      <c r="BE299" s="157">
        <f t="shared" si="24"/>
        <v>0</v>
      </c>
      <c r="BF299" s="157">
        <f t="shared" si="25"/>
        <v>0</v>
      </c>
      <c r="BG299" s="157">
        <f t="shared" si="26"/>
        <v>0</v>
      </c>
      <c r="BH299" s="157">
        <f t="shared" si="27"/>
        <v>0</v>
      </c>
      <c r="BI299" s="157">
        <f t="shared" si="28"/>
        <v>0</v>
      </c>
      <c r="BJ299" s="17" t="s">
        <v>85</v>
      </c>
      <c r="BK299" s="157">
        <f t="shared" si="29"/>
        <v>0</v>
      </c>
      <c r="BL299" s="17" t="s">
        <v>157</v>
      </c>
      <c r="BM299" s="156" t="s">
        <v>704</v>
      </c>
    </row>
    <row r="300" spans="1:65" s="2" customFormat="1" ht="24.2" customHeight="1">
      <c r="A300" s="29"/>
      <c r="B300" s="145"/>
      <c r="C300" s="146" t="s">
        <v>492</v>
      </c>
      <c r="D300" s="146" t="s">
        <v>152</v>
      </c>
      <c r="E300" s="147" t="s">
        <v>489</v>
      </c>
      <c r="F300" s="148" t="s">
        <v>490</v>
      </c>
      <c r="G300" s="149" t="s">
        <v>343</v>
      </c>
      <c r="H300" s="150">
        <v>1</v>
      </c>
      <c r="I300" s="243"/>
      <c r="J300" s="151">
        <f t="shared" si="20"/>
        <v>0</v>
      </c>
      <c r="K300" s="148" t="s">
        <v>156</v>
      </c>
      <c r="L300" s="30"/>
      <c r="M300" s="152" t="s">
        <v>1</v>
      </c>
      <c r="N300" s="153" t="s">
        <v>43</v>
      </c>
      <c r="O300" s="154">
        <v>0.66</v>
      </c>
      <c r="P300" s="154">
        <f t="shared" si="21"/>
        <v>0.66</v>
      </c>
      <c r="Q300" s="154">
        <v>0</v>
      </c>
      <c r="R300" s="154">
        <f t="shared" si="22"/>
        <v>0</v>
      </c>
      <c r="S300" s="154">
        <v>0.05</v>
      </c>
      <c r="T300" s="155">
        <f t="shared" si="23"/>
        <v>0.05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157</v>
      </c>
      <c r="AT300" s="156" t="s">
        <v>152</v>
      </c>
      <c r="AU300" s="156" t="s">
        <v>87</v>
      </c>
      <c r="AY300" s="17" t="s">
        <v>150</v>
      </c>
      <c r="BE300" s="157">
        <f t="shared" si="24"/>
        <v>0</v>
      </c>
      <c r="BF300" s="157">
        <f t="shared" si="25"/>
        <v>0</v>
      </c>
      <c r="BG300" s="157">
        <f t="shared" si="26"/>
        <v>0</v>
      </c>
      <c r="BH300" s="157">
        <f t="shared" si="27"/>
        <v>0</v>
      </c>
      <c r="BI300" s="157">
        <f t="shared" si="28"/>
        <v>0</v>
      </c>
      <c r="BJ300" s="17" t="s">
        <v>85</v>
      </c>
      <c r="BK300" s="157">
        <f t="shared" si="29"/>
        <v>0</v>
      </c>
      <c r="BL300" s="17" t="s">
        <v>157</v>
      </c>
      <c r="BM300" s="156" t="s">
        <v>705</v>
      </c>
    </row>
    <row r="301" spans="1:65" s="2" customFormat="1" ht="24.2" customHeight="1">
      <c r="A301" s="29"/>
      <c r="B301" s="145"/>
      <c r="C301" s="146" t="s">
        <v>496</v>
      </c>
      <c r="D301" s="146" t="s">
        <v>152</v>
      </c>
      <c r="E301" s="147" t="s">
        <v>493</v>
      </c>
      <c r="F301" s="148" t="s">
        <v>494</v>
      </c>
      <c r="G301" s="149" t="s">
        <v>343</v>
      </c>
      <c r="H301" s="150">
        <v>1</v>
      </c>
      <c r="I301" s="243"/>
      <c r="J301" s="151">
        <f t="shared" si="20"/>
        <v>0</v>
      </c>
      <c r="K301" s="148" t="s">
        <v>156</v>
      </c>
      <c r="L301" s="30"/>
      <c r="M301" s="152" t="s">
        <v>1</v>
      </c>
      <c r="N301" s="153" t="s">
        <v>43</v>
      </c>
      <c r="O301" s="154">
        <v>2.064</v>
      </c>
      <c r="P301" s="154">
        <f t="shared" si="21"/>
        <v>2.064</v>
      </c>
      <c r="Q301" s="154">
        <v>0.21734</v>
      </c>
      <c r="R301" s="154">
        <f t="shared" si="22"/>
        <v>0.21734</v>
      </c>
      <c r="S301" s="154">
        <v>0</v>
      </c>
      <c r="T301" s="155">
        <f t="shared" si="2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6" t="s">
        <v>157</v>
      </c>
      <c r="AT301" s="156" t="s">
        <v>152</v>
      </c>
      <c r="AU301" s="156" t="s">
        <v>87</v>
      </c>
      <c r="AY301" s="17" t="s">
        <v>150</v>
      </c>
      <c r="BE301" s="157">
        <f t="shared" si="24"/>
        <v>0</v>
      </c>
      <c r="BF301" s="157">
        <f t="shared" si="25"/>
        <v>0</v>
      </c>
      <c r="BG301" s="157">
        <f t="shared" si="26"/>
        <v>0</v>
      </c>
      <c r="BH301" s="157">
        <f t="shared" si="27"/>
        <v>0</v>
      </c>
      <c r="BI301" s="157">
        <f t="shared" si="28"/>
        <v>0</v>
      </c>
      <c r="BJ301" s="17" t="s">
        <v>85</v>
      </c>
      <c r="BK301" s="157">
        <f t="shared" si="29"/>
        <v>0</v>
      </c>
      <c r="BL301" s="17" t="s">
        <v>157</v>
      </c>
      <c r="BM301" s="156" t="s">
        <v>706</v>
      </c>
    </row>
    <row r="302" spans="1:65" s="2" customFormat="1" ht="16.5" customHeight="1">
      <c r="A302" s="29"/>
      <c r="B302" s="145"/>
      <c r="C302" s="179" t="s">
        <v>500</v>
      </c>
      <c r="D302" s="179" t="s">
        <v>265</v>
      </c>
      <c r="E302" s="180" t="s">
        <v>497</v>
      </c>
      <c r="F302" s="181" t="s">
        <v>498</v>
      </c>
      <c r="G302" s="182" t="s">
        <v>343</v>
      </c>
      <c r="H302" s="183">
        <v>1</v>
      </c>
      <c r="I302" s="248"/>
      <c r="J302" s="184">
        <f t="shared" si="20"/>
        <v>0</v>
      </c>
      <c r="K302" s="181" t="s">
        <v>156</v>
      </c>
      <c r="L302" s="185"/>
      <c r="M302" s="186" t="s">
        <v>1</v>
      </c>
      <c r="N302" s="187" t="s">
        <v>43</v>
      </c>
      <c r="O302" s="154">
        <v>0</v>
      </c>
      <c r="P302" s="154">
        <f t="shared" si="21"/>
        <v>0</v>
      </c>
      <c r="Q302" s="154">
        <v>0.06</v>
      </c>
      <c r="R302" s="154">
        <f t="shared" si="22"/>
        <v>0.06</v>
      </c>
      <c r="S302" s="154">
        <v>0</v>
      </c>
      <c r="T302" s="155">
        <f t="shared" si="2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194</v>
      </c>
      <c r="AT302" s="156" t="s">
        <v>265</v>
      </c>
      <c r="AU302" s="156" t="s">
        <v>87</v>
      </c>
      <c r="AY302" s="17" t="s">
        <v>150</v>
      </c>
      <c r="BE302" s="157">
        <f t="shared" si="24"/>
        <v>0</v>
      </c>
      <c r="BF302" s="157">
        <f t="shared" si="25"/>
        <v>0</v>
      </c>
      <c r="BG302" s="157">
        <f t="shared" si="26"/>
        <v>0</v>
      </c>
      <c r="BH302" s="157">
        <f t="shared" si="27"/>
        <v>0</v>
      </c>
      <c r="BI302" s="157">
        <f t="shared" si="28"/>
        <v>0</v>
      </c>
      <c r="BJ302" s="17" t="s">
        <v>85</v>
      </c>
      <c r="BK302" s="157">
        <f t="shared" si="29"/>
        <v>0</v>
      </c>
      <c r="BL302" s="17" t="s">
        <v>157</v>
      </c>
      <c r="BM302" s="156" t="s">
        <v>707</v>
      </c>
    </row>
    <row r="303" spans="1:65" s="2" customFormat="1" ht="16.5" customHeight="1">
      <c r="A303" s="29"/>
      <c r="B303" s="145"/>
      <c r="C303" s="146" t="s">
        <v>504</v>
      </c>
      <c r="D303" s="146" t="s">
        <v>152</v>
      </c>
      <c r="E303" s="147" t="s">
        <v>501</v>
      </c>
      <c r="F303" s="148" t="s">
        <v>502</v>
      </c>
      <c r="G303" s="149" t="s">
        <v>343</v>
      </c>
      <c r="H303" s="150">
        <v>5</v>
      </c>
      <c r="I303" s="243"/>
      <c r="J303" s="151">
        <f t="shared" si="20"/>
        <v>0</v>
      </c>
      <c r="K303" s="148" t="s">
        <v>156</v>
      </c>
      <c r="L303" s="30"/>
      <c r="M303" s="152" t="s">
        <v>1</v>
      </c>
      <c r="N303" s="153" t="s">
        <v>43</v>
      </c>
      <c r="O303" s="154">
        <v>0.863</v>
      </c>
      <c r="P303" s="154">
        <f t="shared" si="21"/>
        <v>4.3149999999999995</v>
      </c>
      <c r="Q303" s="154">
        <v>0.04</v>
      </c>
      <c r="R303" s="154">
        <f t="shared" si="22"/>
        <v>0.2</v>
      </c>
      <c r="S303" s="154">
        <v>0</v>
      </c>
      <c r="T303" s="155">
        <f t="shared" si="2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157</v>
      </c>
      <c r="AT303" s="156" t="s">
        <v>152</v>
      </c>
      <c r="AU303" s="156" t="s">
        <v>87</v>
      </c>
      <c r="AY303" s="17" t="s">
        <v>150</v>
      </c>
      <c r="BE303" s="157">
        <f t="shared" si="24"/>
        <v>0</v>
      </c>
      <c r="BF303" s="157">
        <f t="shared" si="25"/>
        <v>0</v>
      </c>
      <c r="BG303" s="157">
        <f t="shared" si="26"/>
        <v>0</v>
      </c>
      <c r="BH303" s="157">
        <f t="shared" si="27"/>
        <v>0</v>
      </c>
      <c r="BI303" s="157">
        <f t="shared" si="28"/>
        <v>0</v>
      </c>
      <c r="BJ303" s="17" t="s">
        <v>85</v>
      </c>
      <c r="BK303" s="157">
        <f t="shared" si="29"/>
        <v>0</v>
      </c>
      <c r="BL303" s="17" t="s">
        <v>157</v>
      </c>
      <c r="BM303" s="156" t="s">
        <v>708</v>
      </c>
    </row>
    <row r="304" spans="1:65" s="2" customFormat="1" ht="24.2" customHeight="1">
      <c r="A304" s="29"/>
      <c r="B304" s="145"/>
      <c r="C304" s="179" t="s">
        <v>508</v>
      </c>
      <c r="D304" s="179" t="s">
        <v>265</v>
      </c>
      <c r="E304" s="180" t="s">
        <v>505</v>
      </c>
      <c r="F304" s="181" t="s">
        <v>506</v>
      </c>
      <c r="G304" s="182" t="s">
        <v>343</v>
      </c>
      <c r="H304" s="183">
        <v>5</v>
      </c>
      <c r="I304" s="252"/>
      <c r="J304" s="184">
        <f t="shared" si="20"/>
        <v>0</v>
      </c>
      <c r="K304" s="181" t="s">
        <v>156</v>
      </c>
      <c r="L304" s="185"/>
      <c r="M304" s="186" t="s">
        <v>1</v>
      </c>
      <c r="N304" s="187" t="s">
        <v>43</v>
      </c>
      <c r="O304" s="154">
        <v>0</v>
      </c>
      <c r="P304" s="154">
        <f t="shared" si="21"/>
        <v>0</v>
      </c>
      <c r="Q304" s="154">
        <v>0.0133</v>
      </c>
      <c r="R304" s="154">
        <f t="shared" si="22"/>
        <v>0.0665</v>
      </c>
      <c r="S304" s="154">
        <v>0</v>
      </c>
      <c r="T304" s="155">
        <f t="shared" si="2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6" t="s">
        <v>194</v>
      </c>
      <c r="AT304" s="156" t="s">
        <v>265</v>
      </c>
      <c r="AU304" s="156" t="s">
        <v>87</v>
      </c>
      <c r="AY304" s="17" t="s">
        <v>150</v>
      </c>
      <c r="BE304" s="157">
        <f t="shared" si="24"/>
        <v>0</v>
      </c>
      <c r="BF304" s="157">
        <f t="shared" si="25"/>
        <v>0</v>
      </c>
      <c r="BG304" s="157">
        <f t="shared" si="26"/>
        <v>0</v>
      </c>
      <c r="BH304" s="157">
        <f t="shared" si="27"/>
        <v>0</v>
      </c>
      <c r="BI304" s="157">
        <f t="shared" si="28"/>
        <v>0</v>
      </c>
      <c r="BJ304" s="17" t="s">
        <v>85</v>
      </c>
      <c r="BK304" s="157">
        <f t="shared" si="29"/>
        <v>0</v>
      </c>
      <c r="BL304" s="17" t="s">
        <v>157</v>
      </c>
      <c r="BM304" s="156" t="s">
        <v>709</v>
      </c>
    </row>
    <row r="305" spans="1:65" s="2" customFormat="1" ht="24.2" customHeight="1">
      <c r="A305" s="29"/>
      <c r="B305" s="145"/>
      <c r="C305" s="179" t="s">
        <v>512</v>
      </c>
      <c r="D305" s="179" t="s">
        <v>265</v>
      </c>
      <c r="E305" s="180" t="s">
        <v>509</v>
      </c>
      <c r="F305" s="181" t="s">
        <v>510</v>
      </c>
      <c r="G305" s="182" t="s">
        <v>343</v>
      </c>
      <c r="H305" s="183">
        <v>5</v>
      </c>
      <c r="I305" s="252"/>
      <c r="J305" s="184">
        <f t="shared" si="20"/>
        <v>0</v>
      </c>
      <c r="K305" s="181" t="s">
        <v>156</v>
      </c>
      <c r="L305" s="185"/>
      <c r="M305" s="186" t="s">
        <v>1</v>
      </c>
      <c r="N305" s="187" t="s">
        <v>43</v>
      </c>
      <c r="O305" s="154">
        <v>0</v>
      </c>
      <c r="P305" s="154">
        <f t="shared" si="21"/>
        <v>0</v>
      </c>
      <c r="Q305" s="154">
        <v>0.0003</v>
      </c>
      <c r="R305" s="154">
        <f t="shared" si="22"/>
        <v>0.0014999999999999998</v>
      </c>
      <c r="S305" s="154">
        <v>0</v>
      </c>
      <c r="T305" s="155">
        <f t="shared" si="2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6" t="s">
        <v>194</v>
      </c>
      <c r="AT305" s="156" t="s">
        <v>265</v>
      </c>
      <c r="AU305" s="156" t="s">
        <v>87</v>
      </c>
      <c r="AY305" s="17" t="s">
        <v>150</v>
      </c>
      <c r="BE305" s="157">
        <f t="shared" si="24"/>
        <v>0</v>
      </c>
      <c r="BF305" s="157">
        <f t="shared" si="25"/>
        <v>0</v>
      </c>
      <c r="BG305" s="157">
        <f t="shared" si="26"/>
        <v>0</v>
      </c>
      <c r="BH305" s="157">
        <f t="shared" si="27"/>
        <v>0</v>
      </c>
      <c r="BI305" s="157">
        <f t="shared" si="28"/>
        <v>0</v>
      </c>
      <c r="BJ305" s="17" t="s">
        <v>85</v>
      </c>
      <c r="BK305" s="157">
        <f t="shared" si="29"/>
        <v>0</v>
      </c>
      <c r="BL305" s="17" t="s">
        <v>157</v>
      </c>
      <c r="BM305" s="156" t="s">
        <v>710</v>
      </c>
    </row>
    <row r="306" spans="1:65" s="2" customFormat="1" ht="16.5" customHeight="1">
      <c r="A306" s="29"/>
      <c r="B306" s="145"/>
      <c r="C306" s="146" t="s">
        <v>516</v>
      </c>
      <c r="D306" s="146" t="s">
        <v>152</v>
      </c>
      <c r="E306" s="147" t="s">
        <v>513</v>
      </c>
      <c r="F306" s="148" t="s">
        <v>514</v>
      </c>
      <c r="G306" s="149" t="s">
        <v>343</v>
      </c>
      <c r="H306" s="150">
        <v>1</v>
      </c>
      <c r="I306" s="243"/>
      <c r="J306" s="151">
        <f t="shared" si="20"/>
        <v>0</v>
      </c>
      <c r="K306" s="148" t="s">
        <v>156</v>
      </c>
      <c r="L306" s="30"/>
      <c r="M306" s="152" t="s">
        <v>1</v>
      </c>
      <c r="N306" s="153" t="s">
        <v>43</v>
      </c>
      <c r="O306" s="154">
        <v>1.182</v>
      </c>
      <c r="P306" s="154">
        <f t="shared" si="21"/>
        <v>1.182</v>
      </c>
      <c r="Q306" s="154">
        <v>0.05</v>
      </c>
      <c r="R306" s="154">
        <f t="shared" si="22"/>
        <v>0.05</v>
      </c>
      <c r="S306" s="154">
        <v>0</v>
      </c>
      <c r="T306" s="155">
        <f t="shared" si="2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157</v>
      </c>
      <c r="AT306" s="156" t="s">
        <v>152</v>
      </c>
      <c r="AU306" s="156" t="s">
        <v>87</v>
      </c>
      <c r="AY306" s="17" t="s">
        <v>150</v>
      </c>
      <c r="BE306" s="157">
        <f t="shared" si="24"/>
        <v>0</v>
      </c>
      <c r="BF306" s="157">
        <f t="shared" si="25"/>
        <v>0</v>
      </c>
      <c r="BG306" s="157">
        <f t="shared" si="26"/>
        <v>0</v>
      </c>
      <c r="BH306" s="157">
        <f t="shared" si="27"/>
        <v>0</v>
      </c>
      <c r="BI306" s="157">
        <f t="shared" si="28"/>
        <v>0</v>
      </c>
      <c r="BJ306" s="17" t="s">
        <v>85</v>
      </c>
      <c r="BK306" s="157">
        <f t="shared" si="29"/>
        <v>0</v>
      </c>
      <c r="BL306" s="17" t="s">
        <v>157</v>
      </c>
      <c r="BM306" s="156" t="s">
        <v>711</v>
      </c>
    </row>
    <row r="307" spans="1:65" s="2" customFormat="1" ht="16.5" customHeight="1">
      <c r="A307" s="29"/>
      <c r="B307" s="145"/>
      <c r="C307" s="179" t="s">
        <v>520</v>
      </c>
      <c r="D307" s="179" t="s">
        <v>265</v>
      </c>
      <c r="E307" s="180" t="s">
        <v>517</v>
      </c>
      <c r="F307" s="181" t="s">
        <v>518</v>
      </c>
      <c r="G307" s="182" t="s">
        <v>343</v>
      </c>
      <c r="H307" s="183">
        <v>1</v>
      </c>
      <c r="I307" s="252"/>
      <c r="J307" s="184">
        <f t="shared" si="20"/>
        <v>0</v>
      </c>
      <c r="K307" s="181" t="s">
        <v>156</v>
      </c>
      <c r="L307" s="185"/>
      <c r="M307" s="186" t="s">
        <v>1</v>
      </c>
      <c r="N307" s="187" t="s">
        <v>43</v>
      </c>
      <c r="O307" s="154">
        <v>0</v>
      </c>
      <c r="P307" s="154">
        <f t="shared" si="21"/>
        <v>0</v>
      </c>
      <c r="Q307" s="154">
        <v>0.0295</v>
      </c>
      <c r="R307" s="154">
        <f t="shared" si="22"/>
        <v>0.0295</v>
      </c>
      <c r="S307" s="154">
        <v>0</v>
      </c>
      <c r="T307" s="155">
        <f t="shared" si="2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6" t="s">
        <v>194</v>
      </c>
      <c r="AT307" s="156" t="s">
        <v>265</v>
      </c>
      <c r="AU307" s="156" t="s">
        <v>87</v>
      </c>
      <c r="AY307" s="17" t="s">
        <v>150</v>
      </c>
      <c r="BE307" s="157">
        <f t="shared" si="24"/>
        <v>0</v>
      </c>
      <c r="BF307" s="157">
        <f t="shared" si="25"/>
        <v>0</v>
      </c>
      <c r="BG307" s="157">
        <f t="shared" si="26"/>
        <v>0</v>
      </c>
      <c r="BH307" s="157">
        <f t="shared" si="27"/>
        <v>0</v>
      </c>
      <c r="BI307" s="157">
        <f t="shared" si="28"/>
        <v>0</v>
      </c>
      <c r="BJ307" s="17" t="s">
        <v>85</v>
      </c>
      <c r="BK307" s="157">
        <f t="shared" si="29"/>
        <v>0</v>
      </c>
      <c r="BL307" s="17" t="s">
        <v>157</v>
      </c>
      <c r="BM307" s="156" t="s">
        <v>712</v>
      </c>
    </row>
    <row r="308" spans="1:65" s="2" customFormat="1" ht="24.2" customHeight="1">
      <c r="A308" s="29"/>
      <c r="B308" s="145"/>
      <c r="C308" s="179" t="s">
        <v>524</v>
      </c>
      <c r="D308" s="179" t="s">
        <v>265</v>
      </c>
      <c r="E308" s="180" t="s">
        <v>521</v>
      </c>
      <c r="F308" s="181" t="s">
        <v>522</v>
      </c>
      <c r="G308" s="182" t="s">
        <v>343</v>
      </c>
      <c r="H308" s="183">
        <v>1</v>
      </c>
      <c r="I308" s="252"/>
      <c r="J308" s="184">
        <f t="shared" si="20"/>
        <v>0</v>
      </c>
      <c r="K308" s="181" t="s">
        <v>156</v>
      </c>
      <c r="L308" s="185"/>
      <c r="M308" s="186" t="s">
        <v>1</v>
      </c>
      <c r="N308" s="187" t="s">
        <v>43</v>
      </c>
      <c r="O308" s="154">
        <v>0</v>
      </c>
      <c r="P308" s="154">
        <f t="shared" si="21"/>
        <v>0</v>
      </c>
      <c r="Q308" s="154">
        <v>0.0025</v>
      </c>
      <c r="R308" s="154">
        <f t="shared" si="22"/>
        <v>0.0025</v>
      </c>
      <c r="S308" s="154">
        <v>0</v>
      </c>
      <c r="T308" s="155">
        <f t="shared" si="2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6" t="s">
        <v>194</v>
      </c>
      <c r="AT308" s="156" t="s">
        <v>265</v>
      </c>
      <c r="AU308" s="156" t="s">
        <v>87</v>
      </c>
      <c r="AY308" s="17" t="s">
        <v>150</v>
      </c>
      <c r="BE308" s="157">
        <f t="shared" si="24"/>
        <v>0</v>
      </c>
      <c r="BF308" s="157">
        <f t="shared" si="25"/>
        <v>0</v>
      </c>
      <c r="BG308" s="157">
        <f t="shared" si="26"/>
        <v>0</v>
      </c>
      <c r="BH308" s="157">
        <f t="shared" si="27"/>
        <v>0</v>
      </c>
      <c r="BI308" s="157">
        <f t="shared" si="28"/>
        <v>0</v>
      </c>
      <c r="BJ308" s="17" t="s">
        <v>85</v>
      </c>
      <c r="BK308" s="157">
        <f t="shared" si="29"/>
        <v>0</v>
      </c>
      <c r="BL308" s="17" t="s">
        <v>157</v>
      </c>
      <c r="BM308" s="156" t="s">
        <v>713</v>
      </c>
    </row>
    <row r="309" spans="1:65" s="2" customFormat="1" ht="21.75" customHeight="1">
      <c r="A309" s="29"/>
      <c r="B309" s="145"/>
      <c r="C309" s="146" t="s">
        <v>528</v>
      </c>
      <c r="D309" s="146" t="s">
        <v>152</v>
      </c>
      <c r="E309" s="147" t="s">
        <v>525</v>
      </c>
      <c r="F309" s="148" t="s">
        <v>526</v>
      </c>
      <c r="G309" s="149" t="s">
        <v>180</v>
      </c>
      <c r="H309" s="150">
        <v>37.79</v>
      </c>
      <c r="I309" s="243"/>
      <c r="J309" s="151">
        <f t="shared" si="20"/>
        <v>0</v>
      </c>
      <c r="K309" s="148" t="s">
        <v>156</v>
      </c>
      <c r="L309" s="30"/>
      <c r="M309" s="152" t="s">
        <v>1</v>
      </c>
      <c r="N309" s="153" t="s">
        <v>43</v>
      </c>
      <c r="O309" s="154">
        <v>0.025</v>
      </c>
      <c r="P309" s="154">
        <f t="shared" si="21"/>
        <v>0.94475</v>
      </c>
      <c r="Q309" s="154">
        <v>9E-05</v>
      </c>
      <c r="R309" s="154">
        <f t="shared" si="22"/>
        <v>0.0034011</v>
      </c>
      <c r="S309" s="154">
        <v>0</v>
      </c>
      <c r="T309" s="155">
        <f t="shared" si="2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157</v>
      </c>
      <c r="AT309" s="156" t="s">
        <v>152</v>
      </c>
      <c r="AU309" s="156" t="s">
        <v>87</v>
      </c>
      <c r="AY309" s="17" t="s">
        <v>150</v>
      </c>
      <c r="BE309" s="157">
        <f t="shared" si="24"/>
        <v>0</v>
      </c>
      <c r="BF309" s="157">
        <f t="shared" si="25"/>
        <v>0</v>
      </c>
      <c r="BG309" s="157">
        <f t="shared" si="26"/>
        <v>0</v>
      </c>
      <c r="BH309" s="157">
        <f t="shared" si="27"/>
        <v>0</v>
      </c>
      <c r="BI309" s="157">
        <f t="shared" si="28"/>
        <v>0</v>
      </c>
      <c r="BJ309" s="17" t="s">
        <v>85</v>
      </c>
      <c r="BK309" s="157">
        <f t="shared" si="29"/>
        <v>0</v>
      </c>
      <c r="BL309" s="17" t="s">
        <v>157</v>
      </c>
      <c r="BM309" s="156" t="s">
        <v>714</v>
      </c>
    </row>
    <row r="310" spans="1:65" s="2" customFormat="1" ht="37.9" customHeight="1">
      <c r="A310" s="29"/>
      <c r="B310" s="145"/>
      <c r="C310" s="146" t="s">
        <v>534</v>
      </c>
      <c r="D310" s="146" t="s">
        <v>152</v>
      </c>
      <c r="E310" s="147" t="s">
        <v>715</v>
      </c>
      <c r="F310" s="148" t="s">
        <v>716</v>
      </c>
      <c r="G310" s="149" t="s">
        <v>343</v>
      </c>
      <c r="H310" s="150">
        <v>5</v>
      </c>
      <c r="I310" s="243"/>
      <c r="J310" s="151">
        <f t="shared" si="20"/>
        <v>0</v>
      </c>
      <c r="K310" s="148" t="s">
        <v>156</v>
      </c>
      <c r="L310" s="30"/>
      <c r="M310" s="152" t="s">
        <v>1</v>
      </c>
      <c r="N310" s="153" t="s">
        <v>43</v>
      </c>
      <c r="O310" s="154">
        <v>0.058</v>
      </c>
      <c r="P310" s="154">
        <f t="shared" si="21"/>
        <v>0.29000000000000004</v>
      </c>
      <c r="Q310" s="154">
        <v>5E-05</v>
      </c>
      <c r="R310" s="154">
        <f t="shared" si="22"/>
        <v>0.00025</v>
      </c>
      <c r="S310" s="154">
        <v>0</v>
      </c>
      <c r="T310" s="155">
        <f t="shared" si="2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6" t="s">
        <v>157</v>
      </c>
      <c r="AT310" s="156" t="s">
        <v>152</v>
      </c>
      <c r="AU310" s="156" t="s">
        <v>87</v>
      </c>
      <c r="AY310" s="17" t="s">
        <v>150</v>
      </c>
      <c r="BE310" s="157">
        <f t="shared" si="24"/>
        <v>0</v>
      </c>
      <c r="BF310" s="157">
        <f t="shared" si="25"/>
        <v>0</v>
      </c>
      <c r="BG310" s="157">
        <f t="shared" si="26"/>
        <v>0</v>
      </c>
      <c r="BH310" s="157">
        <f t="shared" si="27"/>
        <v>0</v>
      </c>
      <c r="BI310" s="157">
        <f t="shared" si="28"/>
        <v>0</v>
      </c>
      <c r="BJ310" s="17" t="s">
        <v>85</v>
      </c>
      <c r="BK310" s="157">
        <f t="shared" si="29"/>
        <v>0</v>
      </c>
      <c r="BL310" s="17" t="s">
        <v>157</v>
      </c>
      <c r="BM310" s="156" t="s">
        <v>717</v>
      </c>
    </row>
    <row r="311" spans="1:65" s="2" customFormat="1" ht="24.2" customHeight="1">
      <c r="A311" s="29"/>
      <c r="B311" s="145"/>
      <c r="C311" s="146" t="s">
        <v>538</v>
      </c>
      <c r="D311" s="146" t="s">
        <v>152</v>
      </c>
      <c r="E311" s="147" t="s">
        <v>529</v>
      </c>
      <c r="F311" s="148" t="s">
        <v>530</v>
      </c>
      <c r="G311" s="149" t="s">
        <v>343</v>
      </c>
      <c r="H311" s="150">
        <v>11</v>
      </c>
      <c r="I311" s="243"/>
      <c r="J311" s="151">
        <f t="shared" si="20"/>
        <v>0</v>
      </c>
      <c r="K311" s="148" t="s">
        <v>1</v>
      </c>
      <c r="L311" s="30"/>
      <c r="M311" s="152" t="s">
        <v>1</v>
      </c>
      <c r="N311" s="153" t="s">
        <v>43</v>
      </c>
      <c r="O311" s="154">
        <v>0.033</v>
      </c>
      <c r="P311" s="154">
        <f t="shared" si="21"/>
        <v>0.363</v>
      </c>
      <c r="Q311" s="154">
        <v>0.00015</v>
      </c>
      <c r="R311" s="154">
        <f t="shared" si="22"/>
        <v>0.0016499999999999998</v>
      </c>
      <c r="S311" s="154">
        <v>0</v>
      </c>
      <c r="T311" s="155">
        <f t="shared" si="2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6" t="s">
        <v>157</v>
      </c>
      <c r="AT311" s="156" t="s">
        <v>152</v>
      </c>
      <c r="AU311" s="156" t="s">
        <v>87</v>
      </c>
      <c r="AY311" s="17" t="s">
        <v>150</v>
      </c>
      <c r="BE311" s="157">
        <f t="shared" si="24"/>
        <v>0</v>
      </c>
      <c r="BF311" s="157">
        <f t="shared" si="25"/>
        <v>0</v>
      </c>
      <c r="BG311" s="157">
        <f t="shared" si="26"/>
        <v>0</v>
      </c>
      <c r="BH311" s="157">
        <f t="shared" si="27"/>
        <v>0</v>
      </c>
      <c r="BI311" s="157">
        <f t="shared" si="28"/>
        <v>0</v>
      </c>
      <c r="BJ311" s="17" t="s">
        <v>85</v>
      </c>
      <c r="BK311" s="157">
        <f t="shared" si="29"/>
        <v>0</v>
      </c>
      <c r="BL311" s="17" t="s">
        <v>157</v>
      </c>
      <c r="BM311" s="156" t="s">
        <v>718</v>
      </c>
    </row>
    <row r="312" spans="2:51" s="13" customFormat="1" ht="11.25">
      <c r="B312" s="158"/>
      <c r="D312" s="159" t="s">
        <v>159</v>
      </c>
      <c r="E312" s="160" t="s">
        <v>1</v>
      </c>
      <c r="F312" s="161" t="s">
        <v>532</v>
      </c>
      <c r="H312" s="160" t="s">
        <v>1</v>
      </c>
      <c r="I312" s="244"/>
      <c r="L312" s="158"/>
      <c r="M312" s="162"/>
      <c r="N312" s="163"/>
      <c r="O312" s="163"/>
      <c r="P312" s="163"/>
      <c r="Q312" s="163"/>
      <c r="R312" s="163"/>
      <c r="S312" s="163"/>
      <c r="T312" s="164"/>
      <c r="AT312" s="160" t="s">
        <v>159</v>
      </c>
      <c r="AU312" s="160" t="s">
        <v>87</v>
      </c>
      <c r="AV312" s="13" t="s">
        <v>85</v>
      </c>
      <c r="AW312" s="13" t="s">
        <v>33</v>
      </c>
      <c r="AX312" s="13" t="s">
        <v>78</v>
      </c>
      <c r="AY312" s="160" t="s">
        <v>150</v>
      </c>
    </row>
    <row r="313" spans="2:51" s="14" customFormat="1" ht="11.25">
      <c r="B313" s="165"/>
      <c r="D313" s="159" t="s">
        <v>159</v>
      </c>
      <c r="E313" s="166" t="s">
        <v>1</v>
      </c>
      <c r="F313" s="167" t="s">
        <v>213</v>
      </c>
      <c r="H313" s="168">
        <v>11</v>
      </c>
      <c r="I313" s="245"/>
      <c r="L313" s="165"/>
      <c r="M313" s="169"/>
      <c r="N313" s="170"/>
      <c r="O313" s="170"/>
      <c r="P313" s="170"/>
      <c r="Q313" s="170"/>
      <c r="R313" s="170"/>
      <c r="S313" s="170"/>
      <c r="T313" s="171"/>
      <c r="AT313" s="166" t="s">
        <v>159</v>
      </c>
      <c r="AU313" s="166" t="s">
        <v>87</v>
      </c>
      <c r="AV313" s="14" t="s">
        <v>87</v>
      </c>
      <c r="AW313" s="14" t="s">
        <v>33</v>
      </c>
      <c r="AX313" s="14" t="s">
        <v>85</v>
      </c>
      <c r="AY313" s="166" t="s">
        <v>150</v>
      </c>
    </row>
    <row r="314" spans="1:65" s="2" customFormat="1" ht="24.2" customHeight="1">
      <c r="A314" s="29"/>
      <c r="B314" s="145"/>
      <c r="C314" s="146" t="s">
        <v>542</v>
      </c>
      <c r="D314" s="146" t="s">
        <v>152</v>
      </c>
      <c r="E314" s="147" t="s">
        <v>719</v>
      </c>
      <c r="F314" s="148" t="s">
        <v>720</v>
      </c>
      <c r="G314" s="149" t="s">
        <v>343</v>
      </c>
      <c r="H314" s="150">
        <v>2</v>
      </c>
      <c r="I314" s="243"/>
      <c r="J314" s="151">
        <f>ROUND(I314*H314,2)</f>
        <v>0</v>
      </c>
      <c r="K314" s="148" t="s">
        <v>156</v>
      </c>
      <c r="L314" s="30"/>
      <c r="M314" s="152" t="s">
        <v>1</v>
      </c>
      <c r="N314" s="153" t="s">
        <v>43</v>
      </c>
      <c r="O314" s="154">
        <v>0.083</v>
      </c>
      <c r="P314" s="154">
        <f>O314*H314</f>
        <v>0.166</v>
      </c>
      <c r="Q314" s="154">
        <v>0.00066</v>
      </c>
      <c r="R314" s="154">
        <f>Q314*H314</f>
        <v>0.00132</v>
      </c>
      <c r="S314" s="154">
        <v>0</v>
      </c>
      <c r="T314" s="155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6" t="s">
        <v>157</v>
      </c>
      <c r="AT314" s="156" t="s">
        <v>152</v>
      </c>
      <c r="AU314" s="156" t="s">
        <v>87</v>
      </c>
      <c r="AY314" s="17" t="s">
        <v>150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85</v>
      </c>
      <c r="BK314" s="157">
        <f>ROUND(I314*H314,2)</f>
        <v>0</v>
      </c>
      <c r="BL314" s="17" t="s">
        <v>157</v>
      </c>
      <c r="BM314" s="156" t="s">
        <v>721</v>
      </c>
    </row>
    <row r="315" spans="2:63" s="12" customFormat="1" ht="22.9" customHeight="1">
      <c r="B315" s="133"/>
      <c r="D315" s="134" t="s">
        <v>77</v>
      </c>
      <c r="E315" s="143" t="s">
        <v>200</v>
      </c>
      <c r="F315" s="143" t="s">
        <v>533</v>
      </c>
      <c r="I315" s="250"/>
      <c r="J315" s="144">
        <f>BK315</f>
        <v>0</v>
      </c>
      <c r="L315" s="133"/>
      <c r="M315" s="137"/>
      <c r="N315" s="138"/>
      <c r="O315" s="138"/>
      <c r="P315" s="139">
        <f>SUM(P316:P322)</f>
        <v>8.13456</v>
      </c>
      <c r="Q315" s="138"/>
      <c r="R315" s="139">
        <f>SUM(R316:R322)</f>
        <v>1.74219</v>
      </c>
      <c r="S315" s="138"/>
      <c r="T315" s="140">
        <f>SUM(T316:T322)</f>
        <v>1.0499999999999998</v>
      </c>
      <c r="AR315" s="134" t="s">
        <v>85</v>
      </c>
      <c r="AT315" s="141" t="s">
        <v>77</v>
      </c>
      <c r="AU315" s="141" t="s">
        <v>85</v>
      </c>
      <c r="AY315" s="134" t="s">
        <v>150</v>
      </c>
      <c r="BK315" s="142">
        <f>SUM(BK316:BK322)</f>
        <v>0</v>
      </c>
    </row>
    <row r="316" spans="1:65" s="2" customFormat="1" ht="49.15" customHeight="1">
      <c r="A316" s="29"/>
      <c r="B316" s="145"/>
      <c r="C316" s="146" t="s">
        <v>547</v>
      </c>
      <c r="D316" s="146" t="s">
        <v>152</v>
      </c>
      <c r="E316" s="147" t="s">
        <v>722</v>
      </c>
      <c r="F316" s="148" t="s">
        <v>723</v>
      </c>
      <c r="G316" s="149" t="s">
        <v>180</v>
      </c>
      <c r="H316" s="150">
        <v>3</v>
      </c>
      <c r="I316" s="243"/>
      <c r="J316" s="151">
        <f>ROUND(I316*H316,2)</f>
        <v>0</v>
      </c>
      <c r="K316" s="148" t="s">
        <v>156</v>
      </c>
      <c r="L316" s="30"/>
      <c r="M316" s="152" t="s">
        <v>1</v>
      </c>
      <c r="N316" s="153" t="s">
        <v>43</v>
      </c>
      <c r="O316" s="154">
        <v>0.268</v>
      </c>
      <c r="P316" s="154">
        <f>O316*H316</f>
        <v>0.804</v>
      </c>
      <c r="Q316" s="154">
        <v>0.1554</v>
      </c>
      <c r="R316" s="154">
        <f>Q316*H316</f>
        <v>0.46620000000000006</v>
      </c>
      <c r="S316" s="154">
        <v>0</v>
      </c>
      <c r="T316" s="155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6" t="s">
        <v>157</v>
      </c>
      <c r="AT316" s="156" t="s">
        <v>152</v>
      </c>
      <c r="AU316" s="156" t="s">
        <v>87</v>
      </c>
      <c r="AY316" s="17" t="s">
        <v>150</v>
      </c>
      <c r="BE316" s="157">
        <f>IF(N316="základní",J316,0)</f>
        <v>0</v>
      </c>
      <c r="BF316" s="157">
        <f>IF(N316="snížená",J316,0)</f>
        <v>0</v>
      </c>
      <c r="BG316" s="157">
        <f>IF(N316="zákl. přenesená",J316,0)</f>
        <v>0</v>
      </c>
      <c r="BH316" s="157">
        <f>IF(N316="sníž. přenesená",J316,0)</f>
        <v>0</v>
      </c>
      <c r="BI316" s="157">
        <f>IF(N316="nulová",J316,0)</f>
        <v>0</v>
      </c>
      <c r="BJ316" s="17" t="s">
        <v>85</v>
      </c>
      <c r="BK316" s="157">
        <f>ROUND(I316*H316,2)</f>
        <v>0</v>
      </c>
      <c r="BL316" s="17" t="s">
        <v>157</v>
      </c>
      <c r="BM316" s="156" t="s">
        <v>724</v>
      </c>
    </row>
    <row r="317" spans="1:65" s="2" customFormat="1" ht="24.2" customHeight="1">
      <c r="A317" s="29"/>
      <c r="B317" s="145"/>
      <c r="C317" s="179" t="s">
        <v>553</v>
      </c>
      <c r="D317" s="179" t="s">
        <v>265</v>
      </c>
      <c r="E317" s="180" t="s">
        <v>725</v>
      </c>
      <c r="F317" s="181" t="s">
        <v>726</v>
      </c>
      <c r="G317" s="182" t="s">
        <v>180</v>
      </c>
      <c r="H317" s="183">
        <v>3</v>
      </c>
      <c r="I317" s="248"/>
      <c r="J317" s="184">
        <f>ROUND(I317*H317,2)</f>
        <v>0</v>
      </c>
      <c r="K317" s="181" t="s">
        <v>156</v>
      </c>
      <c r="L317" s="185"/>
      <c r="M317" s="186" t="s">
        <v>1</v>
      </c>
      <c r="N317" s="187" t="s">
        <v>43</v>
      </c>
      <c r="O317" s="154">
        <v>0</v>
      </c>
      <c r="P317" s="154">
        <f>O317*H317</f>
        <v>0</v>
      </c>
      <c r="Q317" s="154">
        <v>0.0483</v>
      </c>
      <c r="R317" s="154">
        <f>Q317*H317</f>
        <v>0.1449</v>
      </c>
      <c r="S317" s="154">
        <v>0</v>
      </c>
      <c r="T317" s="155">
        <f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6" t="s">
        <v>194</v>
      </c>
      <c r="AT317" s="156" t="s">
        <v>265</v>
      </c>
      <c r="AU317" s="156" t="s">
        <v>87</v>
      </c>
      <c r="AY317" s="17" t="s">
        <v>150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7" t="s">
        <v>85</v>
      </c>
      <c r="BK317" s="157">
        <f>ROUND(I317*H317,2)</f>
        <v>0</v>
      </c>
      <c r="BL317" s="17" t="s">
        <v>157</v>
      </c>
      <c r="BM317" s="156" t="s">
        <v>727</v>
      </c>
    </row>
    <row r="318" spans="1:65" s="2" customFormat="1" ht="33" customHeight="1">
      <c r="A318" s="29"/>
      <c r="B318" s="145"/>
      <c r="C318" s="146" t="s">
        <v>561</v>
      </c>
      <c r="D318" s="146" t="s">
        <v>152</v>
      </c>
      <c r="E318" s="147" t="s">
        <v>728</v>
      </c>
      <c r="F318" s="148" t="s">
        <v>729</v>
      </c>
      <c r="G318" s="149" t="s">
        <v>180</v>
      </c>
      <c r="H318" s="150">
        <v>3</v>
      </c>
      <c r="I318" s="243"/>
      <c r="J318" s="151">
        <f>ROUND(I318*H318,2)</f>
        <v>0</v>
      </c>
      <c r="K318" s="148" t="s">
        <v>156</v>
      </c>
      <c r="L318" s="30"/>
      <c r="M318" s="152" t="s">
        <v>1</v>
      </c>
      <c r="N318" s="153" t="s">
        <v>43</v>
      </c>
      <c r="O318" s="154">
        <v>0.296</v>
      </c>
      <c r="P318" s="154">
        <f>O318*H318</f>
        <v>0.8879999999999999</v>
      </c>
      <c r="Q318" s="154">
        <v>0.37703</v>
      </c>
      <c r="R318" s="154">
        <f>Q318*H318</f>
        <v>1.13109</v>
      </c>
      <c r="S318" s="154">
        <v>0</v>
      </c>
      <c r="T318" s="155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157</v>
      </c>
      <c r="AT318" s="156" t="s">
        <v>152</v>
      </c>
      <c r="AU318" s="156" t="s">
        <v>87</v>
      </c>
      <c r="AY318" s="17" t="s">
        <v>150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85</v>
      </c>
      <c r="BK318" s="157">
        <f>ROUND(I318*H318,2)</f>
        <v>0</v>
      </c>
      <c r="BL318" s="17" t="s">
        <v>157</v>
      </c>
      <c r="BM318" s="156" t="s">
        <v>730</v>
      </c>
    </row>
    <row r="319" spans="1:65" s="2" customFormat="1" ht="55.5" customHeight="1">
      <c r="A319" s="29"/>
      <c r="B319" s="145"/>
      <c r="C319" s="146" t="s">
        <v>567</v>
      </c>
      <c r="D319" s="146" t="s">
        <v>152</v>
      </c>
      <c r="E319" s="147" t="s">
        <v>731</v>
      </c>
      <c r="F319" s="148" t="s">
        <v>732</v>
      </c>
      <c r="G319" s="149" t="s">
        <v>180</v>
      </c>
      <c r="H319" s="150">
        <v>3</v>
      </c>
      <c r="I319" s="243"/>
      <c r="J319" s="151">
        <f>ROUND(I319*H319,2)</f>
        <v>0</v>
      </c>
      <c r="K319" s="148" t="s">
        <v>156</v>
      </c>
      <c r="L319" s="30"/>
      <c r="M319" s="152" t="s">
        <v>1</v>
      </c>
      <c r="N319" s="153" t="s">
        <v>43</v>
      </c>
      <c r="O319" s="154">
        <v>0.12</v>
      </c>
      <c r="P319" s="154">
        <f>O319*H319</f>
        <v>0.36</v>
      </c>
      <c r="Q319" s="154">
        <v>0</v>
      </c>
      <c r="R319" s="154">
        <f>Q319*H319</f>
        <v>0</v>
      </c>
      <c r="S319" s="154">
        <v>0.35</v>
      </c>
      <c r="T319" s="155">
        <f>S319*H319</f>
        <v>1.0499999999999998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6" t="s">
        <v>157</v>
      </c>
      <c r="AT319" s="156" t="s">
        <v>152</v>
      </c>
      <c r="AU319" s="156" t="s">
        <v>87</v>
      </c>
      <c r="AY319" s="17" t="s">
        <v>150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7" t="s">
        <v>85</v>
      </c>
      <c r="BK319" s="157">
        <f>ROUND(I319*H319,2)</f>
        <v>0</v>
      </c>
      <c r="BL319" s="17" t="s">
        <v>157</v>
      </c>
      <c r="BM319" s="156" t="s">
        <v>733</v>
      </c>
    </row>
    <row r="320" spans="1:65" s="2" customFormat="1" ht="55.5" customHeight="1">
      <c r="A320" s="29"/>
      <c r="B320" s="145"/>
      <c r="C320" s="146" t="s">
        <v>572</v>
      </c>
      <c r="D320" s="146" t="s">
        <v>152</v>
      </c>
      <c r="E320" s="147" t="s">
        <v>543</v>
      </c>
      <c r="F320" s="148" t="s">
        <v>544</v>
      </c>
      <c r="G320" s="149" t="s">
        <v>155</v>
      </c>
      <c r="H320" s="150">
        <v>6.264</v>
      </c>
      <c r="I320" s="243"/>
      <c r="J320" s="151">
        <f>ROUND(I320*H320,2)</f>
        <v>0</v>
      </c>
      <c r="K320" s="148" t="s">
        <v>156</v>
      </c>
      <c r="L320" s="30"/>
      <c r="M320" s="152" t="s">
        <v>1</v>
      </c>
      <c r="N320" s="153" t="s">
        <v>43</v>
      </c>
      <c r="O320" s="154">
        <v>0.22</v>
      </c>
      <c r="P320" s="154">
        <f>O320*H320</f>
        <v>1.37808</v>
      </c>
      <c r="Q320" s="154">
        <v>0</v>
      </c>
      <c r="R320" s="154">
        <f>Q320*H320</f>
        <v>0</v>
      </c>
      <c r="S320" s="154">
        <v>0</v>
      </c>
      <c r="T320" s="155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6" t="s">
        <v>157</v>
      </c>
      <c r="AT320" s="156" t="s">
        <v>152</v>
      </c>
      <c r="AU320" s="156" t="s">
        <v>87</v>
      </c>
      <c r="AY320" s="17" t="s">
        <v>150</v>
      </c>
      <c r="BE320" s="157">
        <f>IF(N320="základní",J320,0)</f>
        <v>0</v>
      </c>
      <c r="BF320" s="157">
        <f>IF(N320="snížená",J320,0)</f>
        <v>0</v>
      </c>
      <c r="BG320" s="157">
        <f>IF(N320="zákl. přenesená",J320,0)</f>
        <v>0</v>
      </c>
      <c r="BH320" s="157">
        <f>IF(N320="sníž. přenesená",J320,0)</f>
        <v>0</v>
      </c>
      <c r="BI320" s="157">
        <f>IF(N320="nulová",J320,0)</f>
        <v>0</v>
      </c>
      <c r="BJ320" s="17" t="s">
        <v>85</v>
      </c>
      <c r="BK320" s="157">
        <f>ROUND(I320*H320,2)</f>
        <v>0</v>
      </c>
      <c r="BL320" s="17" t="s">
        <v>157</v>
      </c>
      <c r="BM320" s="156" t="s">
        <v>734</v>
      </c>
    </row>
    <row r="321" spans="2:51" s="14" customFormat="1" ht="11.25">
      <c r="B321" s="165"/>
      <c r="D321" s="159" t="s">
        <v>159</v>
      </c>
      <c r="E321" s="166" t="s">
        <v>1</v>
      </c>
      <c r="F321" s="167" t="s">
        <v>735</v>
      </c>
      <c r="H321" s="168">
        <v>6.264</v>
      </c>
      <c r="I321" s="245"/>
      <c r="L321" s="165"/>
      <c r="M321" s="169"/>
      <c r="N321" s="170"/>
      <c r="O321" s="170"/>
      <c r="P321" s="170"/>
      <c r="Q321" s="170"/>
      <c r="R321" s="170"/>
      <c r="S321" s="170"/>
      <c r="T321" s="171"/>
      <c r="AT321" s="166" t="s">
        <v>159</v>
      </c>
      <c r="AU321" s="166" t="s">
        <v>87</v>
      </c>
      <c r="AV321" s="14" t="s">
        <v>87</v>
      </c>
      <c r="AW321" s="14" t="s">
        <v>33</v>
      </c>
      <c r="AX321" s="14" t="s">
        <v>85</v>
      </c>
      <c r="AY321" s="166" t="s">
        <v>150</v>
      </c>
    </row>
    <row r="322" spans="1:65" s="2" customFormat="1" ht="76.35" customHeight="1">
      <c r="A322" s="29"/>
      <c r="B322" s="145"/>
      <c r="C322" s="146" t="s">
        <v>736</v>
      </c>
      <c r="D322" s="146" t="s">
        <v>152</v>
      </c>
      <c r="E322" s="147" t="s">
        <v>548</v>
      </c>
      <c r="F322" s="148" t="s">
        <v>549</v>
      </c>
      <c r="G322" s="149" t="s">
        <v>155</v>
      </c>
      <c r="H322" s="150">
        <v>52.272</v>
      </c>
      <c r="I322" s="243"/>
      <c r="J322" s="151">
        <f>ROUND(I322*H322,2)</f>
        <v>0</v>
      </c>
      <c r="K322" s="148" t="s">
        <v>156</v>
      </c>
      <c r="L322" s="30"/>
      <c r="M322" s="152" t="s">
        <v>1</v>
      </c>
      <c r="N322" s="153" t="s">
        <v>43</v>
      </c>
      <c r="O322" s="154">
        <v>0.09</v>
      </c>
      <c r="P322" s="154">
        <f>O322*H322</f>
        <v>4.704479999999999</v>
      </c>
      <c r="Q322" s="154">
        <v>0</v>
      </c>
      <c r="R322" s="154">
        <f>Q322*H322</f>
        <v>0</v>
      </c>
      <c r="S322" s="154">
        <v>0</v>
      </c>
      <c r="T322" s="155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6" t="s">
        <v>157</v>
      </c>
      <c r="AT322" s="156" t="s">
        <v>152</v>
      </c>
      <c r="AU322" s="156" t="s">
        <v>87</v>
      </c>
      <c r="AY322" s="17" t="s">
        <v>150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7" t="s">
        <v>85</v>
      </c>
      <c r="BK322" s="157">
        <f>ROUND(I322*H322,2)</f>
        <v>0</v>
      </c>
      <c r="BL322" s="17" t="s">
        <v>157</v>
      </c>
      <c r="BM322" s="156" t="s">
        <v>737</v>
      </c>
    </row>
    <row r="323" spans="2:63" s="12" customFormat="1" ht="22.9" customHeight="1">
      <c r="B323" s="133"/>
      <c r="D323" s="134" t="s">
        <v>77</v>
      </c>
      <c r="E323" s="143" t="s">
        <v>551</v>
      </c>
      <c r="F323" s="143" t="s">
        <v>552</v>
      </c>
      <c r="I323" s="250"/>
      <c r="J323" s="144">
        <f>BK323</f>
        <v>0</v>
      </c>
      <c r="L323" s="133"/>
      <c r="M323" s="137"/>
      <c r="N323" s="138"/>
      <c r="O323" s="138"/>
      <c r="P323" s="139">
        <f>SUM(P324:P328)</f>
        <v>1.24854</v>
      </c>
      <c r="Q323" s="138"/>
      <c r="R323" s="139">
        <f>SUM(R324:R328)</f>
        <v>0</v>
      </c>
      <c r="S323" s="138"/>
      <c r="T323" s="140">
        <f>SUM(T324:T328)</f>
        <v>0</v>
      </c>
      <c r="AR323" s="134" t="s">
        <v>85</v>
      </c>
      <c r="AT323" s="141" t="s">
        <v>77</v>
      </c>
      <c r="AU323" s="141" t="s">
        <v>85</v>
      </c>
      <c r="AY323" s="134" t="s">
        <v>150</v>
      </c>
      <c r="BK323" s="142">
        <f>SUM(BK324:BK328)</f>
        <v>0</v>
      </c>
    </row>
    <row r="324" spans="1:65" s="2" customFormat="1" ht="24.2" customHeight="1">
      <c r="A324" s="29"/>
      <c r="B324" s="145"/>
      <c r="C324" s="146" t="s">
        <v>738</v>
      </c>
      <c r="D324" s="146" t="s">
        <v>152</v>
      </c>
      <c r="E324" s="147" t="s">
        <v>554</v>
      </c>
      <c r="F324" s="148" t="s">
        <v>555</v>
      </c>
      <c r="G324" s="149" t="s">
        <v>268</v>
      </c>
      <c r="H324" s="150">
        <v>41.618</v>
      </c>
      <c r="I324" s="243"/>
      <c r="J324" s="151">
        <f>ROUND(I324*H324,2)</f>
        <v>0</v>
      </c>
      <c r="K324" s="148" t="s">
        <v>1</v>
      </c>
      <c r="L324" s="30"/>
      <c r="M324" s="152" t="s">
        <v>1</v>
      </c>
      <c r="N324" s="153" t="s">
        <v>43</v>
      </c>
      <c r="O324" s="154">
        <v>0.03</v>
      </c>
      <c r="P324" s="154">
        <f>O324*H324</f>
        <v>1.24854</v>
      </c>
      <c r="Q324" s="154">
        <v>0</v>
      </c>
      <c r="R324" s="154">
        <f>Q324*H324</f>
        <v>0</v>
      </c>
      <c r="S324" s="154">
        <v>0</v>
      </c>
      <c r="T324" s="155">
        <f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6" t="s">
        <v>157</v>
      </c>
      <c r="AT324" s="156" t="s">
        <v>152</v>
      </c>
      <c r="AU324" s="156" t="s">
        <v>87</v>
      </c>
      <c r="AY324" s="17" t="s">
        <v>150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7" t="s">
        <v>85</v>
      </c>
      <c r="BK324" s="157">
        <f>ROUND(I324*H324,2)</f>
        <v>0</v>
      </c>
      <c r="BL324" s="17" t="s">
        <v>157</v>
      </c>
      <c r="BM324" s="156" t="s">
        <v>739</v>
      </c>
    </row>
    <row r="325" spans="2:51" s="13" customFormat="1" ht="11.25">
      <c r="B325" s="158"/>
      <c r="D325" s="159" t="s">
        <v>159</v>
      </c>
      <c r="E325" s="160" t="s">
        <v>1</v>
      </c>
      <c r="F325" s="161" t="s">
        <v>557</v>
      </c>
      <c r="H325" s="160" t="s">
        <v>1</v>
      </c>
      <c r="I325" s="244"/>
      <c r="L325" s="158"/>
      <c r="M325" s="162"/>
      <c r="N325" s="163"/>
      <c r="O325" s="163"/>
      <c r="P325" s="163"/>
      <c r="Q325" s="163"/>
      <c r="R325" s="163"/>
      <c r="S325" s="163"/>
      <c r="T325" s="164"/>
      <c r="AT325" s="160" t="s">
        <v>159</v>
      </c>
      <c r="AU325" s="160" t="s">
        <v>87</v>
      </c>
      <c r="AV325" s="13" t="s">
        <v>85</v>
      </c>
      <c r="AW325" s="13" t="s">
        <v>33</v>
      </c>
      <c r="AX325" s="13" t="s">
        <v>78</v>
      </c>
      <c r="AY325" s="160" t="s">
        <v>150</v>
      </c>
    </row>
    <row r="326" spans="2:51" s="13" customFormat="1" ht="11.25">
      <c r="B326" s="158"/>
      <c r="D326" s="159" t="s">
        <v>159</v>
      </c>
      <c r="E326" s="160" t="s">
        <v>1</v>
      </c>
      <c r="F326" s="161" t="s">
        <v>245</v>
      </c>
      <c r="H326" s="160" t="s">
        <v>1</v>
      </c>
      <c r="I326" s="244"/>
      <c r="L326" s="158"/>
      <c r="M326" s="162"/>
      <c r="N326" s="163"/>
      <c r="O326" s="163"/>
      <c r="P326" s="163"/>
      <c r="Q326" s="163"/>
      <c r="R326" s="163"/>
      <c r="S326" s="163"/>
      <c r="T326" s="164"/>
      <c r="AT326" s="160" t="s">
        <v>159</v>
      </c>
      <c r="AU326" s="160" t="s">
        <v>87</v>
      </c>
      <c r="AV326" s="13" t="s">
        <v>85</v>
      </c>
      <c r="AW326" s="13" t="s">
        <v>33</v>
      </c>
      <c r="AX326" s="13" t="s">
        <v>78</v>
      </c>
      <c r="AY326" s="160" t="s">
        <v>150</v>
      </c>
    </row>
    <row r="327" spans="2:51" s="14" customFormat="1" ht="11.25">
      <c r="B327" s="165"/>
      <c r="D327" s="159" t="s">
        <v>159</v>
      </c>
      <c r="E327" s="166" t="s">
        <v>1</v>
      </c>
      <c r="F327" s="167" t="s">
        <v>740</v>
      </c>
      <c r="H327" s="168">
        <v>41.618</v>
      </c>
      <c r="I327" s="245"/>
      <c r="L327" s="165"/>
      <c r="M327" s="169"/>
      <c r="N327" s="170"/>
      <c r="O327" s="170"/>
      <c r="P327" s="170"/>
      <c r="Q327" s="170"/>
      <c r="R327" s="170"/>
      <c r="S327" s="170"/>
      <c r="T327" s="171"/>
      <c r="AT327" s="166" t="s">
        <v>159</v>
      </c>
      <c r="AU327" s="166" t="s">
        <v>87</v>
      </c>
      <c r="AV327" s="14" t="s">
        <v>87</v>
      </c>
      <c r="AW327" s="14" t="s">
        <v>33</v>
      </c>
      <c r="AX327" s="14" t="s">
        <v>78</v>
      </c>
      <c r="AY327" s="166" t="s">
        <v>150</v>
      </c>
    </row>
    <row r="328" spans="2:51" s="15" customFormat="1" ht="11.25">
      <c r="B328" s="172"/>
      <c r="D328" s="159" t="s">
        <v>159</v>
      </c>
      <c r="E328" s="173" t="s">
        <v>1</v>
      </c>
      <c r="F328" s="174" t="s">
        <v>164</v>
      </c>
      <c r="H328" s="175">
        <v>41.618</v>
      </c>
      <c r="I328" s="247"/>
      <c r="L328" s="172"/>
      <c r="M328" s="176"/>
      <c r="N328" s="177"/>
      <c r="O328" s="177"/>
      <c r="P328" s="177"/>
      <c r="Q328" s="177"/>
      <c r="R328" s="177"/>
      <c r="S328" s="177"/>
      <c r="T328" s="178"/>
      <c r="AT328" s="173" t="s">
        <v>159</v>
      </c>
      <c r="AU328" s="173" t="s">
        <v>87</v>
      </c>
      <c r="AV328" s="15" t="s">
        <v>157</v>
      </c>
      <c r="AW328" s="15" t="s">
        <v>33</v>
      </c>
      <c r="AX328" s="15" t="s">
        <v>85</v>
      </c>
      <c r="AY328" s="173" t="s">
        <v>150</v>
      </c>
    </row>
    <row r="329" spans="2:63" s="12" customFormat="1" ht="22.9" customHeight="1">
      <c r="B329" s="133"/>
      <c r="D329" s="134" t="s">
        <v>77</v>
      </c>
      <c r="E329" s="143" t="s">
        <v>559</v>
      </c>
      <c r="F329" s="143" t="s">
        <v>560</v>
      </c>
      <c r="I329" s="250"/>
      <c r="J329" s="144">
        <f>BK329</f>
        <v>0</v>
      </c>
      <c r="L329" s="133"/>
      <c r="M329" s="137"/>
      <c r="N329" s="138"/>
      <c r="O329" s="138"/>
      <c r="P329" s="139">
        <f>P330</f>
        <v>34.973892</v>
      </c>
      <c r="Q329" s="138"/>
      <c r="R329" s="139">
        <f>R330</f>
        <v>0</v>
      </c>
      <c r="S329" s="138"/>
      <c r="T329" s="140">
        <f>T330</f>
        <v>0</v>
      </c>
      <c r="AR329" s="134" t="s">
        <v>85</v>
      </c>
      <c r="AT329" s="141" t="s">
        <v>77</v>
      </c>
      <c r="AU329" s="141" t="s">
        <v>85</v>
      </c>
      <c r="AY329" s="134" t="s">
        <v>150</v>
      </c>
      <c r="BK329" s="142">
        <f>BK330</f>
        <v>0</v>
      </c>
    </row>
    <row r="330" spans="1:65" s="2" customFormat="1" ht="37.9" customHeight="1">
      <c r="A330" s="29"/>
      <c r="B330" s="145"/>
      <c r="C330" s="146" t="s">
        <v>741</v>
      </c>
      <c r="D330" s="146" t="s">
        <v>152</v>
      </c>
      <c r="E330" s="147" t="s">
        <v>562</v>
      </c>
      <c r="F330" s="148" t="s">
        <v>563</v>
      </c>
      <c r="G330" s="149" t="s">
        <v>268</v>
      </c>
      <c r="H330" s="150">
        <v>42.239</v>
      </c>
      <c r="I330" s="243"/>
      <c r="J330" s="151">
        <f>ROUND(I330*H330,2)</f>
        <v>0</v>
      </c>
      <c r="K330" s="148" t="s">
        <v>156</v>
      </c>
      <c r="L330" s="30"/>
      <c r="M330" s="152" t="s">
        <v>1</v>
      </c>
      <c r="N330" s="153" t="s">
        <v>43</v>
      </c>
      <c r="O330" s="154">
        <v>0.828</v>
      </c>
      <c r="P330" s="154">
        <f>O330*H330</f>
        <v>34.973892</v>
      </c>
      <c r="Q330" s="154">
        <v>0</v>
      </c>
      <c r="R330" s="154">
        <f>Q330*H330</f>
        <v>0</v>
      </c>
      <c r="S330" s="154">
        <v>0</v>
      </c>
      <c r="T330" s="155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6" t="s">
        <v>157</v>
      </c>
      <c r="AT330" s="156" t="s">
        <v>152</v>
      </c>
      <c r="AU330" s="156" t="s">
        <v>87</v>
      </c>
      <c r="AY330" s="17" t="s">
        <v>150</v>
      </c>
      <c r="BE330" s="157">
        <f>IF(N330="základní",J330,0)</f>
        <v>0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7" t="s">
        <v>85</v>
      </c>
      <c r="BK330" s="157">
        <f>ROUND(I330*H330,2)</f>
        <v>0</v>
      </c>
      <c r="BL330" s="17" t="s">
        <v>157</v>
      </c>
      <c r="BM330" s="156" t="s">
        <v>742</v>
      </c>
    </row>
    <row r="331" spans="2:63" s="12" customFormat="1" ht="25.9" customHeight="1">
      <c r="B331" s="133"/>
      <c r="D331" s="134" t="s">
        <v>77</v>
      </c>
      <c r="E331" s="135" t="s">
        <v>565</v>
      </c>
      <c r="F331" s="135" t="s">
        <v>566</v>
      </c>
      <c r="I331" s="250"/>
      <c r="J331" s="136">
        <f>BK331</f>
        <v>0</v>
      </c>
      <c r="L331" s="133"/>
      <c r="M331" s="137"/>
      <c r="N331" s="138"/>
      <c r="O331" s="138"/>
      <c r="P331" s="139">
        <f>SUM(P332:P340)</f>
        <v>0</v>
      </c>
      <c r="Q331" s="138"/>
      <c r="R331" s="139">
        <f>SUM(R332:R340)</f>
        <v>0</v>
      </c>
      <c r="S331" s="138"/>
      <c r="T331" s="140">
        <f>SUM(T332:T340)</f>
        <v>0</v>
      </c>
      <c r="AR331" s="134" t="s">
        <v>157</v>
      </c>
      <c r="AT331" s="141" t="s">
        <v>77</v>
      </c>
      <c r="AU331" s="141" t="s">
        <v>78</v>
      </c>
      <c r="AY331" s="134" t="s">
        <v>150</v>
      </c>
      <c r="BK331" s="142">
        <f>SUM(BK332:BK340)</f>
        <v>0</v>
      </c>
    </row>
    <row r="332" spans="1:65" s="2" customFormat="1" ht="16.5" customHeight="1">
      <c r="A332" s="29"/>
      <c r="B332" s="145"/>
      <c r="C332" s="146" t="s">
        <v>743</v>
      </c>
      <c r="D332" s="146" t="s">
        <v>152</v>
      </c>
      <c r="E332" s="147" t="s">
        <v>568</v>
      </c>
      <c r="F332" s="148" t="s">
        <v>569</v>
      </c>
      <c r="G332" s="149" t="s">
        <v>180</v>
      </c>
      <c r="H332" s="150">
        <v>37.79</v>
      </c>
      <c r="I332" s="243"/>
      <c r="J332" s="151">
        <f>ROUND(I332*H332,2)</f>
        <v>0</v>
      </c>
      <c r="K332" s="148" t="s">
        <v>1</v>
      </c>
      <c r="L332" s="30"/>
      <c r="M332" s="152" t="s">
        <v>1</v>
      </c>
      <c r="N332" s="153" t="s">
        <v>43</v>
      </c>
      <c r="O332" s="154">
        <v>0</v>
      </c>
      <c r="P332" s="154">
        <f>O332*H332</f>
        <v>0</v>
      </c>
      <c r="Q332" s="154">
        <v>0</v>
      </c>
      <c r="R332" s="154">
        <f>Q332*H332</f>
        <v>0</v>
      </c>
      <c r="S332" s="154">
        <v>0</v>
      </c>
      <c r="T332" s="155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6" t="s">
        <v>570</v>
      </c>
      <c r="AT332" s="156" t="s">
        <v>152</v>
      </c>
      <c r="AU332" s="156" t="s">
        <v>85</v>
      </c>
      <c r="AY332" s="17" t="s">
        <v>150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85</v>
      </c>
      <c r="BK332" s="157">
        <f>ROUND(I332*H332,2)</f>
        <v>0</v>
      </c>
      <c r="BL332" s="17" t="s">
        <v>570</v>
      </c>
      <c r="BM332" s="156" t="s">
        <v>744</v>
      </c>
    </row>
    <row r="333" spans="1:65" s="2" customFormat="1" ht="16.5" customHeight="1">
      <c r="A333" s="29"/>
      <c r="B333" s="145"/>
      <c r="C333" s="146" t="s">
        <v>745</v>
      </c>
      <c r="D333" s="146" t="s">
        <v>152</v>
      </c>
      <c r="E333" s="147" t="s">
        <v>573</v>
      </c>
      <c r="F333" s="148" t="s">
        <v>574</v>
      </c>
      <c r="G333" s="149" t="s">
        <v>575</v>
      </c>
      <c r="H333" s="150">
        <v>1</v>
      </c>
      <c r="I333" s="243"/>
      <c r="J333" s="151">
        <f>ROUND(I333*H333,2)</f>
        <v>0</v>
      </c>
      <c r="K333" s="148" t="s">
        <v>1</v>
      </c>
      <c r="L333" s="30"/>
      <c r="M333" s="152" t="s">
        <v>1</v>
      </c>
      <c r="N333" s="153" t="s">
        <v>43</v>
      </c>
      <c r="O333" s="154">
        <v>0</v>
      </c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6" t="s">
        <v>570</v>
      </c>
      <c r="AT333" s="156" t="s">
        <v>152</v>
      </c>
      <c r="AU333" s="156" t="s">
        <v>85</v>
      </c>
      <c r="AY333" s="17" t="s">
        <v>150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85</v>
      </c>
      <c r="BK333" s="157">
        <f>ROUND(I333*H333,2)</f>
        <v>0</v>
      </c>
      <c r="BL333" s="17" t="s">
        <v>570</v>
      </c>
      <c r="BM333" s="156" t="s">
        <v>746</v>
      </c>
    </row>
    <row r="334" spans="1:65" s="2" customFormat="1" ht="21.75" customHeight="1">
      <c r="A334" s="29"/>
      <c r="B334" s="145"/>
      <c r="C334" s="146" t="s">
        <v>747</v>
      </c>
      <c r="D334" s="146" t="s">
        <v>152</v>
      </c>
      <c r="E334" s="147" t="s">
        <v>748</v>
      </c>
      <c r="F334" s="148" t="s">
        <v>749</v>
      </c>
      <c r="G334" s="149" t="s">
        <v>180</v>
      </c>
      <c r="H334" s="150">
        <v>40</v>
      </c>
      <c r="I334" s="243"/>
      <c r="J334" s="151">
        <f>ROUND(I334*H334,2)</f>
        <v>0</v>
      </c>
      <c r="K334" s="148" t="s">
        <v>1</v>
      </c>
      <c r="L334" s="30"/>
      <c r="M334" s="152" t="s">
        <v>1</v>
      </c>
      <c r="N334" s="153" t="s">
        <v>43</v>
      </c>
      <c r="O334" s="154">
        <v>0</v>
      </c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6" t="s">
        <v>570</v>
      </c>
      <c r="AT334" s="156" t="s">
        <v>152</v>
      </c>
      <c r="AU334" s="156" t="s">
        <v>85</v>
      </c>
      <c r="AY334" s="17" t="s">
        <v>150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7" t="s">
        <v>85</v>
      </c>
      <c r="BK334" s="157">
        <f>ROUND(I334*H334,2)</f>
        <v>0</v>
      </c>
      <c r="BL334" s="17" t="s">
        <v>570</v>
      </c>
      <c r="BM334" s="156" t="s">
        <v>750</v>
      </c>
    </row>
    <row r="335" spans="2:51" s="13" customFormat="1" ht="22.5">
      <c r="B335" s="158"/>
      <c r="D335" s="159" t="s">
        <v>159</v>
      </c>
      <c r="E335" s="160" t="s">
        <v>1</v>
      </c>
      <c r="F335" s="161" t="s">
        <v>751</v>
      </c>
      <c r="H335" s="160" t="s">
        <v>1</v>
      </c>
      <c r="I335" s="244"/>
      <c r="L335" s="158"/>
      <c r="M335" s="162"/>
      <c r="N335" s="163"/>
      <c r="O335" s="163"/>
      <c r="P335" s="163"/>
      <c r="Q335" s="163"/>
      <c r="R335" s="163"/>
      <c r="S335" s="163"/>
      <c r="T335" s="164"/>
      <c r="AT335" s="160" t="s">
        <v>159</v>
      </c>
      <c r="AU335" s="160" t="s">
        <v>85</v>
      </c>
      <c r="AV335" s="13" t="s">
        <v>85</v>
      </c>
      <c r="AW335" s="13" t="s">
        <v>33</v>
      </c>
      <c r="AX335" s="13" t="s">
        <v>78</v>
      </c>
      <c r="AY335" s="160" t="s">
        <v>150</v>
      </c>
    </row>
    <row r="336" spans="2:51" s="14" customFormat="1" ht="11.25">
      <c r="B336" s="165"/>
      <c r="D336" s="159" t="s">
        <v>159</v>
      </c>
      <c r="E336" s="166" t="s">
        <v>1</v>
      </c>
      <c r="F336" s="167" t="s">
        <v>752</v>
      </c>
      <c r="H336" s="168">
        <v>40</v>
      </c>
      <c r="I336" s="245"/>
      <c r="L336" s="165"/>
      <c r="M336" s="169"/>
      <c r="N336" s="170"/>
      <c r="O336" s="170"/>
      <c r="P336" s="170"/>
      <c r="Q336" s="170"/>
      <c r="R336" s="170"/>
      <c r="S336" s="170"/>
      <c r="T336" s="171"/>
      <c r="AT336" s="166" t="s">
        <v>159</v>
      </c>
      <c r="AU336" s="166" t="s">
        <v>85</v>
      </c>
      <c r="AV336" s="14" t="s">
        <v>87</v>
      </c>
      <c r="AW336" s="14" t="s">
        <v>33</v>
      </c>
      <c r="AX336" s="14" t="s">
        <v>85</v>
      </c>
      <c r="AY336" s="166" t="s">
        <v>150</v>
      </c>
    </row>
    <row r="337" spans="1:65" s="2" customFormat="1" ht="16.5" customHeight="1">
      <c r="A337" s="29"/>
      <c r="B337" s="145"/>
      <c r="C337" s="146" t="s">
        <v>753</v>
      </c>
      <c r="D337" s="146" t="s">
        <v>152</v>
      </c>
      <c r="E337" s="147" t="s">
        <v>754</v>
      </c>
      <c r="F337" s="148" t="s">
        <v>755</v>
      </c>
      <c r="G337" s="149" t="s">
        <v>756</v>
      </c>
      <c r="H337" s="150">
        <v>1</v>
      </c>
      <c r="I337" s="243"/>
      <c r="J337" s="151">
        <f>ROUND(I337*H337,2)</f>
        <v>0</v>
      </c>
      <c r="K337" s="148" t="s">
        <v>1</v>
      </c>
      <c r="L337" s="30"/>
      <c r="M337" s="152" t="s">
        <v>1</v>
      </c>
      <c r="N337" s="153" t="s">
        <v>43</v>
      </c>
      <c r="O337" s="154">
        <v>0</v>
      </c>
      <c r="P337" s="154">
        <f>O337*H337</f>
        <v>0</v>
      </c>
      <c r="Q337" s="154">
        <v>0</v>
      </c>
      <c r="R337" s="154">
        <f>Q337*H337</f>
        <v>0</v>
      </c>
      <c r="S337" s="154">
        <v>0</v>
      </c>
      <c r="T337" s="155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6" t="s">
        <v>570</v>
      </c>
      <c r="AT337" s="156" t="s">
        <v>152</v>
      </c>
      <c r="AU337" s="156" t="s">
        <v>85</v>
      </c>
      <c r="AY337" s="17" t="s">
        <v>150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7" t="s">
        <v>85</v>
      </c>
      <c r="BK337" s="157">
        <f>ROUND(I337*H337,2)</f>
        <v>0</v>
      </c>
      <c r="BL337" s="17" t="s">
        <v>570</v>
      </c>
      <c r="BM337" s="156" t="s">
        <v>757</v>
      </c>
    </row>
    <row r="338" spans="1:65" s="2" customFormat="1" ht="24.2" customHeight="1">
      <c r="A338" s="29"/>
      <c r="B338" s="145"/>
      <c r="C338" s="146" t="s">
        <v>758</v>
      </c>
      <c r="D338" s="146" t="s">
        <v>152</v>
      </c>
      <c r="E338" s="147" t="s">
        <v>759</v>
      </c>
      <c r="F338" s="148" t="s">
        <v>760</v>
      </c>
      <c r="G338" s="149" t="s">
        <v>203</v>
      </c>
      <c r="H338" s="150">
        <v>4</v>
      </c>
      <c r="I338" s="243"/>
      <c r="J338" s="151">
        <f>ROUND(I338*H338,2)</f>
        <v>0</v>
      </c>
      <c r="K338" s="148" t="s">
        <v>1</v>
      </c>
      <c r="L338" s="30"/>
      <c r="M338" s="152" t="s">
        <v>1</v>
      </c>
      <c r="N338" s="153" t="s">
        <v>43</v>
      </c>
      <c r="O338" s="154">
        <v>0</v>
      </c>
      <c r="P338" s="154">
        <f>O338*H338</f>
        <v>0</v>
      </c>
      <c r="Q338" s="154">
        <v>0</v>
      </c>
      <c r="R338" s="154">
        <f>Q338*H338</f>
        <v>0</v>
      </c>
      <c r="S338" s="154">
        <v>0</v>
      </c>
      <c r="T338" s="155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6" t="s">
        <v>570</v>
      </c>
      <c r="AT338" s="156" t="s">
        <v>152</v>
      </c>
      <c r="AU338" s="156" t="s">
        <v>85</v>
      </c>
      <c r="AY338" s="17" t="s">
        <v>150</v>
      </c>
      <c r="BE338" s="157">
        <f>IF(N338="základní",J338,0)</f>
        <v>0</v>
      </c>
      <c r="BF338" s="157">
        <f>IF(N338="snížená",J338,0)</f>
        <v>0</v>
      </c>
      <c r="BG338" s="157">
        <f>IF(N338="zákl. přenesená",J338,0)</f>
        <v>0</v>
      </c>
      <c r="BH338" s="157">
        <f>IF(N338="sníž. přenesená",J338,0)</f>
        <v>0</v>
      </c>
      <c r="BI338" s="157">
        <f>IF(N338="nulová",J338,0)</f>
        <v>0</v>
      </c>
      <c r="BJ338" s="17" t="s">
        <v>85</v>
      </c>
      <c r="BK338" s="157">
        <f>ROUND(I338*H338,2)</f>
        <v>0</v>
      </c>
      <c r="BL338" s="17" t="s">
        <v>570</v>
      </c>
      <c r="BM338" s="156" t="s">
        <v>761</v>
      </c>
    </row>
    <row r="339" spans="2:51" s="13" customFormat="1" ht="11.25">
      <c r="B339" s="158"/>
      <c r="D339" s="159" t="s">
        <v>159</v>
      </c>
      <c r="E339" s="160" t="s">
        <v>1</v>
      </c>
      <c r="F339" s="161" t="s">
        <v>762</v>
      </c>
      <c r="H339" s="160" t="s">
        <v>1</v>
      </c>
      <c r="I339" s="244"/>
      <c r="L339" s="158"/>
      <c r="M339" s="162"/>
      <c r="N339" s="163"/>
      <c r="O339" s="163"/>
      <c r="P339" s="163"/>
      <c r="Q339" s="163"/>
      <c r="R339" s="163"/>
      <c r="S339" s="163"/>
      <c r="T339" s="164"/>
      <c r="AT339" s="160" t="s">
        <v>159</v>
      </c>
      <c r="AU339" s="160" t="s">
        <v>85</v>
      </c>
      <c r="AV339" s="13" t="s">
        <v>85</v>
      </c>
      <c r="AW339" s="13" t="s">
        <v>33</v>
      </c>
      <c r="AX339" s="13" t="s">
        <v>78</v>
      </c>
      <c r="AY339" s="160" t="s">
        <v>150</v>
      </c>
    </row>
    <row r="340" spans="2:51" s="14" customFormat="1" ht="11.25">
      <c r="B340" s="165"/>
      <c r="D340" s="159" t="s">
        <v>159</v>
      </c>
      <c r="E340" s="166" t="s">
        <v>1</v>
      </c>
      <c r="F340" s="167" t="s">
        <v>763</v>
      </c>
      <c r="H340" s="168">
        <v>4</v>
      </c>
      <c r="I340" s="245"/>
      <c r="L340" s="165"/>
      <c r="M340" s="195"/>
      <c r="N340" s="196"/>
      <c r="O340" s="196"/>
      <c r="P340" s="196"/>
      <c r="Q340" s="196"/>
      <c r="R340" s="196"/>
      <c r="S340" s="196"/>
      <c r="T340" s="197"/>
      <c r="AT340" s="166" t="s">
        <v>159</v>
      </c>
      <c r="AU340" s="166" t="s">
        <v>85</v>
      </c>
      <c r="AV340" s="14" t="s">
        <v>87</v>
      </c>
      <c r="AW340" s="14" t="s">
        <v>33</v>
      </c>
      <c r="AX340" s="14" t="s">
        <v>85</v>
      </c>
      <c r="AY340" s="166" t="s">
        <v>150</v>
      </c>
    </row>
    <row r="341" spans="1:31" s="2" customFormat="1" ht="6.95" customHeight="1">
      <c r="A341" s="29"/>
      <c r="B341" s="44"/>
      <c r="C341" s="45"/>
      <c r="D341" s="45"/>
      <c r="E341" s="45"/>
      <c r="F341" s="45"/>
      <c r="G341" s="45"/>
      <c r="H341" s="45"/>
      <c r="I341" s="45"/>
      <c r="J341" s="45"/>
      <c r="K341" s="45"/>
      <c r="L341" s="30"/>
      <c r="M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</row>
    <row r="342" ht="11.25">
      <c r="H342" s="251">
        <f>SUM(H132:H341)</f>
        <v>2785.6789999999987</v>
      </c>
    </row>
  </sheetData>
  <autoFilter ref="C128:K340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1"/>
  <sheetViews>
    <sheetView showGridLines="0" workbookViewId="0" topLeftCell="A1">
      <selection activeCell="I266" sqref="I266:I26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118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764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ROUND(J129,2)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ROUND((SUM(BE129:BE289)),2)</f>
        <v>0</v>
      </c>
      <c r="G35" s="29"/>
      <c r="H35" s="29"/>
      <c r="I35" s="103">
        <v>0.21</v>
      </c>
      <c r="J35" s="102">
        <f>ROUND(((SUM(BE129:BE289))*I35),2)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ROUND((SUM(BF129:BF289)),2)</f>
        <v>0</v>
      </c>
      <c r="G36" s="29"/>
      <c r="H36" s="29"/>
      <c r="I36" s="103">
        <v>0.15</v>
      </c>
      <c r="J36" s="102">
        <f>ROUND(((SUM(BF129:BF289))*I36),2)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ROUND((SUM(BG129:BG289)),2)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ROUND((SUM(BH129:BH289)),2)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ROUND((SUM(BI129:BI289)),2)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118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01.3 - Řad A-2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J129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2:12" s="10" customFormat="1" ht="19.9" customHeight="1">
      <c r="B101" s="119"/>
      <c r="D101" s="120" t="s">
        <v>128</v>
      </c>
      <c r="E101" s="121"/>
      <c r="F101" s="121"/>
      <c r="G101" s="121"/>
      <c r="H101" s="121"/>
      <c r="I101" s="121"/>
      <c r="J101" s="122">
        <f>J207</f>
        <v>0</v>
      </c>
      <c r="L101" s="119"/>
    </row>
    <row r="102" spans="2:12" s="10" customFormat="1" ht="19.9" customHeight="1">
      <c r="B102" s="119"/>
      <c r="D102" s="120" t="s">
        <v>129</v>
      </c>
      <c r="E102" s="121"/>
      <c r="F102" s="121"/>
      <c r="G102" s="121"/>
      <c r="H102" s="121"/>
      <c r="I102" s="121"/>
      <c r="J102" s="122">
        <f>J220</f>
        <v>0</v>
      </c>
      <c r="L102" s="119"/>
    </row>
    <row r="103" spans="2:12" s="10" customFormat="1" ht="19.9" customHeight="1">
      <c r="B103" s="119"/>
      <c r="D103" s="120" t="s">
        <v>130</v>
      </c>
      <c r="E103" s="121"/>
      <c r="F103" s="121"/>
      <c r="G103" s="121"/>
      <c r="H103" s="121"/>
      <c r="I103" s="121"/>
      <c r="J103" s="122">
        <f>J233</f>
        <v>0</v>
      </c>
      <c r="L103" s="119"/>
    </row>
    <row r="104" spans="2:12" s="10" customFormat="1" ht="19.9" customHeight="1">
      <c r="B104" s="119"/>
      <c r="D104" s="120" t="s">
        <v>131</v>
      </c>
      <c r="E104" s="121"/>
      <c r="F104" s="121"/>
      <c r="G104" s="121"/>
      <c r="H104" s="121"/>
      <c r="I104" s="121"/>
      <c r="J104" s="122">
        <f>J276</f>
        <v>0</v>
      </c>
      <c r="L104" s="119"/>
    </row>
    <row r="105" spans="2:12" s="10" customFormat="1" ht="19.9" customHeight="1">
      <c r="B105" s="119"/>
      <c r="D105" s="120" t="s">
        <v>132</v>
      </c>
      <c r="E105" s="121"/>
      <c r="F105" s="121"/>
      <c r="G105" s="121"/>
      <c r="H105" s="121"/>
      <c r="I105" s="121"/>
      <c r="J105" s="122">
        <f>J279</f>
        <v>0</v>
      </c>
      <c r="L105" s="119"/>
    </row>
    <row r="106" spans="2:12" s="10" customFormat="1" ht="19.9" customHeight="1">
      <c r="B106" s="119"/>
      <c r="D106" s="120" t="s">
        <v>133</v>
      </c>
      <c r="E106" s="121"/>
      <c r="F106" s="121"/>
      <c r="G106" s="121"/>
      <c r="H106" s="121"/>
      <c r="I106" s="121"/>
      <c r="J106" s="122">
        <f>J285</f>
        <v>0</v>
      </c>
      <c r="L106" s="119"/>
    </row>
    <row r="107" spans="2:12" s="9" customFormat="1" ht="24.95" customHeight="1">
      <c r="B107" s="115"/>
      <c r="D107" s="116" t="s">
        <v>134</v>
      </c>
      <c r="E107" s="117"/>
      <c r="F107" s="117"/>
      <c r="G107" s="117"/>
      <c r="H107" s="117"/>
      <c r="I107" s="117"/>
      <c r="J107" s="118">
        <f>J287</f>
        <v>0</v>
      </c>
      <c r="L107" s="115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21" t="s">
        <v>135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6" t="str">
        <f>E7</f>
        <v>MB Pod Skalou, vodovod a kanalizace</v>
      </c>
      <c r="F117" s="237"/>
      <c r="G117" s="237"/>
      <c r="H117" s="237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2:12" s="1" customFormat="1" ht="12" customHeight="1">
      <c r="B118" s="20"/>
      <c r="C118" s="26" t="s">
        <v>117</v>
      </c>
      <c r="L118" s="20"/>
    </row>
    <row r="119" spans="1:31" s="2" customFormat="1" ht="16.5" customHeight="1">
      <c r="A119" s="29"/>
      <c r="B119" s="30"/>
      <c r="C119" s="29"/>
      <c r="D119" s="29"/>
      <c r="E119" s="236" t="s">
        <v>118</v>
      </c>
      <c r="F119" s="238"/>
      <c r="G119" s="238"/>
      <c r="H119" s="238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119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03" t="str">
        <f>E11</f>
        <v>SO 01.3 - Řad A-2</v>
      </c>
      <c r="F121" s="238"/>
      <c r="G121" s="238"/>
      <c r="H121" s="238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18</v>
      </c>
      <c r="D123" s="29"/>
      <c r="E123" s="29"/>
      <c r="F123" s="24" t="str">
        <f>F14</f>
        <v>Mladá Boleslav</v>
      </c>
      <c r="G123" s="29"/>
      <c r="H123" s="29"/>
      <c r="I123" s="26" t="s">
        <v>20</v>
      </c>
      <c r="J123" s="52" t="str">
        <f>IF(J14="","",J14)</f>
        <v>20. 12. 2023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22</v>
      </c>
      <c r="D125" s="29"/>
      <c r="E125" s="29"/>
      <c r="F125" s="24" t="str">
        <f>E17</f>
        <v>Vodovody a kanalizace Mladá Boleslav, a.s.</v>
      </c>
      <c r="G125" s="29"/>
      <c r="H125" s="29"/>
      <c r="I125" s="26" t="s">
        <v>29</v>
      </c>
      <c r="J125" s="27" t="str">
        <f>E23</f>
        <v>ŠINDLAR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6" t="s">
        <v>28</v>
      </c>
      <c r="D126" s="29"/>
      <c r="E126" s="29"/>
      <c r="F126" s="24">
        <f>IF(E20="","",E20)</f>
        <v>0</v>
      </c>
      <c r="G126" s="29"/>
      <c r="H126" s="29"/>
      <c r="I126" s="26" t="s">
        <v>34</v>
      </c>
      <c r="J126" s="27" t="str">
        <f>E26</f>
        <v>Roman Bárta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136</v>
      </c>
      <c r="D128" s="126" t="s">
        <v>63</v>
      </c>
      <c r="E128" s="126" t="s">
        <v>59</v>
      </c>
      <c r="F128" s="126" t="s">
        <v>60</v>
      </c>
      <c r="G128" s="126" t="s">
        <v>137</v>
      </c>
      <c r="H128" s="126" t="s">
        <v>138</v>
      </c>
      <c r="I128" s="126" t="s">
        <v>139</v>
      </c>
      <c r="J128" s="126" t="s">
        <v>123</v>
      </c>
      <c r="K128" s="127" t="s">
        <v>140</v>
      </c>
      <c r="L128" s="128"/>
      <c r="M128" s="59" t="s">
        <v>1</v>
      </c>
      <c r="N128" s="60" t="s">
        <v>42</v>
      </c>
      <c r="O128" s="60" t="s">
        <v>141</v>
      </c>
      <c r="P128" s="60" t="s">
        <v>142</v>
      </c>
      <c r="Q128" s="60" t="s">
        <v>143</v>
      </c>
      <c r="R128" s="60" t="s">
        <v>144</v>
      </c>
      <c r="S128" s="60" t="s">
        <v>145</v>
      </c>
      <c r="T128" s="61" t="s">
        <v>146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3" s="2" customFormat="1" ht="22.9" customHeight="1">
      <c r="A129" s="29"/>
      <c r="B129" s="30"/>
      <c r="C129" s="66" t="s">
        <v>147</v>
      </c>
      <c r="D129" s="29"/>
      <c r="E129" s="29"/>
      <c r="F129" s="29"/>
      <c r="G129" s="29"/>
      <c r="H129" s="29"/>
      <c r="I129" s="29"/>
      <c r="J129" s="129">
        <f>BK129</f>
        <v>0</v>
      </c>
      <c r="K129" s="29"/>
      <c r="L129" s="30"/>
      <c r="M129" s="62"/>
      <c r="N129" s="53"/>
      <c r="O129" s="63"/>
      <c r="P129" s="130">
        <f>P130+P287</f>
        <v>399.308906</v>
      </c>
      <c r="Q129" s="63"/>
      <c r="R129" s="130">
        <f>R130+R287</f>
        <v>57.993675079999996</v>
      </c>
      <c r="S129" s="63"/>
      <c r="T129" s="131">
        <f>T130+T287</f>
        <v>44.55982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77</v>
      </c>
      <c r="AU129" s="17" t="s">
        <v>125</v>
      </c>
      <c r="BK129" s="132">
        <f>BK130+BK287</f>
        <v>0</v>
      </c>
    </row>
    <row r="130" spans="2:63" s="12" customFormat="1" ht="25.9" customHeight="1">
      <c r="B130" s="133"/>
      <c r="D130" s="134" t="s">
        <v>77</v>
      </c>
      <c r="E130" s="135" t="s">
        <v>148</v>
      </c>
      <c r="F130" s="135" t="s">
        <v>149</v>
      </c>
      <c r="J130" s="136">
        <f>BK130</f>
        <v>0</v>
      </c>
      <c r="L130" s="133"/>
      <c r="M130" s="137"/>
      <c r="N130" s="138"/>
      <c r="O130" s="138"/>
      <c r="P130" s="139">
        <f>P131+P207+P220+P233+P276+P279+P285</f>
        <v>399.308906</v>
      </c>
      <c r="Q130" s="138"/>
      <c r="R130" s="139">
        <f>R131+R207+R220+R233+R276+R279+R285</f>
        <v>57.993675079999996</v>
      </c>
      <c r="S130" s="138"/>
      <c r="T130" s="140">
        <f>T131+T207+T220+T233+T276+T279+T285</f>
        <v>44.55982</v>
      </c>
      <c r="AR130" s="134" t="s">
        <v>85</v>
      </c>
      <c r="AT130" s="141" t="s">
        <v>77</v>
      </c>
      <c r="AU130" s="141" t="s">
        <v>78</v>
      </c>
      <c r="AY130" s="134" t="s">
        <v>150</v>
      </c>
      <c r="BK130" s="142">
        <f>BK131+BK207+BK220+BK233+BK276+BK279+BK285</f>
        <v>0</v>
      </c>
    </row>
    <row r="131" spans="2:63" s="12" customFormat="1" ht="22.9" customHeight="1">
      <c r="B131" s="133"/>
      <c r="D131" s="134" t="s">
        <v>77</v>
      </c>
      <c r="E131" s="143" t="s">
        <v>85</v>
      </c>
      <c r="F131" s="143" t="s">
        <v>151</v>
      </c>
      <c r="J131" s="144">
        <f>BK131</f>
        <v>0</v>
      </c>
      <c r="L131" s="133"/>
      <c r="M131" s="137"/>
      <c r="N131" s="138"/>
      <c r="O131" s="138"/>
      <c r="P131" s="139">
        <f>SUM(P132:P206)</f>
        <v>169.04537</v>
      </c>
      <c r="Q131" s="138"/>
      <c r="R131" s="139">
        <f>SUM(R132:R206)</f>
        <v>44.25769516</v>
      </c>
      <c r="S131" s="138"/>
      <c r="T131" s="140">
        <f>SUM(T132:T206)</f>
        <v>41.49288</v>
      </c>
      <c r="AR131" s="134" t="s">
        <v>85</v>
      </c>
      <c r="AT131" s="141" t="s">
        <v>77</v>
      </c>
      <c r="AU131" s="141" t="s">
        <v>85</v>
      </c>
      <c r="AY131" s="134" t="s">
        <v>150</v>
      </c>
      <c r="BK131" s="142">
        <f>SUM(BK132:BK206)</f>
        <v>0</v>
      </c>
    </row>
    <row r="132" spans="1:65" s="2" customFormat="1" ht="55.5" customHeight="1">
      <c r="A132" s="29"/>
      <c r="B132" s="145"/>
      <c r="C132" s="146" t="s">
        <v>85</v>
      </c>
      <c r="D132" s="146" t="s">
        <v>152</v>
      </c>
      <c r="E132" s="147" t="s">
        <v>153</v>
      </c>
      <c r="F132" s="148" t="s">
        <v>154</v>
      </c>
      <c r="G132" s="149" t="s">
        <v>155</v>
      </c>
      <c r="H132" s="150">
        <v>70.928</v>
      </c>
      <c r="I132" s="243"/>
      <c r="J132" s="151">
        <f>ROUND(I132*H132,2)</f>
        <v>0</v>
      </c>
      <c r="K132" s="148" t="s">
        <v>156</v>
      </c>
      <c r="L132" s="30"/>
      <c r="M132" s="152" t="s">
        <v>1</v>
      </c>
      <c r="N132" s="153" t="s">
        <v>43</v>
      </c>
      <c r="O132" s="154">
        <v>0.344</v>
      </c>
      <c r="P132" s="154">
        <f>O132*H132</f>
        <v>24.399231999999998</v>
      </c>
      <c r="Q132" s="154">
        <v>0</v>
      </c>
      <c r="R132" s="154">
        <f>Q132*H132</f>
        <v>0</v>
      </c>
      <c r="S132" s="154">
        <v>0.295</v>
      </c>
      <c r="T132" s="155">
        <f>S132*H132</f>
        <v>20.923759999999998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157</v>
      </c>
      <c r="AT132" s="156" t="s">
        <v>152</v>
      </c>
      <c r="AU132" s="156" t="s">
        <v>87</v>
      </c>
      <c r="AY132" s="17" t="s">
        <v>150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85</v>
      </c>
      <c r="BK132" s="157">
        <f>ROUND(I132*H132,2)</f>
        <v>0</v>
      </c>
      <c r="BL132" s="17" t="s">
        <v>157</v>
      </c>
      <c r="BM132" s="156" t="s">
        <v>765</v>
      </c>
    </row>
    <row r="133" spans="2:51" s="13" customFormat="1" ht="11.25">
      <c r="B133" s="158"/>
      <c r="D133" s="159" t="s">
        <v>159</v>
      </c>
      <c r="E133" s="160" t="s">
        <v>1</v>
      </c>
      <c r="F133" s="161" t="s">
        <v>160</v>
      </c>
      <c r="H133" s="160" t="s">
        <v>1</v>
      </c>
      <c r="I133" s="244"/>
      <c r="L133" s="158"/>
      <c r="M133" s="162"/>
      <c r="N133" s="163"/>
      <c r="O133" s="163"/>
      <c r="P133" s="163"/>
      <c r="Q133" s="163"/>
      <c r="R133" s="163"/>
      <c r="S133" s="163"/>
      <c r="T133" s="164"/>
      <c r="AT133" s="160" t="s">
        <v>159</v>
      </c>
      <c r="AU133" s="160" t="s">
        <v>87</v>
      </c>
      <c r="AV133" s="13" t="s">
        <v>85</v>
      </c>
      <c r="AW133" s="13" t="s">
        <v>33</v>
      </c>
      <c r="AX133" s="13" t="s">
        <v>78</v>
      </c>
      <c r="AY133" s="160" t="s">
        <v>150</v>
      </c>
    </row>
    <row r="134" spans="2:51" s="13" customFormat="1" ht="11.25">
      <c r="B134" s="158"/>
      <c r="D134" s="159" t="s">
        <v>159</v>
      </c>
      <c r="E134" s="160" t="s">
        <v>1</v>
      </c>
      <c r="F134" s="161" t="s">
        <v>161</v>
      </c>
      <c r="H134" s="160" t="s">
        <v>1</v>
      </c>
      <c r="I134" s="244"/>
      <c r="L134" s="158"/>
      <c r="M134" s="162"/>
      <c r="N134" s="163"/>
      <c r="O134" s="163"/>
      <c r="P134" s="163"/>
      <c r="Q134" s="163"/>
      <c r="R134" s="163"/>
      <c r="S134" s="163"/>
      <c r="T134" s="164"/>
      <c r="AT134" s="160" t="s">
        <v>159</v>
      </c>
      <c r="AU134" s="160" t="s">
        <v>87</v>
      </c>
      <c r="AV134" s="13" t="s">
        <v>85</v>
      </c>
      <c r="AW134" s="13" t="s">
        <v>33</v>
      </c>
      <c r="AX134" s="13" t="s">
        <v>78</v>
      </c>
      <c r="AY134" s="160" t="s">
        <v>150</v>
      </c>
    </row>
    <row r="135" spans="2:51" s="14" customFormat="1" ht="11.25">
      <c r="B135" s="165"/>
      <c r="D135" s="159" t="s">
        <v>159</v>
      </c>
      <c r="E135" s="166" t="s">
        <v>1</v>
      </c>
      <c r="F135" s="167" t="s">
        <v>766</v>
      </c>
      <c r="H135" s="168">
        <v>70.928</v>
      </c>
      <c r="I135" s="245"/>
      <c r="L135" s="165"/>
      <c r="M135" s="169"/>
      <c r="N135" s="170"/>
      <c r="O135" s="170"/>
      <c r="P135" s="170"/>
      <c r="Q135" s="170"/>
      <c r="R135" s="170"/>
      <c r="S135" s="170"/>
      <c r="T135" s="171"/>
      <c r="AT135" s="166" t="s">
        <v>159</v>
      </c>
      <c r="AU135" s="166" t="s">
        <v>87</v>
      </c>
      <c r="AV135" s="14" t="s">
        <v>87</v>
      </c>
      <c r="AW135" s="14" t="s">
        <v>33</v>
      </c>
      <c r="AX135" s="14" t="s">
        <v>85</v>
      </c>
      <c r="AY135" s="166" t="s">
        <v>150</v>
      </c>
    </row>
    <row r="136" spans="1:65" s="2" customFormat="1" ht="66.75" customHeight="1">
      <c r="A136" s="29"/>
      <c r="B136" s="145"/>
      <c r="C136" s="146" t="s">
        <v>87</v>
      </c>
      <c r="D136" s="146" t="s">
        <v>152</v>
      </c>
      <c r="E136" s="147" t="s">
        <v>170</v>
      </c>
      <c r="F136" s="148" t="s">
        <v>171</v>
      </c>
      <c r="G136" s="149" t="s">
        <v>155</v>
      </c>
      <c r="H136" s="150">
        <v>70.928</v>
      </c>
      <c r="I136" s="243"/>
      <c r="J136" s="151">
        <f>ROUND(I136*H136,2)</f>
        <v>0</v>
      </c>
      <c r="K136" s="148" t="s">
        <v>156</v>
      </c>
      <c r="L136" s="30"/>
      <c r="M136" s="152" t="s">
        <v>1</v>
      </c>
      <c r="N136" s="153" t="s">
        <v>43</v>
      </c>
      <c r="O136" s="154">
        <v>0.102</v>
      </c>
      <c r="P136" s="154">
        <f>O136*H136</f>
        <v>7.234655999999999</v>
      </c>
      <c r="Q136" s="154">
        <v>0</v>
      </c>
      <c r="R136" s="154">
        <f>Q136*H136</f>
        <v>0</v>
      </c>
      <c r="S136" s="154">
        <v>0.29</v>
      </c>
      <c r="T136" s="155">
        <f>S136*H136</f>
        <v>20.569119999999998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157</v>
      </c>
      <c r="AT136" s="156" t="s">
        <v>152</v>
      </c>
      <c r="AU136" s="156" t="s">
        <v>87</v>
      </c>
      <c r="AY136" s="17" t="s">
        <v>150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85</v>
      </c>
      <c r="BK136" s="157">
        <f>ROUND(I136*H136,2)</f>
        <v>0</v>
      </c>
      <c r="BL136" s="17" t="s">
        <v>157</v>
      </c>
      <c r="BM136" s="156" t="s">
        <v>767</v>
      </c>
    </row>
    <row r="137" spans="2:51" s="13" customFormat="1" ht="11.25">
      <c r="B137" s="158"/>
      <c r="D137" s="159" t="s">
        <v>159</v>
      </c>
      <c r="E137" s="160" t="s">
        <v>1</v>
      </c>
      <c r="F137" s="161" t="s">
        <v>160</v>
      </c>
      <c r="H137" s="160" t="s">
        <v>1</v>
      </c>
      <c r="I137" s="244"/>
      <c r="L137" s="158"/>
      <c r="M137" s="162"/>
      <c r="N137" s="163"/>
      <c r="O137" s="163"/>
      <c r="P137" s="163"/>
      <c r="Q137" s="163"/>
      <c r="R137" s="163"/>
      <c r="S137" s="163"/>
      <c r="T137" s="164"/>
      <c r="AT137" s="160" t="s">
        <v>159</v>
      </c>
      <c r="AU137" s="160" t="s">
        <v>87</v>
      </c>
      <c r="AV137" s="13" t="s">
        <v>85</v>
      </c>
      <c r="AW137" s="13" t="s">
        <v>33</v>
      </c>
      <c r="AX137" s="13" t="s">
        <v>78</v>
      </c>
      <c r="AY137" s="160" t="s">
        <v>150</v>
      </c>
    </row>
    <row r="138" spans="2:51" s="13" customFormat="1" ht="11.25">
      <c r="B138" s="158"/>
      <c r="D138" s="159" t="s">
        <v>159</v>
      </c>
      <c r="E138" s="160" t="s">
        <v>1</v>
      </c>
      <c r="F138" s="161" t="s">
        <v>161</v>
      </c>
      <c r="H138" s="160" t="s">
        <v>1</v>
      </c>
      <c r="I138" s="244"/>
      <c r="L138" s="158"/>
      <c r="M138" s="162"/>
      <c r="N138" s="163"/>
      <c r="O138" s="163"/>
      <c r="P138" s="163"/>
      <c r="Q138" s="163"/>
      <c r="R138" s="163"/>
      <c r="S138" s="163"/>
      <c r="T138" s="164"/>
      <c r="AT138" s="160" t="s">
        <v>159</v>
      </c>
      <c r="AU138" s="160" t="s">
        <v>87</v>
      </c>
      <c r="AV138" s="13" t="s">
        <v>85</v>
      </c>
      <c r="AW138" s="13" t="s">
        <v>33</v>
      </c>
      <c r="AX138" s="13" t="s">
        <v>78</v>
      </c>
      <c r="AY138" s="160" t="s">
        <v>150</v>
      </c>
    </row>
    <row r="139" spans="2:51" s="14" customFormat="1" ht="11.25">
      <c r="B139" s="165"/>
      <c r="D139" s="159" t="s">
        <v>159</v>
      </c>
      <c r="E139" s="166" t="s">
        <v>1</v>
      </c>
      <c r="F139" s="167" t="s">
        <v>766</v>
      </c>
      <c r="H139" s="168">
        <v>70.928</v>
      </c>
      <c r="I139" s="245"/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159</v>
      </c>
      <c r="AU139" s="166" t="s">
        <v>87</v>
      </c>
      <c r="AV139" s="14" t="s">
        <v>87</v>
      </c>
      <c r="AW139" s="14" t="s">
        <v>33</v>
      </c>
      <c r="AX139" s="14" t="s">
        <v>85</v>
      </c>
      <c r="AY139" s="166" t="s">
        <v>150</v>
      </c>
    </row>
    <row r="140" spans="1:65" s="2" customFormat="1" ht="24.2" customHeight="1">
      <c r="A140" s="29"/>
      <c r="B140" s="145"/>
      <c r="C140" s="146" t="s">
        <v>169</v>
      </c>
      <c r="D140" s="146" t="s">
        <v>152</v>
      </c>
      <c r="E140" s="147" t="s">
        <v>184</v>
      </c>
      <c r="F140" s="148" t="s">
        <v>185</v>
      </c>
      <c r="G140" s="149" t="s">
        <v>186</v>
      </c>
      <c r="H140" s="150">
        <v>40</v>
      </c>
      <c r="I140" s="243"/>
      <c r="J140" s="151">
        <f>ROUND(I140*H140,2)</f>
        <v>0</v>
      </c>
      <c r="K140" s="148" t="s">
        <v>156</v>
      </c>
      <c r="L140" s="30"/>
      <c r="M140" s="152" t="s">
        <v>1</v>
      </c>
      <c r="N140" s="153" t="s">
        <v>43</v>
      </c>
      <c r="O140" s="154">
        <v>0.184</v>
      </c>
      <c r="P140" s="154">
        <f>O140*H140</f>
        <v>7.359999999999999</v>
      </c>
      <c r="Q140" s="154">
        <v>3E-05</v>
      </c>
      <c r="R140" s="154">
        <f>Q140*H140</f>
        <v>0.0012000000000000001</v>
      </c>
      <c r="S140" s="154">
        <v>0</v>
      </c>
      <c r="T140" s="15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157</v>
      </c>
      <c r="AT140" s="156" t="s">
        <v>152</v>
      </c>
      <c r="AU140" s="156" t="s">
        <v>87</v>
      </c>
      <c r="AY140" s="17" t="s">
        <v>150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85</v>
      </c>
      <c r="BK140" s="157">
        <f>ROUND(I140*H140,2)</f>
        <v>0</v>
      </c>
      <c r="BL140" s="17" t="s">
        <v>157</v>
      </c>
      <c r="BM140" s="156" t="s">
        <v>768</v>
      </c>
    </row>
    <row r="141" spans="2:51" s="14" customFormat="1" ht="11.25">
      <c r="B141" s="165"/>
      <c r="D141" s="159" t="s">
        <v>159</v>
      </c>
      <c r="E141" s="166" t="s">
        <v>1</v>
      </c>
      <c r="F141" s="167" t="s">
        <v>188</v>
      </c>
      <c r="H141" s="168">
        <v>40</v>
      </c>
      <c r="I141" s="245"/>
      <c r="L141" s="165"/>
      <c r="M141" s="169"/>
      <c r="N141" s="170"/>
      <c r="O141" s="170"/>
      <c r="P141" s="170"/>
      <c r="Q141" s="170"/>
      <c r="R141" s="170"/>
      <c r="S141" s="170"/>
      <c r="T141" s="171"/>
      <c r="AT141" s="166" t="s">
        <v>159</v>
      </c>
      <c r="AU141" s="166" t="s">
        <v>87</v>
      </c>
      <c r="AV141" s="14" t="s">
        <v>87</v>
      </c>
      <c r="AW141" s="14" t="s">
        <v>33</v>
      </c>
      <c r="AX141" s="14" t="s">
        <v>85</v>
      </c>
      <c r="AY141" s="166" t="s">
        <v>150</v>
      </c>
    </row>
    <row r="142" spans="1:65" s="2" customFormat="1" ht="66.75" customHeight="1">
      <c r="A142" s="29"/>
      <c r="B142" s="145"/>
      <c r="C142" s="146" t="s">
        <v>157</v>
      </c>
      <c r="D142" s="146" t="s">
        <v>152</v>
      </c>
      <c r="E142" s="147" t="s">
        <v>597</v>
      </c>
      <c r="F142" s="148" t="s">
        <v>191</v>
      </c>
      <c r="G142" s="149" t="s">
        <v>180</v>
      </c>
      <c r="H142" s="150">
        <v>1</v>
      </c>
      <c r="I142" s="243"/>
      <c r="J142" s="151">
        <f>ROUND(I142*H142,2)</f>
        <v>0</v>
      </c>
      <c r="K142" s="148" t="s">
        <v>156</v>
      </c>
      <c r="L142" s="30"/>
      <c r="M142" s="152" t="s">
        <v>1</v>
      </c>
      <c r="N142" s="153" t="s">
        <v>43</v>
      </c>
      <c r="O142" s="154">
        <v>0.581</v>
      </c>
      <c r="P142" s="154">
        <f>O142*H142</f>
        <v>0.581</v>
      </c>
      <c r="Q142" s="154">
        <v>0.0369</v>
      </c>
      <c r="R142" s="154">
        <f>Q142*H142</f>
        <v>0.0369</v>
      </c>
      <c r="S142" s="154">
        <v>0</v>
      </c>
      <c r="T142" s="15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157</v>
      </c>
      <c r="AT142" s="156" t="s">
        <v>152</v>
      </c>
      <c r="AU142" s="156" t="s">
        <v>87</v>
      </c>
      <c r="AY142" s="17" t="s">
        <v>150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85</v>
      </c>
      <c r="BK142" s="157">
        <f>ROUND(I142*H142,2)</f>
        <v>0</v>
      </c>
      <c r="BL142" s="17" t="s">
        <v>157</v>
      </c>
      <c r="BM142" s="156" t="s">
        <v>769</v>
      </c>
    </row>
    <row r="143" spans="2:51" s="14" customFormat="1" ht="11.25">
      <c r="B143" s="165"/>
      <c r="D143" s="159" t="s">
        <v>159</v>
      </c>
      <c r="E143" s="166" t="s">
        <v>1</v>
      </c>
      <c r="F143" s="167" t="s">
        <v>604</v>
      </c>
      <c r="H143" s="168">
        <v>1</v>
      </c>
      <c r="I143" s="245"/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159</v>
      </c>
      <c r="AU143" s="166" t="s">
        <v>87</v>
      </c>
      <c r="AV143" s="14" t="s">
        <v>87</v>
      </c>
      <c r="AW143" s="14" t="s">
        <v>33</v>
      </c>
      <c r="AX143" s="14" t="s">
        <v>85</v>
      </c>
      <c r="AY143" s="166" t="s">
        <v>150</v>
      </c>
    </row>
    <row r="144" spans="1:65" s="2" customFormat="1" ht="66.75" customHeight="1">
      <c r="A144" s="29"/>
      <c r="B144" s="145"/>
      <c r="C144" s="146" t="s">
        <v>177</v>
      </c>
      <c r="D144" s="146" t="s">
        <v>152</v>
      </c>
      <c r="E144" s="147" t="s">
        <v>190</v>
      </c>
      <c r="F144" s="148" t="s">
        <v>191</v>
      </c>
      <c r="G144" s="149" t="s">
        <v>180</v>
      </c>
      <c r="H144" s="150">
        <v>2</v>
      </c>
      <c r="I144" s="243"/>
      <c r="J144" s="151">
        <f>ROUND(I144*H144,2)</f>
        <v>0</v>
      </c>
      <c r="K144" s="148" t="s">
        <v>156</v>
      </c>
      <c r="L144" s="30"/>
      <c r="M144" s="152" t="s">
        <v>1</v>
      </c>
      <c r="N144" s="153" t="s">
        <v>43</v>
      </c>
      <c r="O144" s="154">
        <v>0.547</v>
      </c>
      <c r="P144" s="154">
        <f>O144*H144</f>
        <v>1.094</v>
      </c>
      <c r="Q144" s="154">
        <v>0.0369</v>
      </c>
      <c r="R144" s="154">
        <f>Q144*H144</f>
        <v>0.0738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157</v>
      </c>
      <c r="AT144" s="156" t="s">
        <v>152</v>
      </c>
      <c r="AU144" s="156" t="s">
        <v>87</v>
      </c>
      <c r="AY144" s="17" t="s">
        <v>150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85</v>
      </c>
      <c r="BK144" s="157">
        <f>ROUND(I144*H144,2)</f>
        <v>0</v>
      </c>
      <c r="BL144" s="17" t="s">
        <v>157</v>
      </c>
      <c r="BM144" s="156" t="s">
        <v>770</v>
      </c>
    </row>
    <row r="145" spans="2:51" s="14" customFormat="1" ht="11.25">
      <c r="B145" s="165"/>
      <c r="D145" s="159" t="s">
        <v>159</v>
      </c>
      <c r="E145" s="166" t="s">
        <v>1</v>
      </c>
      <c r="F145" s="167" t="s">
        <v>771</v>
      </c>
      <c r="H145" s="168">
        <v>2</v>
      </c>
      <c r="I145" s="245"/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159</v>
      </c>
      <c r="AU145" s="166" t="s">
        <v>87</v>
      </c>
      <c r="AV145" s="14" t="s">
        <v>87</v>
      </c>
      <c r="AW145" s="14" t="s">
        <v>33</v>
      </c>
      <c r="AX145" s="14" t="s">
        <v>85</v>
      </c>
      <c r="AY145" s="166" t="s">
        <v>150</v>
      </c>
    </row>
    <row r="146" spans="1:65" s="2" customFormat="1" ht="24.2" customHeight="1">
      <c r="A146" s="29"/>
      <c r="B146" s="145"/>
      <c r="C146" s="146" t="s">
        <v>183</v>
      </c>
      <c r="D146" s="146" t="s">
        <v>152</v>
      </c>
      <c r="E146" s="147" t="s">
        <v>195</v>
      </c>
      <c r="F146" s="148" t="s">
        <v>196</v>
      </c>
      <c r="G146" s="149" t="s">
        <v>155</v>
      </c>
      <c r="H146" s="150">
        <v>13.2</v>
      </c>
      <c r="I146" s="243"/>
      <c r="J146" s="151">
        <f>ROUND(I146*H146,2)</f>
        <v>0</v>
      </c>
      <c r="K146" s="148" t="s">
        <v>156</v>
      </c>
      <c r="L146" s="30"/>
      <c r="M146" s="152" t="s">
        <v>1</v>
      </c>
      <c r="N146" s="153" t="s">
        <v>43</v>
      </c>
      <c r="O146" s="154">
        <v>0.154</v>
      </c>
      <c r="P146" s="154">
        <f>O146*H146</f>
        <v>2.0328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157</v>
      </c>
      <c r="AT146" s="156" t="s">
        <v>152</v>
      </c>
      <c r="AU146" s="156" t="s">
        <v>87</v>
      </c>
      <c r="AY146" s="17" t="s">
        <v>150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85</v>
      </c>
      <c r="BK146" s="157">
        <f>ROUND(I146*H146,2)</f>
        <v>0</v>
      </c>
      <c r="BL146" s="17" t="s">
        <v>157</v>
      </c>
      <c r="BM146" s="156" t="s">
        <v>772</v>
      </c>
    </row>
    <row r="147" spans="2:51" s="13" customFormat="1" ht="11.25">
      <c r="B147" s="158"/>
      <c r="D147" s="159" t="s">
        <v>159</v>
      </c>
      <c r="E147" s="160" t="s">
        <v>1</v>
      </c>
      <c r="F147" s="161" t="s">
        <v>160</v>
      </c>
      <c r="H147" s="160" t="s">
        <v>1</v>
      </c>
      <c r="I147" s="244"/>
      <c r="L147" s="158"/>
      <c r="M147" s="162"/>
      <c r="N147" s="163"/>
      <c r="O147" s="163"/>
      <c r="P147" s="163"/>
      <c r="Q147" s="163"/>
      <c r="R147" s="163"/>
      <c r="S147" s="163"/>
      <c r="T147" s="164"/>
      <c r="AT147" s="160" t="s">
        <v>159</v>
      </c>
      <c r="AU147" s="160" t="s">
        <v>87</v>
      </c>
      <c r="AV147" s="13" t="s">
        <v>85</v>
      </c>
      <c r="AW147" s="13" t="s">
        <v>33</v>
      </c>
      <c r="AX147" s="13" t="s">
        <v>78</v>
      </c>
      <c r="AY147" s="160" t="s">
        <v>150</v>
      </c>
    </row>
    <row r="148" spans="2:51" s="13" customFormat="1" ht="11.25">
      <c r="B148" s="158"/>
      <c r="D148" s="159" t="s">
        <v>159</v>
      </c>
      <c r="E148" s="160" t="s">
        <v>1</v>
      </c>
      <c r="F148" s="161" t="s">
        <v>198</v>
      </c>
      <c r="H148" s="160" t="s">
        <v>1</v>
      </c>
      <c r="I148" s="244"/>
      <c r="L148" s="158"/>
      <c r="M148" s="162"/>
      <c r="N148" s="163"/>
      <c r="O148" s="163"/>
      <c r="P148" s="163"/>
      <c r="Q148" s="163"/>
      <c r="R148" s="163"/>
      <c r="S148" s="163"/>
      <c r="T148" s="164"/>
      <c r="AT148" s="160" t="s">
        <v>159</v>
      </c>
      <c r="AU148" s="160" t="s">
        <v>87</v>
      </c>
      <c r="AV148" s="13" t="s">
        <v>85</v>
      </c>
      <c r="AW148" s="13" t="s">
        <v>33</v>
      </c>
      <c r="AX148" s="13" t="s">
        <v>78</v>
      </c>
      <c r="AY148" s="160" t="s">
        <v>150</v>
      </c>
    </row>
    <row r="149" spans="2:51" s="14" customFormat="1" ht="11.25">
      <c r="B149" s="165"/>
      <c r="D149" s="159" t="s">
        <v>159</v>
      </c>
      <c r="E149" s="166" t="s">
        <v>1</v>
      </c>
      <c r="F149" s="167" t="s">
        <v>773</v>
      </c>
      <c r="H149" s="168">
        <v>13.2</v>
      </c>
      <c r="I149" s="245"/>
      <c r="L149" s="165"/>
      <c r="M149" s="169"/>
      <c r="N149" s="170"/>
      <c r="O149" s="170"/>
      <c r="P149" s="170"/>
      <c r="Q149" s="170"/>
      <c r="R149" s="170"/>
      <c r="S149" s="170"/>
      <c r="T149" s="171"/>
      <c r="AT149" s="166" t="s">
        <v>159</v>
      </c>
      <c r="AU149" s="166" t="s">
        <v>87</v>
      </c>
      <c r="AV149" s="14" t="s">
        <v>87</v>
      </c>
      <c r="AW149" s="14" t="s">
        <v>33</v>
      </c>
      <c r="AX149" s="14" t="s">
        <v>85</v>
      </c>
      <c r="AY149" s="166" t="s">
        <v>150</v>
      </c>
    </row>
    <row r="150" spans="1:65" s="2" customFormat="1" ht="37.9" customHeight="1">
      <c r="A150" s="29"/>
      <c r="B150" s="145"/>
      <c r="C150" s="146" t="s">
        <v>189</v>
      </c>
      <c r="D150" s="146" t="s">
        <v>152</v>
      </c>
      <c r="E150" s="147" t="s">
        <v>201</v>
      </c>
      <c r="F150" s="148" t="s">
        <v>202</v>
      </c>
      <c r="G150" s="149" t="s">
        <v>203</v>
      </c>
      <c r="H150" s="150">
        <v>4.02</v>
      </c>
      <c r="I150" s="243"/>
      <c r="J150" s="151">
        <f>ROUND(I150*H150,2)</f>
        <v>0</v>
      </c>
      <c r="K150" s="148" t="s">
        <v>156</v>
      </c>
      <c r="L150" s="30"/>
      <c r="M150" s="152" t="s">
        <v>1</v>
      </c>
      <c r="N150" s="153" t="s">
        <v>43</v>
      </c>
      <c r="O150" s="154">
        <v>1.763</v>
      </c>
      <c r="P150" s="154">
        <f>O150*H150</f>
        <v>7.087259999999999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157</v>
      </c>
      <c r="AT150" s="156" t="s">
        <v>152</v>
      </c>
      <c r="AU150" s="156" t="s">
        <v>87</v>
      </c>
      <c r="AY150" s="17" t="s">
        <v>150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85</v>
      </c>
      <c r="BK150" s="157">
        <f>ROUND(I150*H150,2)</f>
        <v>0</v>
      </c>
      <c r="BL150" s="17" t="s">
        <v>157</v>
      </c>
      <c r="BM150" s="156" t="s">
        <v>774</v>
      </c>
    </row>
    <row r="151" spans="2:51" s="14" customFormat="1" ht="11.25">
      <c r="B151" s="165"/>
      <c r="D151" s="159" t="s">
        <v>159</v>
      </c>
      <c r="E151" s="166" t="s">
        <v>1</v>
      </c>
      <c r="F151" s="167" t="s">
        <v>775</v>
      </c>
      <c r="H151" s="168">
        <v>4.02</v>
      </c>
      <c r="I151" s="245"/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159</v>
      </c>
      <c r="AU151" s="166" t="s">
        <v>87</v>
      </c>
      <c r="AV151" s="14" t="s">
        <v>87</v>
      </c>
      <c r="AW151" s="14" t="s">
        <v>33</v>
      </c>
      <c r="AX151" s="14" t="s">
        <v>85</v>
      </c>
      <c r="AY151" s="166" t="s">
        <v>150</v>
      </c>
    </row>
    <row r="152" spans="1:65" s="2" customFormat="1" ht="49.15" customHeight="1">
      <c r="A152" s="29"/>
      <c r="B152" s="145"/>
      <c r="C152" s="146" t="s">
        <v>194</v>
      </c>
      <c r="D152" s="146" t="s">
        <v>152</v>
      </c>
      <c r="E152" s="147" t="s">
        <v>207</v>
      </c>
      <c r="F152" s="148" t="s">
        <v>208</v>
      </c>
      <c r="G152" s="149" t="s">
        <v>203</v>
      </c>
      <c r="H152" s="150">
        <v>21.222</v>
      </c>
      <c r="I152" s="243"/>
      <c r="J152" s="151">
        <f>ROUND(I152*H152,2)</f>
        <v>0</v>
      </c>
      <c r="K152" s="148" t="s">
        <v>156</v>
      </c>
      <c r="L152" s="30"/>
      <c r="M152" s="152" t="s">
        <v>1</v>
      </c>
      <c r="N152" s="153" t="s">
        <v>43</v>
      </c>
      <c r="O152" s="154">
        <v>0.72</v>
      </c>
      <c r="P152" s="154">
        <f>O152*H152</f>
        <v>15.27984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157</v>
      </c>
      <c r="AT152" s="156" t="s">
        <v>152</v>
      </c>
      <c r="AU152" s="156" t="s">
        <v>87</v>
      </c>
      <c r="AY152" s="17" t="s">
        <v>150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85</v>
      </c>
      <c r="BK152" s="157">
        <f>ROUND(I152*H152,2)</f>
        <v>0</v>
      </c>
      <c r="BL152" s="17" t="s">
        <v>157</v>
      </c>
      <c r="BM152" s="156" t="s">
        <v>776</v>
      </c>
    </row>
    <row r="153" spans="2:51" s="13" customFormat="1" ht="11.25">
      <c r="B153" s="158"/>
      <c r="D153" s="159" t="s">
        <v>159</v>
      </c>
      <c r="E153" s="160" t="s">
        <v>1</v>
      </c>
      <c r="F153" s="161" t="s">
        <v>160</v>
      </c>
      <c r="H153" s="160" t="s">
        <v>1</v>
      </c>
      <c r="I153" s="244"/>
      <c r="L153" s="158"/>
      <c r="M153" s="162"/>
      <c r="N153" s="163"/>
      <c r="O153" s="163"/>
      <c r="P153" s="163"/>
      <c r="Q153" s="163"/>
      <c r="R153" s="163"/>
      <c r="S153" s="163"/>
      <c r="T153" s="164"/>
      <c r="AT153" s="160" t="s">
        <v>159</v>
      </c>
      <c r="AU153" s="160" t="s">
        <v>87</v>
      </c>
      <c r="AV153" s="13" t="s">
        <v>85</v>
      </c>
      <c r="AW153" s="13" t="s">
        <v>33</v>
      </c>
      <c r="AX153" s="13" t="s">
        <v>78</v>
      </c>
      <c r="AY153" s="160" t="s">
        <v>150</v>
      </c>
    </row>
    <row r="154" spans="2:51" s="13" customFormat="1" ht="11.25">
      <c r="B154" s="158"/>
      <c r="D154" s="159" t="s">
        <v>159</v>
      </c>
      <c r="E154" s="160" t="s">
        <v>1</v>
      </c>
      <c r="F154" s="161" t="s">
        <v>210</v>
      </c>
      <c r="H154" s="160" t="s">
        <v>1</v>
      </c>
      <c r="I154" s="244"/>
      <c r="L154" s="158"/>
      <c r="M154" s="162"/>
      <c r="N154" s="163"/>
      <c r="O154" s="163"/>
      <c r="P154" s="163"/>
      <c r="Q154" s="163"/>
      <c r="R154" s="163"/>
      <c r="S154" s="163"/>
      <c r="T154" s="164"/>
      <c r="AT154" s="160" t="s">
        <v>159</v>
      </c>
      <c r="AU154" s="160" t="s">
        <v>87</v>
      </c>
      <c r="AV154" s="13" t="s">
        <v>85</v>
      </c>
      <c r="AW154" s="13" t="s">
        <v>33</v>
      </c>
      <c r="AX154" s="13" t="s">
        <v>78</v>
      </c>
      <c r="AY154" s="160" t="s">
        <v>150</v>
      </c>
    </row>
    <row r="155" spans="2:51" s="13" customFormat="1" ht="11.25">
      <c r="B155" s="158"/>
      <c r="D155" s="159" t="s">
        <v>159</v>
      </c>
      <c r="E155" s="160" t="s">
        <v>1</v>
      </c>
      <c r="F155" s="161" t="s">
        <v>211</v>
      </c>
      <c r="H155" s="160" t="s">
        <v>1</v>
      </c>
      <c r="I155" s="244"/>
      <c r="L155" s="158"/>
      <c r="M155" s="162"/>
      <c r="N155" s="163"/>
      <c r="O155" s="163"/>
      <c r="P155" s="163"/>
      <c r="Q155" s="163"/>
      <c r="R155" s="163"/>
      <c r="S155" s="163"/>
      <c r="T155" s="164"/>
      <c r="AT155" s="160" t="s">
        <v>159</v>
      </c>
      <c r="AU155" s="160" t="s">
        <v>87</v>
      </c>
      <c r="AV155" s="13" t="s">
        <v>85</v>
      </c>
      <c r="AW155" s="13" t="s">
        <v>33</v>
      </c>
      <c r="AX155" s="13" t="s">
        <v>78</v>
      </c>
      <c r="AY155" s="160" t="s">
        <v>150</v>
      </c>
    </row>
    <row r="156" spans="2:51" s="14" customFormat="1" ht="11.25">
      <c r="B156" s="165"/>
      <c r="D156" s="159" t="s">
        <v>159</v>
      </c>
      <c r="E156" s="166" t="s">
        <v>1</v>
      </c>
      <c r="F156" s="167" t="s">
        <v>777</v>
      </c>
      <c r="H156" s="168">
        <v>21.222</v>
      </c>
      <c r="I156" s="245"/>
      <c r="L156" s="165"/>
      <c r="M156" s="169"/>
      <c r="N156" s="170"/>
      <c r="O156" s="170"/>
      <c r="P156" s="170"/>
      <c r="Q156" s="170"/>
      <c r="R156" s="170"/>
      <c r="S156" s="170"/>
      <c r="T156" s="171"/>
      <c r="AT156" s="166" t="s">
        <v>159</v>
      </c>
      <c r="AU156" s="166" t="s">
        <v>87</v>
      </c>
      <c r="AV156" s="14" t="s">
        <v>87</v>
      </c>
      <c r="AW156" s="14" t="s">
        <v>33</v>
      </c>
      <c r="AX156" s="14" t="s">
        <v>85</v>
      </c>
      <c r="AY156" s="166" t="s">
        <v>150</v>
      </c>
    </row>
    <row r="157" spans="1:65" s="2" customFormat="1" ht="49.15" customHeight="1">
      <c r="A157" s="29"/>
      <c r="B157" s="145"/>
      <c r="C157" s="146" t="s">
        <v>200</v>
      </c>
      <c r="D157" s="146" t="s">
        <v>152</v>
      </c>
      <c r="E157" s="147" t="s">
        <v>214</v>
      </c>
      <c r="F157" s="148" t="s">
        <v>215</v>
      </c>
      <c r="G157" s="149" t="s">
        <v>203</v>
      </c>
      <c r="H157" s="150">
        <v>21.222</v>
      </c>
      <c r="I157" s="243"/>
      <c r="J157" s="151">
        <f>ROUND(I157*H157,2)</f>
        <v>0</v>
      </c>
      <c r="K157" s="148" t="s">
        <v>156</v>
      </c>
      <c r="L157" s="30"/>
      <c r="M157" s="152" t="s">
        <v>1</v>
      </c>
      <c r="N157" s="153" t="s">
        <v>43</v>
      </c>
      <c r="O157" s="154">
        <v>0.974</v>
      </c>
      <c r="P157" s="154">
        <f>O157*H157</f>
        <v>20.670228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157</v>
      </c>
      <c r="AT157" s="156" t="s">
        <v>152</v>
      </c>
      <c r="AU157" s="156" t="s">
        <v>87</v>
      </c>
      <c r="AY157" s="17" t="s">
        <v>150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85</v>
      </c>
      <c r="BK157" s="157">
        <f>ROUND(I157*H157,2)</f>
        <v>0</v>
      </c>
      <c r="BL157" s="17" t="s">
        <v>157</v>
      </c>
      <c r="BM157" s="156" t="s">
        <v>778</v>
      </c>
    </row>
    <row r="158" spans="2:51" s="13" customFormat="1" ht="11.25">
      <c r="B158" s="158"/>
      <c r="D158" s="159" t="s">
        <v>159</v>
      </c>
      <c r="E158" s="160" t="s">
        <v>1</v>
      </c>
      <c r="F158" s="161" t="s">
        <v>160</v>
      </c>
      <c r="H158" s="160" t="s">
        <v>1</v>
      </c>
      <c r="I158" s="244"/>
      <c r="L158" s="158"/>
      <c r="M158" s="162"/>
      <c r="N158" s="163"/>
      <c r="O158" s="163"/>
      <c r="P158" s="163"/>
      <c r="Q158" s="163"/>
      <c r="R158" s="163"/>
      <c r="S158" s="163"/>
      <c r="T158" s="164"/>
      <c r="AT158" s="160" t="s">
        <v>159</v>
      </c>
      <c r="AU158" s="160" t="s">
        <v>87</v>
      </c>
      <c r="AV158" s="13" t="s">
        <v>85</v>
      </c>
      <c r="AW158" s="13" t="s">
        <v>33</v>
      </c>
      <c r="AX158" s="13" t="s">
        <v>78</v>
      </c>
      <c r="AY158" s="160" t="s">
        <v>150</v>
      </c>
    </row>
    <row r="159" spans="2:51" s="13" customFormat="1" ht="11.25">
      <c r="B159" s="158"/>
      <c r="D159" s="159" t="s">
        <v>159</v>
      </c>
      <c r="E159" s="160" t="s">
        <v>1</v>
      </c>
      <c r="F159" s="161" t="s">
        <v>210</v>
      </c>
      <c r="H159" s="160" t="s">
        <v>1</v>
      </c>
      <c r="I159" s="244"/>
      <c r="L159" s="158"/>
      <c r="M159" s="162"/>
      <c r="N159" s="163"/>
      <c r="O159" s="163"/>
      <c r="P159" s="163"/>
      <c r="Q159" s="163"/>
      <c r="R159" s="163"/>
      <c r="S159" s="163"/>
      <c r="T159" s="164"/>
      <c r="AT159" s="160" t="s">
        <v>159</v>
      </c>
      <c r="AU159" s="160" t="s">
        <v>87</v>
      </c>
      <c r="AV159" s="13" t="s">
        <v>85</v>
      </c>
      <c r="AW159" s="13" t="s">
        <v>33</v>
      </c>
      <c r="AX159" s="13" t="s">
        <v>78</v>
      </c>
      <c r="AY159" s="160" t="s">
        <v>150</v>
      </c>
    </row>
    <row r="160" spans="2:51" s="13" customFormat="1" ht="11.25">
      <c r="B160" s="158"/>
      <c r="D160" s="159" t="s">
        <v>159</v>
      </c>
      <c r="E160" s="160" t="s">
        <v>1</v>
      </c>
      <c r="F160" s="161" t="s">
        <v>211</v>
      </c>
      <c r="H160" s="160" t="s">
        <v>1</v>
      </c>
      <c r="I160" s="244"/>
      <c r="L160" s="158"/>
      <c r="M160" s="162"/>
      <c r="N160" s="163"/>
      <c r="O160" s="163"/>
      <c r="P160" s="163"/>
      <c r="Q160" s="163"/>
      <c r="R160" s="163"/>
      <c r="S160" s="163"/>
      <c r="T160" s="164"/>
      <c r="AT160" s="160" t="s">
        <v>159</v>
      </c>
      <c r="AU160" s="160" t="s">
        <v>87</v>
      </c>
      <c r="AV160" s="13" t="s">
        <v>85</v>
      </c>
      <c r="AW160" s="13" t="s">
        <v>33</v>
      </c>
      <c r="AX160" s="13" t="s">
        <v>78</v>
      </c>
      <c r="AY160" s="160" t="s">
        <v>150</v>
      </c>
    </row>
    <row r="161" spans="2:51" s="14" customFormat="1" ht="11.25">
      <c r="B161" s="165"/>
      <c r="D161" s="159" t="s">
        <v>159</v>
      </c>
      <c r="E161" s="166" t="s">
        <v>1</v>
      </c>
      <c r="F161" s="167" t="s">
        <v>777</v>
      </c>
      <c r="H161" s="168">
        <v>21.222</v>
      </c>
      <c r="I161" s="245"/>
      <c r="L161" s="165"/>
      <c r="M161" s="169"/>
      <c r="N161" s="170"/>
      <c r="O161" s="170"/>
      <c r="P161" s="170"/>
      <c r="Q161" s="170"/>
      <c r="R161" s="170"/>
      <c r="S161" s="170"/>
      <c r="T161" s="171"/>
      <c r="AT161" s="166" t="s">
        <v>159</v>
      </c>
      <c r="AU161" s="166" t="s">
        <v>87</v>
      </c>
      <c r="AV161" s="14" t="s">
        <v>87</v>
      </c>
      <c r="AW161" s="14" t="s">
        <v>33</v>
      </c>
      <c r="AX161" s="14" t="s">
        <v>85</v>
      </c>
      <c r="AY161" s="166" t="s">
        <v>150</v>
      </c>
    </row>
    <row r="162" spans="1:65" s="2" customFormat="1" ht="33" customHeight="1">
      <c r="A162" s="29"/>
      <c r="B162" s="145"/>
      <c r="C162" s="146" t="s">
        <v>206</v>
      </c>
      <c r="D162" s="146" t="s">
        <v>152</v>
      </c>
      <c r="E162" s="147" t="s">
        <v>218</v>
      </c>
      <c r="F162" s="148" t="s">
        <v>219</v>
      </c>
      <c r="G162" s="149" t="s">
        <v>203</v>
      </c>
      <c r="H162" s="150">
        <v>28.296</v>
      </c>
      <c r="I162" s="243"/>
      <c r="J162" s="151">
        <f>ROUND(I162*H162,2)</f>
        <v>0</v>
      </c>
      <c r="K162" s="148" t="s">
        <v>156</v>
      </c>
      <c r="L162" s="30"/>
      <c r="M162" s="152" t="s">
        <v>1</v>
      </c>
      <c r="N162" s="153" t="s">
        <v>43</v>
      </c>
      <c r="O162" s="154">
        <v>0.424</v>
      </c>
      <c r="P162" s="154">
        <f>O162*H162</f>
        <v>11.997504</v>
      </c>
      <c r="Q162" s="154">
        <v>1E-05</v>
      </c>
      <c r="R162" s="154">
        <f>Q162*H162</f>
        <v>0.00028296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157</v>
      </c>
      <c r="AT162" s="156" t="s">
        <v>152</v>
      </c>
      <c r="AU162" s="156" t="s">
        <v>87</v>
      </c>
      <c r="AY162" s="17" t="s">
        <v>150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85</v>
      </c>
      <c r="BK162" s="157">
        <f>ROUND(I162*H162,2)</f>
        <v>0</v>
      </c>
      <c r="BL162" s="17" t="s">
        <v>157</v>
      </c>
      <c r="BM162" s="156" t="s">
        <v>779</v>
      </c>
    </row>
    <row r="163" spans="2:51" s="13" customFormat="1" ht="11.25">
      <c r="B163" s="158"/>
      <c r="D163" s="159" t="s">
        <v>159</v>
      </c>
      <c r="E163" s="160" t="s">
        <v>1</v>
      </c>
      <c r="F163" s="161" t="s">
        <v>160</v>
      </c>
      <c r="H163" s="160" t="s">
        <v>1</v>
      </c>
      <c r="I163" s="244"/>
      <c r="L163" s="158"/>
      <c r="M163" s="162"/>
      <c r="N163" s="163"/>
      <c r="O163" s="163"/>
      <c r="P163" s="163"/>
      <c r="Q163" s="163"/>
      <c r="R163" s="163"/>
      <c r="S163" s="163"/>
      <c r="T163" s="164"/>
      <c r="AT163" s="160" t="s">
        <v>159</v>
      </c>
      <c r="AU163" s="160" t="s">
        <v>87</v>
      </c>
      <c r="AV163" s="13" t="s">
        <v>85</v>
      </c>
      <c r="AW163" s="13" t="s">
        <v>33</v>
      </c>
      <c r="AX163" s="13" t="s">
        <v>78</v>
      </c>
      <c r="AY163" s="160" t="s">
        <v>150</v>
      </c>
    </row>
    <row r="164" spans="2:51" s="13" customFormat="1" ht="11.25">
      <c r="B164" s="158"/>
      <c r="D164" s="159" t="s">
        <v>159</v>
      </c>
      <c r="E164" s="160" t="s">
        <v>1</v>
      </c>
      <c r="F164" s="161" t="s">
        <v>210</v>
      </c>
      <c r="H164" s="160" t="s">
        <v>1</v>
      </c>
      <c r="I164" s="244"/>
      <c r="L164" s="158"/>
      <c r="M164" s="162"/>
      <c r="N164" s="163"/>
      <c r="O164" s="163"/>
      <c r="P164" s="163"/>
      <c r="Q164" s="163"/>
      <c r="R164" s="163"/>
      <c r="S164" s="163"/>
      <c r="T164" s="164"/>
      <c r="AT164" s="160" t="s">
        <v>159</v>
      </c>
      <c r="AU164" s="160" t="s">
        <v>87</v>
      </c>
      <c r="AV164" s="13" t="s">
        <v>85</v>
      </c>
      <c r="AW164" s="13" t="s">
        <v>33</v>
      </c>
      <c r="AX164" s="13" t="s">
        <v>78</v>
      </c>
      <c r="AY164" s="160" t="s">
        <v>150</v>
      </c>
    </row>
    <row r="165" spans="2:51" s="13" customFormat="1" ht="11.25">
      <c r="B165" s="158"/>
      <c r="D165" s="159" t="s">
        <v>159</v>
      </c>
      <c r="E165" s="160" t="s">
        <v>1</v>
      </c>
      <c r="F165" s="161" t="s">
        <v>221</v>
      </c>
      <c r="H165" s="160" t="s">
        <v>1</v>
      </c>
      <c r="I165" s="244"/>
      <c r="L165" s="158"/>
      <c r="M165" s="162"/>
      <c r="N165" s="163"/>
      <c r="O165" s="163"/>
      <c r="P165" s="163"/>
      <c r="Q165" s="163"/>
      <c r="R165" s="163"/>
      <c r="S165" s="163"/>
      <c r="T165" s="164"/>
      <c r="AT165" s="160" t="s">
        <v>159</v>
      </c>
      <c r="AU165" s="160" t="s">
        <v>87</v>
      </c>
      <c r="AV165" s="13" t="s">
        <v>85</v>
      </c>
      <c r="AW165" s="13" t="s">
        <v>33</v>
      </c>
      <c r="AX165" s="13" t="s">
        <v>78</v>
      </c>
      <c r="AY165" s="160" t="s">
        <v>150</v>
      </c>
    </row>
    <row r="166" spans="2:51" s="14" customFormat="1" ht="11.25">
      <c r="B166" s="165"/>
      <c r="D166" s="159" t="s">
        <v>159</v>
      </c>
      <c r="E166" s="166" t="s">
        <v>1</v>
      </c>
      <c r="F166" s="167" t="s">
        <v>780</v>
      </c>
      <c r="H166" s="168">
        <v>28.296</v>
      </c>
      <c r="I166" s="245"/>
      <c r="L166" s="165"/>
      <c r="M166" s="169"/>
      <c r="N166" s="170"/>
      <c r="O166" s="170"/>
      <c r="P166" s="170"/>
      <c r="Q166" s="170"/>
      <c r="R166" s="170"/>
      <c r="S166" s="170"/>
      <c r="T166" s="171"/>
      <c r="AT166" s="166" t="s">
        <v>159</v>
      </c>
      <c r="AU166" s="166" t="s">
        <v>87</v>
      </c>
      <c r="AV166" s="14" t="s">
        <v>87</v>
      </c>
      <c r="AW166" s="14" t="s">
        <v>33</v>
      </c>
      <c r="AX166" s="14" t="s">
        <v>85</v>
      </c>
      <c r="AY166" s="166" t="s">
        <v>150</v>
      </c>
    </row>
    <row r="167" spans="1:65" s="2" customFormat="1" ht="37.9" customHeight="1">
      <c r="A167" s="29"/>
      <c r="B167" s="145"/>
      <c r="C167" s="146" t="s">
        <v>213</v>
      </c>
      <c r="D167" s="146" t="s">
        <v>152</v>
      </c>
      <c r="E167" s="147" t="s">
        <v>224</v>
      </c>
      <c r="F167" s="148" t="s">
        <v>225</v>
      </c>
      <c r="G167" s="149" t="s">
        <v>155</v>
      </c>
      <c r="H167" s="150">
        <v>181.69</v>
      </c>
      <c r="I167" s="243"/>
      <c r="J167" s="151">
        <f>ROUND(I167*H167,2)</f>
        <v>0</v>
      </c>
      <c r="K167" s="148" t="s">
        <v>156</v>
      </c>
      <c r="L167" s="30"/>
      <c r="M167" s="152" t="s">
        <v>1</v>
      </c>
      <c r="N167" s="153" t="s">
        <v>43</v>
      </c>
      <c r="O167" s="154">
        <v>0.088</v>
      </c>
      <c r="P167" s="154">
        <f>O167*H167</f>
        <v>15.988719999999999</v>
      </c>
      <c r="Q167" s="154">
        <v>0.00058</v>
      </c>
      <c r="R167" s="154">
        <f>Q167*H167</f>
        <v>0.1053802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157</v>
      </c>
      <c r="AT167" s="156" t="s">
        <v>152</v>
      </c>
      <c r="AU167" s="156" t="s">
        <v>87</v>
      </c>
      <c r="AY167" s="17" t="s">
        <v>150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85</v>
      </c>
      <c r="BK167" s="157">
        <f>ROUND(I167*H167,2)</f>
        <v>0</v>
      </c>
      <c r="BL167" s="17" t="s">
        <v>157</v>
      </c>
      <c r="BM167" s="156" t="s">
        <v>781</v>
      </c>
    </row>
    <row r="168" spans="2:51" s="13" customFormat="1" ht="11.25">
      <c r="B168" s="158"/>
      <c r="D168" s="159" t="s">
        <v>159</v>
      </c>
      <c r="E168" s="160" t="s">
        <v>1</v>
      </c>
      <c r="F168" s="161" t="s">
        <v>160</v>
      </c>
      <c r="H168" s="160" t="s">
        <v>1</v>
      </c>
      <c r="I168" s="244"/>
      <c r="L168" s="158"/>
      <c r="M168" s="162"/>
      <c r="N168" s="163"/>
      <c r="O168" s="163"/>
      <c r="P168" s="163"/>
      <c r="Q168" s="163"/>
      <c r="R168" s="163"/>
      <c r="S168" s="163"/>
      <c r="T168" s="164"/>
      <c r="AT168" s="160" t="s">
        <v>159</v>
      </c>
      <c r="AU168" s="160" t="s">
        <v>87</v>
      </c>
      <c r="AV168" s="13" t="s">
        <v>85</v>
      </c>
      <c r="AW168" s="13" t="s">
        <v>33</v>
      </c>
      <c r="AX168" s="13" t="s">
        <v>78</v>
      </c>
      <c r="AY168" s="160" t="s">
        <v>150</v>
      </c>
    </row>
    <row r="169" spans="2:51" s="13" customFormat="1" ht="11.25">
      <c r="B169" s="158"/>
      <c r="D169" s="159" t="s">
        <v>159</v>
      </c>
      <c r="E169" s="160" t="s">
        <v>1</v>
      </c>
      <c r="F169" s="161" t="s">
        <v>210</v>
      </c>
      <c r="H169" s="160" t="s">
        <v>1</v>
      </c>
      <c r="I169" s="244"/>
      <c r="L169" s="158"/>
      <c r="M169" s="162"/>
      <c r="N169" s="163"/>
      <c r="O169" s="163"/>
      <c r="P169" s="163"/>
      <c r="Q169" s="163"/>
      <c r="R169" s="163"/>
      <c r="S169" s="163"/>
      <c r="T169" s="164"/>
      <c r="AT169" s="160" t="s">
        <v>159</v>
      </c>
      <c r="AU169" s="160" t="s">
        <v>87</v>
      </c>
      <c r="AV169" s="13" t="s">
        <v>85</v>
      </c>
      <c r="AW169" s="13" t="s">
        <v>33</v>
      </c>
      <c r="AX169" s="13" t="s">
        <v>78</v>
      </c>
      <c r="AY169" s="160" t="s">
        <v>150</v>
      </c>
    </row>
    <row r="170" spans="2:51" s="14" customFormat="1" ht="11.25">
      <c r="B170" s="165"/>
      <c r="D170" s="159" t="s">
        <v>159</v>
      </c>
      <c r="E170" s="166" t="s">
        <v>1</v>
      </c>
      <c r="F170" s="167" t="s">
        <v>782</v>
      </c>
      <c r="H170" s="168">
        <v>181.69</v>
      </c>
      <c r="I170" s="245"/>
      <c r="L170" s="165"/>
      <c r="M170" s="169"/>
      <c r="N170" s="170"/>
      <c r="O170" s="170"/>
      <c r="P170" s="170"/>
      <c r="Q170" s="170"/>
      <c r="R170" s="170"/>
      <c r="S170" s="170"/>
      <c r="T170" s="171"/>
      <c r="AT170" s="166" t="s">
        <v>159</v>
      </c>
      <c r="AU170" s="166" t="s">
        <v>87</v>
      </c>
      <c r="AV170" s="14" t="s">
        <v>87</v>
      </c>
      <c r="AW170" s="14" t="s">
        <v>33</v>
      </c>
      <c r="AX170" s="14" t="s">
        <v>85</v>
      </c>
      <c r="AY170" s="166" t="s">
        <v>150</v>
      </c>
    </row>
    <row r="171" spans="1:65" s="2" customFormat="1" ht="37.9" customHeight="1">
      <c r="A171" s="29"/>
      <c r="B171" s="145"/>
      <c r="C171" s="146" t="s">
        <v>217</v>
      </c>
      <c r="D171" s="146" t="s">
        <v>152</v>
      </c>
      <c r="E171" s="147" t="s">
        <v>229</v>
      </c>
      <c r="F171" s="148" t="s">
        <v>230</v>
      </c>
      <c r="G171" s="149" t="s">
        <v>155</v>
      </c>
      <c r="H171" s="150">
        <v>181.69</v>
      </c>
      <c r="I171" s="243"/>
      <c r="J171" s="151">
        <f>ROUND(I171*H171,2)</f>
        <v>0</v>
      </c>
      <c r="K171" s="148" t="s">
        <v>156</v>
      </c>
      <c r="L171" s="30"/>
      <c r="M171" s="152" t="s">
        <v>1</v>
      </c>
      <c r="N171" s="153" t="s">
        <v>43</v>
      </c>
      <c r="O171" s="154">
        <v>0.085</v>
      </c>
      <c r="P171" s="154">
        <f>O171*H171</f>
        <v>15.443650000000002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157</v>
      </c>
      <c r="AT171" s="156" t="s">
        <v>152</v>
      </c>
      <c r="AU171" s="156" t="s">
        <v>87</v>
      </c>
      <c r="AY171" s="17" t="s">
        <v>150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85</v>
      </c>
      <c r="BK171" s="157">
        <f>ROUND(I171*H171,2)</f>
        <v>0</v>
      </c>
      <c r="BL171" s="17" t="s">
        <v>157</v>
      </c>
      <c r="BM171" s="156" t="s">
        <v>783</v>
      </c>
    </row>
    <row r="172" spans="2:51" s="13" customFormat="1" ht="11.25">
      <c r="B172" s="158"/>
      <c r="D172" s="159" t="s">
        <v>159</v>
      </c>
      <c r="E172" s="160" t="s">
        <v>1</v>
      </c>
      <c r="F172" s="161" t="s">
        <v>232</v>
      </c>
      <c r="H172" s="160" t="s">
        <v>1</v>
      </c>
      <c r="I172" s="244"/>
      <c r="L172" s="158"/>
      <c r="M172" s="162"/>
      <c r="N172" s="163"/>
      <c r="O172" s="163"/>
      <c r="P172" s="163"/>
      <c r="Q172" s="163"/>
      <c r="R172" s="163"/>
      <c r="S172" s="163"/>
      <c r="T172" s="164"/>
      <c r="AT172" s="160" t="s">
        <v>159</v>
      </c>
      <c r="AU172" s="160" t="s">
        <v>87</v>
      </c>
      <c r="AV172" s="13" t="s">
        <v>85</v>
      </c>
      <c r="AW172" s="13" t="s">
        <v>33</v>
      </c>
      <c r="AX172" s="13" t="s">
        <v>78</v>
      </c>
      <c r="AY172" s="160" t="s">
        <v>150</v>
      </c>
    </row>
    <row r="173" spans="2:51" s="14" customFormat="1" ht="11.25">
      <c r="B173" s="165"/>
      <c r="D173" s="159" t="s">
        <v>159</v>
      </c>
      <c r="E173" s="166" t="s">
        <v>1</v>
      </c>
      <c r="F173" s="167" t="s">
        <v>782</v>
      </c>
      <c r="H173" s="168">
        <v>181.69</v>
      </c>
      <c r="I173" s="245"/>
      <c r="L173" s="165"/>
      <c r="M173" s="169"/>
      <c r="N173" s="170"/>
      <c r="O173" s="170"/>
      <c r="P173" s="170"/>
      <c r="Q173" s="170"/>
      <c r="R173" s="170"/>
      <c r="S173" s="170"/>
      <c r="T173" s="171"/>
      <c r="AT173" s="166" t="s">
        <v>159</v>
      </c>
      <c r="AU173" s="166" t="s">
        <v>87</v>
      </c>
      <c r="AV173" s="14" t="s">
        <v>87</v>
      </c>
      <c r="AW173" s="14" t="s">
        <v>33</v>
      </c>
      <c r="AX173" s="14" t="s">
        <v>85</v>
      </c>
      <c r="AY173" s="166" t="s">
        <v>150</v>
      </c>
    </row>
    <row r="174" spans="1:65" s="2" customFormat="1" ht="21.75" customHeight="1">
      <c r="A174" s="29"/>
      <c r="B174" s="145"/>
      <c r="C174" s="146" t="s">
        <v>223</v>
      </c>
      <c r="D174" s="146" t="s">
        <v>152</v>
      </c>
      <c r="E174" s="147" t="s">
        <v>233</v>
      </c>
      <c r="F174" s="148" t="s">
        <v>234</v>
      </c>
      <c r="G174" s="149" t="s">
        <v>203</v>
      </c>
      <c r="H174" s="150">
        <v>41.61</v>
      </c>
      <c r="I174" s="243"/>
      <c r="J174" s="151">
        <f>ROUND(I174*H174,2)</f>
        <v>0</v>
      </c>
      <c r="K174" s="148" t="s">
        <v>1</v>
      </c>
      <c r="L174" s="30"/>
      <c r="M174" s="152" t="s">
        <v>1</v>
      </c>
      <c r="N174" s="153" t="s">
        <v>43</v>
      </c>
      <c r="O174" s="154">
        <v>0.101</v>
      </c>
      <c r="P174" s="154">
        <f>O174*H174</f>
        <v>4.20261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6" t="s">
        <v>157</v>
      </c>
      <c r="AT174" s="156" t="s">
        <v>152</v>
      </c>
      <c r="AU174" s="156" t="s">
        <v>87</v>
      </c>
      <c r="AY174" s="17" t="s">
        <v>150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85</v>
      </c>
      <c r="BK174" s="157">
        <f>ROUND(I174*H174,2)</f>
        <v>0</v>
      </c>
      <c r="BL174" s="17" t="s">
        <v>157</v>
      </c>
      <c r="BM174" s="156" t="s">
        <v>784</v>
      </c>
    </row>
    <row r="175" spans="2:51" s="13" customFormat="1" ht="11.25">
      <c r="B175" s="158"/>
      <c r="D175" s="159" t="s">
        <v>159</v>
      </c>
      <c r="E175" s="160" t="s">
        <v>1</v>
      </c>
      <c r="F175" s="161" t="s">
        <v>236</v>
      </c>
      <c r="H175" s="160" t="s">
        <v>1</v>
      </c>
      <c r="I175" s="244"/>
      <c r="L175" s="158"/>
      <c r="M175" s="162"/>
      <c r="N175" s="163"/>
      <c r="O175" s="163"/>
      <c r="P175" s="163"/>
      <c r="Q175" s="163"/>
      <c r="R175" s="163"/>
      <c r="S175" s="163"/>
      <c r="T175" s="164"/>
      <c r="AT175" s="160" t="s">
        <v>159</v>
      </c>
      <c r="AU175" s="160" t="s">
        <v>87</v>
      </c>
      <c r="AV175" s="13" t="s">
        <v>85</v>
      </c>
      <c r="AW175" s="13" t="s">
        <v>33</v>
      </c>
      <c r="AX175" s="13" t="s">
        <v>78</v>
      </c>
      <c r="AY175" s="160" t="s">
        <v>150</v>
      </c>
    </row>
    <row r="176" spans="2:51" s="13" customFormat="1" ht="11.25">
      <c r="B176" s="158"/>
      <c r="D176" s="159" t="s">
        <v>159</v>
      </c>
      <c r="E176" s="160" t="s">
        <v>1</v>
      </c>
      <c r="F176" s="161" t="s">
        <v>237</v>
      </c>
      <c r="H176" s="160" t="s">
        <v>1</v>
      </c>
      <c r="I176" s="244"/>
      <c r="L176" s="158"/>
      <c r="M176" s="162"/>
      <c r="N176" s="163"/>
      <c r="O176" s="163"/>
      <c r="P176" s="163"/>
      <c r="Q176" s="163"/>
      <c r="R176" s="163"/>
      <c r="S176" s="163"/>
      <c r="T176" s="164"/>
      <c r="AT176" s="160" t="s">
        <v>159</v>
      </c>
      <c r="AU176" s="160" t="s">
        <v>87</v>
      </c>
      <c r="AV176" s="13" t="s">
        <v>85</v>
      </c>
      <c r="AW176" s="13" t="s">
        <v>33</v>
      </c>
      <c r="AX176" s="13" t="s">
        <v>78</v>
      </c>
      <c r="AY176" s="160" t="s">
        <v>150</v>
      </c>
    </row>
    <row r="177" spans="2:51" s="13" customFormat="1" ht="11.25">
      <c r="B177" s="158"/>
      <c r="D177" s="159" t="s">
        <v>159</v>
      </c>
      <c r="E177" s="160" t="s">
        <v>1</v>
      </c>
      <c r="F177" s="161" t="s">
        <v>238</v>
      </c>
      <c r="H177" s="160" t="s">
        <v>1</v>
      </c>
      <c r="I177" s="244"/>
      <c r="L177" s="158"/>
      <c r="M177" s="162"/>
      <c r="N177" s="163"/>
      <c r="O177" s="163"/>
      <c r="P177" s="163"/>
      <c r="Q177" s="163"/>
      <c r="R177" s="163"/>
      <c r="S177" s="163"/>
      <c r="T177" s="164"/>
      <c r="AT177" s="160" t="s">
        <v>159</v>
      </c>
      <c r="AU177" s="160" t="s">
        <v>87</v>
      </c>
      <c r="AV177" s="13" t="s">
        <v>85</v>
      </c>
      <c r="AW177" s="13" t="s">
        <v>33</v>
      </c>
      <c r="AX177" s="13" t="s">
        <v>78</v>
      </c>
      <c r="AY177" s="160" t="s">
        <v>150</v>
      </c>
    </row>
    <row r="178" spans="2:51" s="13" customFormat="1" ht="11.25">
      <c r="B178" s="158"/>
      <c r="D178" s="159" t="s">
        <v>159</v>
      </c>
      <c r="E178" s="160" t="s">
        <v>1</v>
      </c>
      <c r="F178" s="161" t="s">
        <v>210</v>
      </c>
      <c r="H178" s="160" t="s">
        <v>1</v>
      </c>
      <c r="I178" s="244"/>
      <c r="L178" s="158"/>
      <c r="M178" s="162"/>
      <c r="N178" s="163"/>
      <c r="O178" s="163"/>
      <c r="P178" s="163"/>
      <c r="Q178" s="163"/>
      <c r="R178" s="163"/>
      <c r="S178" s="163"/>
      <c r="T178" s="164"/>
      <c r="AT178" s="160" t="s">
        <v>159</v>
      </c>
      <c r="AU178" s="160" t="s">
        <v>87</v>
      </c>
      <c r="AV178" s="13" t="s">
        <v>85</v>
      </c>
      <c r="AW178" s="13" t="s">
        <v>33</v>
      </c>
      <c r="AX178" s="13" t="s">
        <v>78</v>
      </c>
      <c r="AY178" s="160" t="s">
        <v>150</v>
      </c>
    </row>
    <row r="179" spans="2:51" s="14" customFormat="1" ht="11.25">
      <c r="B179" s="165"/>
      <c r="D179" s="159" t="s">
        <v>159</v>
      </c>
      <c r="E179" s="166" t="s">
        <v>1</v>
      </c>
      <c r="F179" s="167" t="s">
        <v>785</v>
      </c>
      <c r="H179" s="168">
        <v>41.61</v>
      </c>
      <c r="I179" s="245"/>
      <c r="L179" s="165"/>
      <c r="M179" s="169"/>
      <c r="N179" s="170"/>
      <c r="O179" s="170"/>
      <c r="P179" s="170"/>
      <c r="Q179" s="170"/>
      <c r="R179" s="170"/>
      <c r="S179" s="170"/>
      <c r="T179" s="171"/>
      <c r="AT179" s="166" t="s">
        <v>159</v>
      </c>
      <c r="AU179" s="166" t="s">
        <v>87</v>
      </c>
      <c r="AV179" s="14" t="s">
        <v>87</v>
      </c>
      <c r="AW179" s="14" t="s">
        <v>33</v>
      </c>
      <c r="AX179" s="14" t="s">
        <v>78</v>
      </c>
      <c r="AY179" s="166" t="s">
        <v>150</v>
      </c>
    </row>
    <row r="180" spans="2:51" s="15" customFormat="1" ht="11.25">
      <c r="B180" s="172"/>
      <c r="D180" s="159" t="s">
        <v>159</v>
      </c>
      <c r="E180" s="173" t="s">
        <v>1</v>
      </c>
      <c r="F180" s="174" t="s">
        <v>164</v>
      </c>
      <c r="H180" s="175">
        <v>41.61</v>
      </c>
      <c r="I180" s="247"/>
      <c r="L180" s="172"/>
      <c r="M180" s="176"/>
      <c r="N180" s="177"/>
      <c r="O180" s="177"/>
      <c r="P180" s="177"/>
      <c r="Q180" s="177"/>
      <c r="R180" s="177"/>
      <c r="S180" s="177"/>
      <c r="T180" s="178"/>
      <c r="AT180" s="173" t="s">
        <v>159</v>
      </c>
      <c r="AU180" s="173" t="s">
        <v>87</v>
      </c>
      <c r="AV180" s="15" t="s">
        <v>157</v>
      </c>
      <c r="AW180" s="15" t="s">
        <v>33</v>
      </c>
      <c r="AX180" s="15" t="s">
        <v>85</v>
      </c>
      <c r="AY180" s="173" t="s">
        <v>150</v>
      </c>
    </row>
    <row r="181" spans="1:65" s="2" customFormat="1" ht="24.2" customHeight="1">
      <c r="A181" s="29"/>
      <c r="B181" s="145"/>
      <c r="C181" s="146" t="s">
        <v>228</v>
      </c>
      <c r="D181" s="146" t="s">
        <v>152</v>
      </c>
      <c r="E181" s="147" t="s">
        <v>241</v>
      </c>
      <c r="F181" s="148" t="s">
        <v>242</v>
      </c>
      <c r="G181" s="149" t="s">
        <v>203</v>
      </c>
      <c r="H181" s="150">
        <v>29.13</v>
      </c>
      <c r="I181" s="243"/>
      <c r="J181" s="151">
        <f>ROUND(I181*H181,2)</f>
        <v>0</v>
      </c>
      <c r="K181" s="148" t="s">
        <v>1</v>
      </c>
      <c r="L181" s="30"/>
      <c r="M181" s="152" t="s">
        <v>1</v>
      </c>
      <c r="N181" s="153" t="s">
        <v>43</v>
      </c>
      <c r="O181" s="154">
        <v>0.083</v>
      </c>
      <c r="P181" s="154">
        <f>O181*H181</f>
        <v>2.41779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157</v>
      </c>
      <c r="AT181" s="156" t="s">
        <v>152</v>
      </c>
      <c r="AU181" s="156" t="s">
        <v>87</v>
      </c>
      <c r="AY181" s="17" t="s">
        <v>150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85</v>
      </c>
      <c r="BK181" s="157">
        <f>ROUND(I181*H181,2)</f>
        <v>0</v>
      </c>
      <c r="BL181" s="17" t="s">
        <v>157</v>
      </c>
      <c r="BM181" s="156" t="s">
        <v>786</v>
      </c>
    </row>
    <row r="182" spans="2:51" s="13" customFormat="1" ht="11.25">
      <c r="B182" s="158"/>
      <c r="D182" s="159" t="s">
        <v>159</v>
      </c>
      <c r="E182" s="160" t="s">
        <v>1</v>
      </c>
      <c r="F182" s="161" t="s">
        <v>244</v>
      </c>
      <c r="H182" s="160" t="s">
        <v>1</v>
      </c>
      <c r="I182" s="244"/>
      <c r="L182" s="158"/>
      <c r="M182" s="162"/>
      <c r="N182" s="163"/>
      <c r="O182" s="163"/>
      <c r="P182" s="163"/>
      <c r="Q182" s="163"/>
      <c r="R182" s="163"/>
      <c r="S182" s="163"/>
      <c r="T182" s="164"/>
      <c r="AT182" s="160" t="s">
        <v>159</v>
      </c>
      <c r="AU182" s="160" t="s">
        <v>87</v>
      </c>
      <c r="AV182" s="13" t="s">
        <v>85</v>
      </c>
      <c r="AW182" s="13" t="s">
        <v>33</v>
      </c>
      <c r="AX182" s="13" t="s">
        <v>78</v>
      </c>
      <c r="AY182" s="160" t="s">
        <v>150</v>
      </c>
    </row>
    <row r="183" spans="2:51" s="13" customFormat="1" ht="11.25">
      <c r="B183" s="158"/>
      <c r="D183" s="159" t="s">
        <v>159</v>
      </c>
      <c r="E183" s="160" t="s">
        <v>1</v>
      </c>
      <c r="F183" s="161" t="s">
        <v>245</v>
      </c>
      <c r="H183" s="160" t="s">
        <v>1</v>
      </c>
      <c r="I183" s="244"/>
      <c r="L183" s="158"/>
      <c r="M183" s="162"/>
      <c r="N183" s="163"/>
      <c r="O183" s="163"/>
      <c r="P183" s="163"/>
      <c r="Q183" s="163"/>
      <c r="R183" s="163"/>
      <c r="S183" s="163"/>
      <c r="T183" s="164"/>
      <c r="AT183" s="160" t="s">
        <v>159</v>
      </c>
      <c r="AU183" s="160" t="s">
        <v>87</v>
      </c>
      <c r="AV183" s="13" t="s">
        <v>85</v>
      </c>
      <c r="AW183" s="13" t="s">
        <v>33</v>
      </c>
      <c r="AX183" s="13" t="s">
        <v>78</v>
      </c>
      <c r="AY183" s="160" t="s">
        <v>150</v>
      </c>
    </row>
    <row r="184" spans="2:51" s="13" customFormat="1" ht="11.25">
      <c r="B184" s="158"/>
      <c r="D184" s="159" t="s">
        <v>159</v>
      </c>
      <c r="E184" s="160" t="s">
        <v>1</v>
      </c>
      <c r="F184" s="161" t="s">
        <v>246</v>
      </c>
      <c r="H184" s="160" t="s">
        <v>1</v>
      </c>
      <c r="I184" s="244"/>
      <c r="L184" s="158"/>
      <c r="M184" s="162"/>
      <c r="N184" s="163"/>
      <c r="O184" s="163"/>
      <c r="P184" s="163"/>
      <c r="Q184" s="163"/>
      <c r="R184" s="163"/>
      <c r="S184" s="163"/>
      <c r="T184" s="164"/>
      <c r="AT184" s="160" t="s">
        <v>159</v>
      </c>
      <c r="AU184" s="160" t="s">
        <v>87</v>
      </c>
      <c r="AV184" s="13" t="s">
        <v>85</v>
      </c>
      <c r="AW184" s="13" t="s">
        <v>33</v>
      </c>
      <c r="AX184" s="13" t="s">
        <v>78</v>
      </c>
      <c r="AY184" s="160" t="s">
        <v>150</v>
      </c>
    </row>
    <row r="185" spans="2:51" s="14" customFormat="1" ht="11.25">
      <c r="B185" s="165"/>
      <c r="D185" s="159" t="s">
        <v>159</v>
      </c>
      <c r="E185" s="166" t="s">
        <v>1</v>
      </c>
      <c r="F185" s="167" t="s">
        <v>787</v>
      </c>
      <c r="H185" s="168">
        <v>70.74</v>
      </c>
      <c r="I185" s="245"/>
      <c r="L185" s="165"/>
      <c r="M185" s="169"/>
      <c r="N185" s="170"/>
      <c r="O185" s="170"/>
      <c r="P185" s="170"/>
      <c r="Q185" s="170"/>
      <c r="R185" s="170"/>
      <c r="S185" s="170"/>
      <c r="T185" s="171"/>
      <c r="AT185" s="166" t="s">
        <v>159</v>
      </c>
      <c r="AU185" s="166" t="s">
        <v>87</v>
      </c>
      <c r="AV185" s="14" t="s">
        <v>87</v>
      </c>
      <c r="AW185" s="14" t="s">
        <v>33</v>
      </c>
      <c r="AX185" s="14" t="s">
        <v>78</v>
      </c>
      <c r="AY185" s="166" t="s">
        <v>150</v>
      </c>
    </row>
    <row r="186" spans="2:51" s="14" customFormat="1" ht="11.25">
      <c r="B186" s="165"/>
      <c r="D186" s="159" t="s">
        <v>159</v>
      </c>
      <c r="E186" s="166" t="s">
        <v>1</v>
      </c>
      <c r="F186" s="167" t="s">
        <v>788</v>
      </c>
      <c r="H186" s="168">
        <v>-41.61</v>
      </c>
      <c r="I186" s="245"/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159</v>
      </c>
      <c r="AU186" s="166" t="s">
        <v>87</v>
      </c>
      <c r="AV186" s="14" t="s">
        <v>87</v>
      </c>
      <c r="AW186" s="14" t="s">
        <v>33</v>
      </c>
      <c r="AX186" s="14" t="s">
        <v>78</v>
      </c>
      <c r="AY186" s="166" t="s">
        <v>150</v>
      </c>
    </row>
    <row r="187" spans="2:51" s="15" customFormat="1" ht="11.25">
      <c r="B187" s="172"/>
      <c r="D187" s="159" t="s">
        <v>159</v>
      </c>
      <c r="E187" s="173" t="s">
        <v>1</v>
      </c>
      <c r="F187" s="174" t="s">
        <v>164</v>
      </c>
      <c r="H187" s="175">
        <v>29.13</v>
      </c>
      <c r="I187" s="247"/>
      <c r="L187" s="172"/>
      <c r="M187" s="176"/>
      <c r="N187" s="177"/>
      <c r="O187" s="177"/>
      <c r="P187" s="177"/>
      <c r="Q187" s="177"/>
      <c r="R187" s="177"/>
      <c r="S187" s="177"/>
      <c r="T187" s="178"/>
      <c r="AT187" s="173" t="s">
        <v>159</v>
      </c>
      <c r="AU187" s="173" t="s">
        <v>87</v>
      </c>
      <c r="AV187" s="15" t="s">
        <v>157</v>
      </c>
      <c r="AW187" s="15" t="s">
        <v>33</v>
      </c>
      <c r="AX187" s="15" t="s">
        <v>85</v>
      </c>
      <c r="AY187" s="173" t="s">
        <v>150</v>
      </c>
    </row>
    <row r="188" spans="1:65" s="2" customFormat="1" ht="44.25" customHeight="1">
      <c r="A188" s="29"/>
      <c r="B188" s="145"/>
      <c r="C188" s="146" t="s">
        <v>8</v>
      </c>
      <c r="D188" s="146" t="s">
        <v>152</v>
      </c>
      <c r="E188" s="147" t="s">
        <v>250</v>
      </c>
      <c r="F188" s="148" t="s">
        <v>251</v>
      </c>
      <c r="G188" s="149" t="s">
        <v>203</v>
      </c>
      <c r="H188" s="150">
        <v>41.61</v>
      </c>
      <c r="I188" s="243"/>
      <c r="J188" s="151">
        <f>ROUND(I188*H188,2)</f>
        <v>0</v>
      </c>
      <c r="K188" s="148" t="s">
        <v>156</v>
      </c>
      <c r="L188" s="30"/>
      <c r="M188" s="152" t="s">
        <v>1</v>
      </c>
      <c r="N188" s="153" t="s">
        <v>43</v>
      </c>
      <c r="O188" s="154">
        <v>0.328</v>
      </c>
      <c r="P188" s="154">
        <f>O188*H188</f>
        <v>13.64808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157</v>
      </c>
      <c r="AT188" s="156" t="s">
        <v>152</v>
      </c>
      <c r="AU188" s="156" t="s">
        <v>87</v>
      </c>
      <c r="AY188" s="17" t="s">
        <v>150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85</v>
      </c>
      <c r="BK188" s="157">
        <f>ROUND(I188*H188,2)</f>
        <v>0</v>
      </c>
      <c r="BL188" s="17" t="s">
        <v>157</v>
      </c>
      <c r="BM188" s="156" t="s">
        <v>789</v>
      </c>
    </row>
    <row r="189" spans="2:51" s="13" customFormat="1" ht="11.25">
      <c r="B189" s="158"/>
      <c r="D189" s="159" t="s">
        <v>159</v>
      </c>
      <c r="E189" s="160" t="s">
        <v>1</v>
      </c>
      <c r="F189" s="161" t="s">
        <v>160</v>
      </c>
      <c r="H189" s="160" t="s">
        <v>1</v>
      </c>
      <c r="I189" s="244"/>
      <c r="L189" s="158"/>
      <c r="M189" s="162"/>
      <c r="N189" s="163"/>
      <c r="O189" s="163"/>
      <c r="P189" s="163"/>
      <c r="Q189" s="163"/>
      <c r="R189" s="163"/>
      <c r="S189" s="163"/>
      <c r="T189" s="164"/>
      <c r="AT189" s="160" t="s">
        <v>159</v>
      </c>
      <c r="AU189" s="160" t="s">
        <v>87</v>
      </c>
      <c r="AV189" s="13" t="s">
        <v>85</v>
      </c>
      <c r="AW189" s="13" t="s">
        <v>33</v>
      </c>
      <c r="AX189" s="13" t="s">
        <v>78</v>
      </c>
      <c r="AY189" s="160" t="s">
        <v>150</v>
      </c>
    </row>
    <row r="190" spans="2:51" s="13" customFormat="1" ht="11.25">
      <c r="B190" s="158"/>
      <c r="D190" s="159" t="s">
        <v>159</v>
      </c>
      <c r="E190" s="160" t="s">
        <v>1</v>
      </c>
      <c r="F190" s="161" t="s">
        <v>210</v>
      </c>
      <c r="H190" s="160" t="s">
        <v>1</v>
      </c>
      <c r="I190" s="244"/>
      <c r="L190" s="158"/>
      <c r="M190" s="162"/>
      <c r="N190" s="163"/>
      <c r="O190" s="163"/>
      <c r="P190" s="163"/>
      <c r="Q190" s="163"/>
      <c r="R190" s="163"/>
      <c r="S190" s="163"/>
      <c r="T190" s="164"/>
      <c r="AT190" s="160" t="s">
        <v>159</v>
      </c>
      <c r="AU190" s="160" t="s">
        <v>87</v>
      </c>
      <c r="AV190" s="13" t="s">
        <v>85</v>
      </c>
      <c r="AW190" s="13" t="s">
        <v>33</v>
      </c>
      <c r="AX190" s="13" t="s">
        <v>78</v>
      </c>
      <c r="AY190" s="160" t="s">
        <v>150</v>
      </c>
    </row>
    <row r="191" spans="2:51" s="14" customFormat="1" ht="11.25">
      <c r="B191" s="165"/>
      <c r="D191" s="159" t="s">
        <v>159</v>
      </c>
      <c r="E191" s="166" t="s">
        <v>1</v>
      </c>
      <c r="F191" s="167" t="s">
        <v>790</v>
      </c>
      <c r="H191" s="168">
        <v>41.61</v>
      </c>
      <c r="I191" s="245"/>
      <c r="L191" s="165"/>
      <c r="M191" s="169"/>
      <c r="N191" s="170"/>
      <c r="O191" s="170"/>
      <c r="P191" s="170"/>
      <c r="Q191" s="170"/>
      <c r="R191" s="170"/>
      <c r="S191" s="170"/>
      <c r="T191" s="171"/>
      <c r="AT191" s="166" t="s">
        <v>159</v>
      </c>
      <c r="AU191" s="166" t="s">
        <v>87</v>
      </c>
      <c r="AV191" s="14" t="s">
        <v>87</v>
      </c>
      <c r="AW191" s="14" t="s">
        <v>33</v>
      </c>
      <c r="AX191" s="14" t="s">
        <v>85</v>
      </c>
      <c r="AY191" s="166" t="s">
        <v>150</v>
      </c>
    </row>
    <row r="192" spans="1:65" s="2" customFormat="1" ht="49.15" customHeight="1">
      <c r="A192" s="29"/>
      <c r="B192" s="145"/>
      <c r="C192" s="146" t="s">
        <v>240</v>
      </c>
      <c r="D192" s="146" t="s">
        <v>152</v>
      </c>
      <c r="E192" s="147" t="s">
        <v>255</v>
      </c>
      <c r="F192" s="148" t="s">
        <v>256</v>
      </c>
      <c r="G192" s="149" t="s">
        <v>203</v>
      </c>
      <c r="H192" s="150">
        <v>70.74</v>
      </c>
      <c r="I192" s="243"/>
      <c r="J192" s="151">
        <f>ROUND(I192*H192,2)</f>
        <v>0</v>
      </c>
      <c r="K192" s="148" t="s">
        <v>1</v>
      </c>
      <c r="L192" s="30"/>
      <c r="M192" s="152" t="s">
        <v>1</v>
      </c>
      <c r="N192" s="153" t="s">
        <v>43</v>
      </c>
      <c r="O192" s="154">
        <v>0.115</v>
      </c>
      <c r="P192" s="154">
        <f>O192*H192</f>
        <v>8.1351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157</v>
      </c>
      <c r="AT192" s="156" t="s">
        <v>152</v>
      </c>
      <c r="AU192" s="156" t="s">
        <v>87</v>
      </c>
      <c r="AY192" s="17" t="s">
        <v>150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ROUND(I192*H192,2)</f>
        <v>0</v>
      </c>
      <c r="BL192" s="17" t="s">
        <v>157</v>
      </c>
      <c r="BM192" s="156" t="s">
        <v>791</v>
      </c>
    </row>
    <row r="193" spans="2:51" s="14" customFormat="1" ht="11.25">
      <c r="B193" s="165"/>
      <c r="D193" s="159" t="s">
        <v>159</v>
      </c>
      <c r="E193" s="166" t="s">
        <v>1</v>
      </c>
      <c r="F193" s="167" t="s">
        <v>792</v>
      </c>
      <c r="H193" s="168">
        <v>70.74</v>
      </c>
      <c r="I193" s="245"/>
      <c r="L193" s="165"/>
      <c r="M193" s="169"/>
      <c r="N193" s="170"/>
      <c r="O193" s="170"/>
      <c r="P193" s="170"/>
      <c r="Q193" s="170"/>
      <c r="R193" s="170"/>
      <c r="S193" s="170"/>
      <c r="T193" s="171"/>
      <c r="AT193" s="166" t="s">
        <v>159</v>
      </c>
      <c r="AU193" s="166" t="s">
        <v>87</v>
      </c>
      <c r="AV193" s="14" t="s">
        <v>87</v>
      </c>
      <c r="AW193" s="14" t="s">
        <v>33</v>
      </c>
      <c r="AX193" s="14" t="s">
        <v>85</v>
      </c>
      <c r="AY193" s="166" t="s">
        <v>150</v>
      </c>
    </row>
    <row r="194" spans="1:65" s="2" customFormat="1" ht="66.75" customHeight="1">
      <c r="A194" s="29"/>
      <c r="B194" s="145"/>
      <c r="C194" s="146" t="s">
        <v>249</v>
      </c>
      <c r="D194" s="146" t="s">
        <v>152</v>
      </c>
      <c r="E194" s="147" t="s">
        <v>260</v>
      </c>
      <c r="F194" s="148" t="s">
        <v>261</v>
      </c>
      <c r="G194" s="149" t="s">
        <v>203</v>
      </c>
      <c r="H194" s="150">
        <v>22.02</v>
      </c>
      <c r="I194" s="243"/>
      <c r="J194" s="151">
        <f>ROUND(I194*H194,2)</f>
        <v>0</v>
      </c>
      <c r="K194" s="148" t="s">
        <v>156</v>
      </c>
      <c r="L194" s="30"/>
      <c r="M194" s="152" t="s">
        <v>1</v>
      </c>
      <c r="N194" s="153" t="s">
        <v>43</v>
      </c>
      <c r="O194" s="154">
        <v>0.435</v>
      </c>
      <c r="P194" s="154">
        <f>O194*H194</f>
        <v>9.5787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157</v>
      </c>
      <c r="AT194" s="156" t="s">
        <v>152</v>
      </c>
      <c r="AU194" s="156" t="s">
        <v>87</v>
      </c>
      <c r="AY194" s="17" t="s">
        <v>150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85</v>
      </c>
      <c r="BK194" s="157">
        <f>ROUND(I194*H194,2)</f>
        <v>0</v>
      </c>
      <c r="BL194" s="17" t="s">
        <v>157</v>
      </c>
      <c r="BM194" s="156" t="s">
        <v>793</v>
      </c>
    </row>
    <row r="195" spans="2:51" s="13" customFormat="1" ht="11.25">
      <c r="B195" s="158"/>
      <c r="D195" s="159" t="s">
        <v>159</v>
      </c>
      <c r="E195" s="160" t="s">
        <v>1</v>
      </c>
      <c r="F195" s="161" t="s">
        <v>160</v>
      </c>
      <c r="H195" s="160" t="s">
        <v>1</v>
      </c>
      <c r="I195" s="244"/>
      <c r="L195" s="158"/>
      <c r="M195" s="162"/>
      <c r="N195" s="163"/>
      <c r="O195" s="163"/>
      <c r="P195" s="163"/>
      <c r="Q195" s="163"/>
      <c r="R195" s="163"/>
      <c r="S195" s="163"/>
      <c r="T195" s="164"/>
      <c r="AT195" s="160" t="s">
        <v>159</v>
      </c>
      <c r="AU195" s="160" t="s">
        <v>87</v>
      </c>
      <c r="AV195" s="13" t="s">
        <v>85</v>
      </c>
      <c r="AW195" s="13" t="s">
        <v>33</v>
      </c>
      <c r="AX195" s="13" t="s">
        <v>78</v>
      </c>
      <c r="AY195" s="160" t="s">
        <v>150</v>
      </c>
    </row>
    <row r="196" spans="2:51" s="13" customFormat="1" ht="11.25">
      <c r="B196" s="158"/>
      <c r="D196" s="159" t="s">
        <v>159</v>
      </c>
      <c r="E196" s="160" t="s">
        <v>1</v>
      </c>
      <c r="F196" s="161" t="s">
        <v>210</v>
      </c>
      <c r="H196" s="160" t="s">
        <v>1</v>
      </c>
      <c r="I196" s="244"/>
      <c r="L196" s="158"/>
      <c r="M196" s="162"/>
      <c r="N196" s="163"/>
      <c r="O196" s="163"/>
      <c r="P196" s="163"/>
      <c r="Q196" s="163"/>
      <c r="R196" s="163"/>
      <c r="S196" s="163"/>
      <c r="T196" s="164"/>
      <c r="AT196" s="160" t="s">
        <v>159</v>
      </c>
      <c r="AU196" s="160" t="s">
        <v>87</v>
      </c>
      <c r="AV196" s="13" t="s">
        <v>85</v>
      </c>
      <c r="AW196" s="13" t="s">
        <v>33</v>
      </c>
      <c r="AX196" s="13" t="s">
        <v>78</v>
      </c>
      <c r="AY196" s="160" t="s">
        <v>150</v>
      </c>
    </row>
    <row r="197" spans="2:51" s="14" customFormat="1" ht="11.25">
      <c r="B197" s="165"/>
      <c r="D197" s="159" t="s">
        <v>159</v>
      </c>
      <c r="E197" s="166" t="s">
        <v>1</v>
      </c>
      <c r="F197" s="167" t="s">
        <v>794</v>
      </c>
      <c r="H197" s="168">
        <v>22.02</v>
      </c>
      <c r="I197" s="245"/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159</v>
      </c>
      <c r="AU197" s="166" t="s">
        <v>87</v>
      </c>
      <c r="AV197" s="14" t="s">
        <v>87</v>
      </c>
      <c r="AW197" s="14" t="s">
        <v>33</v>
      </c>
      <c r="AX197" s="14" t="s">
        <v>85</v>
      </c>
      <c r="AY197" s="166" t="s">
        <v>150</v>
      </c>
    </row>
    <row r="198" spans="1:65" s="2" customFormat="1" ht="16.5" customHeight="1">
      <c r="A198" s="29"/>
      <c r="B198" s="145"/>
      <c r="C198" s="179" t="s">
        <v>254</v>
      </c>
      <c r="D198" s="179" t="s">
        <v>265</v>
      </c>
      <c r="E198" s="180" t="s">
        <v>266</v>
      </c>
      <c r="F198" s="181" t="s">
        <v>267</v>
      </c>
      <c r="G198" s="182" t="s">
        <v>268</v>
      </c>
      <c r="H198" s="183">
        <v>44.04</v>
      </c>
      <c r="I198" s="248"/>
      <c r="J198" s="184">
        <f>ROUND(I198*H198,2)</f>
        <v>0</v>
      </c>
      <c r="K198" s="181" t="s">
        <v>156</v>
      </c>
      <c r="L198" s="185"/>
      <c r="M198" s="186" t="s">
        <v>1</v>
      </c>
      <c r="N198" s="187" t="s">
        <v>43</v>
      </c>
      <c r="O198" s="154">
        <v>0</v>
      </c>
      <c r="P198" s="154">
        <f>O198*H198</f>
        <v>0</v>
      </c>
      <c r="Q198" s="154">
        <v>1</v>
      </c>
      <c r="R198" s="154">
        <f>Q198*H198</f>
        <v>44.04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194</v>
      </c>
      <c r="AT198" s="156" t="s">
        <v>265</v>
      </c>
      <c r="AU198" s="156" t="s">
        <v>87</v>
      </c>
      <c r="AY198" s="17" t="s">
        <v>150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85</v>
      </c>
      <c r="BK198" s="157">
        <f>ROUND(I198*H198,2)</f>
        <v>0</v>
      </c>
      <c r="BL198" s="17" t="s">
        <v>157</v>
      </c>
      <c r="BM198" s="156" t="s">
        <v>795</v>
      </c>
    </row>
    <row r="199" spans="1:47" s="2" customFormat="1" ht="19.5">
      <c r="A199" s="29"/>
      <c r="B199" s="30"/>
      <c r="C199" s="29"/>
      <c r="D199" s="159" t="s">
        <v>270</v>
      </c>
      <c r="E199" s="29"/>
      <c r="F199" s="188" t="s">
        <v>271</v>
      </c>
      <c r="G199" s="29"/>
      <c r="H199" s="29"/>
      <c r="I199" s="249"/>
      <c r="J199" s="29"/>
      <c r="K199" s="29"/>
      <c r="L199" s="30"/>
      <c r="M199" s="189"/>
      <c r="N199" s="190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270</v>
      </c>
      <c r="AU199" s="17" t="s">
        <v>87</v>
      </c>
    </row>
    <row r="200" spans="2:51" s="14" customFormat="1" ht="11.25">
      <c r="B200" s="165"/>
      <c r="D200" s="159" t="s">
        <v>159</v>
      </c>
      <c r="F200" s="167" t="s">
        <v>796</v>
      </c>
      <c r="H200" s="168">
        <v>44.04</v>
      </c>
      <c r="I200" s="245"/>
      <c r="L200" s="165"/>
      <c r="M200" s="169"/>
      <c r="N200" s="170"/>
      <c r="O200" s="170"/>
      <c r="P200" s="170"/>
      <c r="Q200" s="170"/>
      <c r="R200" s="170"/>
      <c r="S200" s="170"/>
      <c r="T200" s="171"/>
      <c r="AT200" s="166" t="s">
        <v>159</v>
      </c>
      <c r="AU200" s="166" t="s">
        <v>87</v>
      </c>
      <c r="AV200" s="14" t="s">
        <v>87</v>
      </c>
      <c r="AW200" s="14" t="s">
        <v>3</v>
      </c>
      <c r="AX200" s="14" t="s">
        <v>85</v>
      </c>
      <c r="AY200" s="166" t="s">
        <v>150</v>
      </c>
    </row>
    <row r="201" spans="1:65" s="2" customFormat="1" ht="37.9" customHeight="1">
      <c r="A201" s="29"/>
      <c r="B201" s="145"/>
      <c r="C201" s="146" t="s">
        <v>259</v>
      </c>
      <c r="D201" s="146" t="s">
        <v>152</v>
      </c>
      <c r="E201" s="147" t="s">
        <v>273</v>
      </c>
      <c r="F201" s="148" t="s">
        <v>274</v>
      </c>
      <c r="G201" s="149" t="s">
        <v>155</v>
      </c>
      <c r="H201" s="150">
        <v>6.6</v>
      </c>
      <c r="I201" s="243"/>
      <c r="J201" s="151">
        <f>ROUND(I201*H201,2)</f>
        <v>0</v>
      </c>
      <c r="K201" s="148" t="s">
        <v>156</v>
      </c>
      <c r="L201" s="30"/>
      <c r="M201" s="152" t="s">
        <v>1</v>
      </c>
      <c r="N201" s="153" t="s">
        <v>43</v>
      </c>
      <c r="O201" s="154">
        <v>0.28</v>
      </c>
      <c r="P201" s="154">
        <f>O201*H201</f>
        <v>1.848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6" t="s">
        <v>157</v>
      </c>
      <c r="AT201" s="156" t="s">
        <v>152</v>
      </c>
      <c r="AU201" s="156" t="s">
        <v>87</v>
      </c>
      <c r="AY201" s="17" t="s">
        <v>150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85</v>
      </c>
      <c r="BK201" s="157">
        <f>ROUND(I201*H201,2)</f>
        <v>0</v>
      </c>
      <c r="BL201" s="17" t="s">
        <v>157</v>
      </c>
      <c r="BM201" s="156" t="s">
        <v>797</v>
      </c>
    </row>
    <row r="202" spans="2:51" s="14" customFormat="1" ht="11.25">
      <c r="B202" s="165"/>
      <c r="D202" s="159" t="s">
        <v>159</v>
      </c>
      <c r="E202" s="166" t="s">
        <v>1</v>
      </c>
      <c r="F202" s="167" t="s">
        <v>798</v>
      </c>
      <c r="H202" s="168">
        <v>6.6</v>
      </c>
      <c r="I202" s="245"/>
      <c r="L202" s="165"/>
      <c r="M202" s="169"/>
      <c r="N202" s="170"/>
      <c r="O202" s="170"/>
      <c r="P202" s="170"/>
      <c r="Q202" s="170"/>
      <c r="R202" s="170"/>
      <c r="S202" s="170"/>
      <c r="T202" s="171"/>
      <c r="AT202" s="166" t="s">
        <v>159</v>
      </c>
      <c r="AU202" s="166" t="s">
        <v>87</v>
      </c>
      <c r="AV202" s="14" t="s">
        <v>87</v>
      </c>
      <c r="AW202" s="14" t="s">
        <v>33</v>
      </c>
      <c r="AX202" s="14" t="s">
        <v>85</v>
      </c>
      <c r="AY202" s="166" t="s">
        <v>150</v>
      </c>
    </row>
    <row r="203" spans="1:65" s="2" customFormat="1" ht="37.9" customHeight="1">
      <c r="A203" s="29"/>
      <c r="B203" s="145"/>
      <c r="C203" s="146" t="s">
        <v>264</v>
      </c>
      <c r="D203" s="146" t="s">
        <v>152</v>
      </c>
      <c r="E203" s="147" t="s">
        <v>277</v>
      </c>
      <c r="F203" s="148" t="s">
        <v>278</v>
      </c>
      <c r="G203" s="149" t="s">
        <v>155</v>
      </c>
      <c r="H203" s="150">
        <v>6.6</v>
      </c>
      <c r="I203" s="243"/>
      <c r="J203" s="151">
        <f>ROUND(I203*H203,2)</f>
        <v>0</v>
      </c>
      <c r="K203" s="148" t="s">
        <v>156</v>
      </c>
      <c r="L203" s="30"/>
      <c r="M203" s="152" t="s">
        <v>1</v>
      </c>
      <c r="N203" s="153" t="s">
        <v>43</v>
      </c>
      <c r="O203" s="154">
        <v>0.007</v>
      </c>
      <c r="P203" s="154">
        <f>O203*H203</f>
        <v>0.0462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157</v>
      </c>
      <c r="AT203" s="156" t="s">
        <v>152</v>
      </c>
      <c r="AU203" s="156" t="s">
        <v>87</v>
      </c>
      <c r="AY203" s="17" t="s">
        <v>150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85</v>
      </c>
      <c r="BK203" s="157">
        <f>ROUND(I203*H203,2)</f>
        <v>0</v>
      </c>
      <c r="BL203" s="17" t="s">
        <v>157</v>
      </c>
      <c r="BM203" s="156" t="s">
        <v>799</v>
      </c>
    </row>
    <row r="204" spans="2:51" s="14" customFormat="1" ht="11.25">
      <c r="B204" s="165"/>
      <c r="D204" s="159" t="s">
        <v>159</v>
      </c>
      <c r="E204" s="166" t="s">
        <v>1</v>
      </c>
      <c r="F204" s="167" t="s">
        <v>800</v>
      </c>
      <c r="H204" s="168">
        <v>6.6</v>
      </c>
      <c r="I204" s="245"/>
      <c r="L204" s="165"/>
      <c r="M204" s="169"/>
      <c r="N204" s="170"/>
      <c r="O204" s="170"/>
      <c r="P204" s="170"/>
      <c r="Q204" s="170"/>
      <c r="R204" s="170"/>
      <c r="S204" s="170"/>
      <c r="T204" s="171"/>
      <c r="AT204" s="166" t="s">
        <v>159</v>
      </c>
      <c r="AU204" s="166" t="s">
        <v>87</v>
      </c>
      <c r="AV204" s="14" t="s">
        <v>87</v>
      </c>
      <c r="AW204" s="14" t="s">
        <v>33</v>
      </c>
      <c r="AX204" s="14" t="s">
        <v>85</v>
      </c>
      <c r="AY204" s="166" t="s">
        <v>150</v>
      </c>
    </row>
    <row r="205" spans="1:65" s="2" customFormat="1" ht="16.5" customHeight="1">
      <c r="A205" s="29"/>
      <c r="B205" s="145"/>
      <c r="C205" s="179" t="s">
        <v>7</v>
      </c>
      <c r="D205" s="179" t="s">
        <v>265</v>
      </c>
      <c r="E205" s="180" t="s">
        <v>282</v>
      </c>
      <c r="F205" s="181" t="s">
        <v>283</v>
      </c>
      <c r="G205" s="182" t="s">
        <v>284</v>
      </c>
      <c r="H205" s="183">
        <v>0.132</v>
      </c>
      <c r="I205" s="248"/>
      <c r="J205" s="184">
        <f>ROUND(I205*H205,2)</f>
        <v>0</v>
      </c>
      <c r="K205" s="181" t="s">
        <v>156</v>
      </c>
      <c r="L205" s="185"/>
      <c r="M205" s="186" t="s">
        <v>1</v>
      </c>
      <c r="N205" s="187" t="s">
        <v>43</v>
      </c>
      <c r="O205" s="154">
        <v>0</v>
      </c>
      <c r="P205" s="154">
        <f>O205*H205</f>
        <v>0</v>
      </c>
      <c r="Q205" s="154">
        <v>0.001</v>
      </c>
      <c r="R205" s="154">
        <f>Q205*H205</f>
        <v>0.000132</v>
      </c>
      <c r="S205" s="154">
        <v>0</v>
      </c>
      <c r="T205" s="15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194</v>
      </c>
      <c r="AT205" s="156" t="s">
        <v>265</v>
      </c>
      <c r="AU205" s="156" t="s">
        <v>87</v>
      </c>
      <c r="AY205" s="17" t="s">
        <v>150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85</v>
      </c>
      <c r="BK205" s="157">
        <f>ROUND(I205*H205,2)</f>
        <v>0</v>
      </c>
      <c r="BL205" s="17" t="s">
        <v>157</v>
      </c>
      <c r="BM205" s="156" t="s">
        <v>801</v>
      </c>
    </row>
    <row r="206" spans="2:51" s="14" customFormat="1" ht="11.25">
      <c r="B206" s="165"/>
      <c r="D206" s="159" t="s">
        <v>159</v>
      </c>
      <c r="E206" s="166" t="s">
        <v>1</v>
      </c>
      <c r="F206" s="167" t="s">
        <v>802</v>
      </c>
      <c r="H206" s="168">
        <v>0.132</v>
      </c>
      <c r="I206" s="245"/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159</v>
      </c>
      <c r="AU206" s="166" t="s">
        <v>87</v>
      </c>
      <c r="AV206" s="14" t="s">
        <v>87</v>
      </c>
      <c r="AW206" s="14" t="s">
        <v>33</v>
      </c>
      <c r="AX206" s="14" t="s">
        <v>85</v>
      </c>
      <c r="AY206" s="166" t="s">
        <v>150</v>
      </c>
    </row>
    <row r="207" spans="2:63" s="12" customFormat="1" ht="22.9" customHeight="1">
      <c r="B207" s="133"/>
      <c r="D207" s="134" t="s">
        <v>77</v>
      </c>
      <c r="E207" s="143" t="s">
        <v>157</v>
      </c>
      <c r="F207" s="143" t="s">
        <v>287</v>
      </c>
      <c r="I207" s="250"/>
      <c r="J207" s="144">
        <f>BK207</f>
        <v>0</v>
      </c>
      <c r="L207" s="133"/>
      <c r="M207" s="137"/>
      <c r="N207" s="138"/>
      <c r="O207" s="138"/>
      <c r="P207" s="139">
        <f>SUM(P208:P219)</f>
        <v>9.81632</v>
      </c>
      <c r="Q207" s="138"/>
      <c r="R207" s="139">
        <f>SUM(R208:R219)</f>
        <v>0</v>
      </c>
      <c r="S207" s="138"/>
      <c r="T207" s="140">
        <f>SUM(T208:T219)</f>
        <v>0</v>
      </c>
      <c r="AR207" s="134" t="s">
        <v>85</v>
      </c>
      <c r="AT207" s="141" t="s">
        <v>77</v>
      </c>
      <c r="AU207" s="141" t="s">
        <v>85</v>
      </c>
      <c r="AY207" s="134" t="s">
        <v>150</v>
      </c>
      <c r="BK207" s="142">
        <f>SUM(BK208:BK219)</f>
        <v>0</v>
      </c>
    </row>
    <row r="208" spans="1:65" s="2" customFormat="1" ht="24.2" customHeight="1">
      <c r="A208" s="29"/>
      <c r="B208" s="145"/>
      <c r="C208" s="146" t="s">
        <v>276</v>
      </c>
      <c r="D208" s="146" t="s">
        <v>152</v>
      </c>
      <c r="E208" s="147" t="s">
        <v>289</v>
      </c>
      <c r="F208" s="148" t="s">
        <v>290</v>
      </c>
      <c r="G208" s="149" t="s">
        <v>203</v>
      </c>
      <c r="H208" s="150">
        <v>0.5</v>
      </c>
      <c r="I208" s="243"/>
      <c r="J208" s="151">
        <f>ROUND(I208*H208,2)</f>
        <v>0</v>
      </c>
      <c r="K208" s="148" t="s">
        <v>156</v>
      </c>
      <c r="L208" s="30"/>
      <c r="M208" s="152" t="s">
        <v>1</v>
      </c>
      <c r="N208" s="153" t="s">
        <v>43</v>
      </c>
      <c r="O208" s="154">
        <v>1.303</v>
      </c>
      <c r="P208" s="154">
        <f>O208*H208</f>
        <v>0.6515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157</v>
      </c>
      <c r="AT208" s="156" t="s">
        <v>152</v>
      </c>
      <c r="AU208" s="156" t="s">
        <v>87</v>
      </c>
      <c r="AY208" s="17" t="s">
        <v>150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85</v>
      </c>
      <c r="BK208" s="157">
        <f>ROUND(I208*H208,2)</f>
        <v>0</v>
      </c>
      <c r="BL208" s="17" t="s">
        <v>157</v>
      </c>
      <c r="BM208" s="156" t="s">
        <v>803</v>
      </c>
    </row>
    <row r="209" spans="2:51" s="14" customFormat="1" ht="11.25">
      <c r="B209" s="165"/>
      <c r="D209" s="159" t="s">
        <v>159</v>
      </c>
      <c r="E209" s="166" t="s">
        <v>1</v>
      </c>
      <c r="F209" s="167" t="s">
        <v>804</v>
      </c>
      <c r="H209" s="168">
        <v>0.5</v>
      </c>
      <c r="I209" s="245"/>
      <c r="L209" s="165"/>
      <c r="M209" s="169"/>
      <c r="N209" s="170"/>
      <c r="O209" s="170"/>
      <c r="P209" s="170"/>
      <c r="Q209" s="170"/>
      <c r="R209" s="170"/>
      <c r="S209" s="170"/>
      <c r="T209" s="171"/>
      <c r="AT209" s="166" t="s">
        <v>159</v>
      </c>
      <c r="AU209" s="166" t="s">
        <v>87</v>
      </c>
      <c r="AV209" s="14" t="s">
        <v>87</v>
      </c>
      <c r="AW209" s="14" t="s">
        <v>33</v>
      </c>
      <c r="AX209" s="14" t="s">
        <v>85</v>
      </c>
      <c r="AY209" s="166" t="s">
        <v>150</v>
      </c>
    </row>
    <row r="210" spans="1:65" s="2" customFormat="1" ht="33" customHeight="1">
      <c r="A210" s="29"/>
      <c r="B210" s="145"/>
      <c r="C210" s="146" t="s">
        <v>281</v>
      </c>
      <c r="D210" s="146" t="s">
        <v>152</v>
      </c>
      <c r="E210" s="147" t="s">
        <v>294</v>
      </c>
      <c r="F210" s="148" t="s">
        <v>295</v>
      </c>
      <c r="G210" s="149" t="s">
        <v>203</v>
      </c>
      <c r="H210" s="150">
        <v>6.78</v>
      </c>
      <c r="I210" s="243"/>
      <c r="J210" s="151">
        <f>ROUND(I210*H210,2)</f>
        <v>0</v>
      </c>
      <c r="K210" s="148" t="s">
        <v>156</v>
      </c>
      <c r="L210" s="30"/>
      <c r="M210" s="152" t="s">
        <v>1</v>
      </c>
      <c r="N210" s="153" t="s">
        <v>43</v>
      </c>
      <c r="O210" s="154">
        <v>1.317</v>
      </c>
      <c r="P210" s="154">
        <f>O210*H210</f>
        <v>8.92926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157</v>
      </c>
      <c r="AT210" s="156" t="s">
        <v>152</v>
      </c>
      <c r="AU210" s="156" t="s">
        <v>87</v>
      </c>
      <c r="AY210" s="17" t="s">
        <v>150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85</v>
      </c>
      <c r="BK210" s="157">
        <f>ROUND(I210*H210,2)</f>
        <v>0</v>
      </c>
      <c r="BL210" s="17" t="s">
        <v>157</v>
      </c>
      <c r="BM210" s="156" t="s">
        <v>805</v>
      </c>
    </row>
    <row r="211" spans="2:51" s="13" customFormat="1" ht="11.25">
      <c r="B211" s="158"/>
      <c r="D211" s="159" t="s">
        <v>159</v>
      </c>
      <c r="E211" s="160" t="s">
        <v>1</v>
      </c>
      <c r="F211" s="161" t="s">
        <v>160</v>
      </c>
      <c r="H211" s="160" t="s">
        <v>1</v>
      </c>
      <c r="I211" s="244"/>
      <c r="L211" s="158"/>
      <c r="M211" s="162"/>
      <c r="N211" s="163"/>
      <c r="O211" s="163"/>
      <c r="P211" s="163"/>
      <c r="Q211" s="163"/>
      <c r="R211" s="163"/>
      <c r="S211" s="163"/>
      <c r="T211" s="164"/>
      <c r="AT211" s="160" t="s">
        <v>159</v>
      </c>
      <c r="AU211" s="160" t="s">
        <v>87</v>
      </c>
      <c r="AV211" s="13" t="s">
        <v>85</v>
      </c>
      <c r="AW211" s="13" t="s">
        <v>33</v>
      </c>
      <c r="AX211" s="13" t="s">
        <v>78</v>
      </c>
      <c r="AY211" s="160" t="s">
        <v>150</v>
      </c>
    </row>
    <row r="212" spans="2:51" s="13" customFormat="1" ht="11.25">
      <c r="B212" s="158"/>
      <c r="D212" s="159" t="s">
        <v>159</v>
      </c>
      <c r="E212" s="160" t="s">
        <v>1</v>
      </c>
      <c r="F212" s="161" t="s">
        <v>210</v>
      </c>
      <c r="H212" s="160" t="s">
        <v>1</v>
      </c>
      <c r="I212" s="244"/>
      <c r="L212" s="158"/>
      <c r="M212" s="162"/>
      <c r="N212" s="163"/>
      <c r="O212" s="163"/>
      <c r="P212" s="163"/>
      <c r="Q212" s="163"/>
      <c r="R212" s="163"/>
      <c r="S212" s="163"/>
      <c r="T212" s="164"/>
      <c r="AT212" s="160" t="s">
        <v>159</v>
      </c>
      <c r="AU212" s="160" t="s">
        <v>87</v>
      </c>
      <c r="AV212" s="13" t="s">
        <v>85</v>
      </c>
      <c r="AW212" s="13" t="s">
        <v>33</v>
      </c>
      <c r="AX212" s="13" t="s">
        <v>78</v>
      </c>
      <c r="AY212" s="160" t="s">
        <v>150</v>
      </c>
    </row>
    <row r="213" spans="2:51" s="14" customFormat="1" ht="11.25">
      <c r="B213" s="165"/>
      <c r="D213" s="159" t="s">
        <v>159</v>
      </c>
      <c r="E213" s="166" t="s">
        <v>1</v>
      </c>
      <c r="F213" s="167" t="s">
        <v>806</v>
      </c>
      <c r="H213" s="168">
        <v>6.78</v>
      </c>
      <c r="I213" s="245"/>
      <c r="L213" s="165"/>
      <c r="M213" s="169"/>
      <c r="N213" s="170"/>
      <c r="O213" s="170"/>
      <c r="P213" s="170"/>
      <c r="Q213" s="170"/>
      <c r="R213" s="170"/>
      <c r="S213" s="170"/>
      <c r="T213" s="171"/>
      <c r="AT213" s="166" t="s">
        <v>159</v>
      </c>
      <c r="AU213" s="166" t="s">
        <v>87</v>
      </c>
      <c r="AV213" s="14" t="s">
        <v>87</v>
      </c>
      <c r="AW213" s="14" t="s">
        <v>33</v>
      </c>
      <c r="AX213" s="14" t="s">
        <v>85</v>
      </c>
      <c r="AY213" s="166" t="s">
        <v>150</v>
      </c>
    </row>
    <row r="214" spans="1:65" s="2" customFormat="1" ht="44.25" customHeight="1">
      <c r="A214" s="29"/>
      <c r="B214" s="145"/>
      <c r="C214" s="146" t="s">
        <v>288</v>
      </c>
      <c r="D214" s="146" t="s">
        <v>152</v>
      </c>
      <c r="E214" s="147" t="s">
        <v>299</v>
      </c>
      <c r="F214" s="148" t="s">
        <v>300</v>
      </c>
      <c r="G214" s="149" t="s">
        <v>203</v>
      </c>
      <c r="H214" s="150">
        <v>0.195</v>
      </c>
      <c r="I214" s="243"/>
      <c r="J214" s="151">
        <f>ROUND(I214*H214,2)</f>
        <v>0</v>
      </c>
      <c r="K214" s="148" t="s">
        <v>156</v>
      </c>
      <c r="L214" s="30"/>
      <c r="M214" s="152" t="s">
        <v>1</v>
      </c>
      <c r="N214" s="153" t="s">
        <v>43</v>
      </c>
      <c r="O214" s="154">
        <v>1.208</v>
      </c>
      <c r="P214" s="154">
        <f>O214*H214</f>
        <v>0.23556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157</v>
      </c>
      <c r="AT214" s="156" t="s">
        <v>152</v>
      </c>
      <c r="AU214" s="156" t="s">
        <v>87</v>
      </c>
      <c r="AY214" s="17" t="s">
        <v>150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85</v>
      </c>
      <c r="BK214" s="157">
        <f>ROUND(I214*H214,2)</f>
        <v>0</v>
      </c>
      <c r="BL214" s="17" t="s">
        <v>157</v>
      </c>
      <c r="BM214" s="156" t="s">
        <v>807</v>
      </c>
    </row>
    <row r="215" spans="2:51" s="13" customFormat="1" ht="11.25">
      <c r="B215" s="158"/>
      <c r="D215" s="159" t="s">
        <v>159</v>
      </c>
      <c r="E215" s="160" t="s">
        <v>1</v>
      </c>
      <c r="F215" s="161" t="s">
        <v>302</v>
      </c>
      <c r="H215" s="160" t="s">
        <v>1</v>
      </c>
      <c r="I215" s="244"/>
      <c r="L215" s="158"/>
      <c r="M215" s="162"/>
      <c r="N215" s="163"/>
      <c r="O215" s="163"/>
      <c r="P215" s="163"/>
      <c r="Q215" s="163"/>
      <c r="R215" s="163"/>
      <c r="S215" s="163"/>
      <c r="T215" s="164"/>
      <c r="AT215" s="160" t="s">
        <v>159</v>
      </c>
      <c r="AU215" s="160" t="s">
        <v>87</v>
      </c>
      <c r="AV215" s="13" t="s">
        <v>85</v>
      </c>
      <c r="AW215" s="13" t="s">
        <v>33</v>
      </c>
      <c r="AX215" s="13" t="s">
        <v>78</v>
      </c>
      <c r="AY215" s="160" t="s">
        <v>150</v>
      </c>
    </row>
    <row r="216" spans="2:51" s="14" customFormat="1" ht="11.25">
      <c r="B216" s="165"/>
      <c r="D216" s="159" t="s">
        <v>159</v>
      </c>
      <c r="E216" s="166" t="s">
        <v>1</v>
      </c>
      <c r="F216" s="167" t="s">
        <v>808</v>
      </c>
      <c r="H216" s="168">
        <v>0.04</v>
      </c>
      <c r="I216" s="245"/>
      <c r="L216" s="165"/>
      <c r="M216" s="169"/>
      <c r="N216" s="170"/>
      <c r="O216" s="170"/>
      <c r="P216" s="170"/>
      <c r="Q216" s="170"/>
      <c r="R216" s="170"/>
      <c r="S216" s="170"/>
      <c r="T216" s="171"/>
      <c r="AT216" s="166" t="s">
        <v>159</v>
      </c>
      <c r="AU216" s="166" t="s">
        <v>87</v>
      </c>
      <c r="AV216" s="14" t="s">
        <v>87</v>
      </c>
      <c r="AW216" s="14" t="s">
        <v>33</v>
      </c>
      <c r="AX216" s="14" t="s">
        <v>78</v>
      </c>
      <c r="AY216" s="166" t="s">
        <v>150</v>
      </c>
    </row>
    <row r="217" spans="2:51" s="14" customFormat="1" ht="11.25">
      <c r="B217" s="165"/>
      <c r="D217" s="159" t="s">
        <v>159</v>
      </c>
      <c r="E217" s="166" t="s">
        <v>1</v>
      </c>
      <c r="F217" s="167" t="s">
        <v>642</v>
      </c>
      <c r="H217" s="168">
        <v>0.023</v>
      </c>
      <c r="I217" s="245"/>
      <c r="L217" s="165"/>
      <c r="M217" s="169"/>
      <c r="N217" s="170"/>
      <c r="O217" s="170"/>
      <c r="P217" s="170"/>
      <c r="Q217" s="170"/>
      <c r="R217" s="170"/>
      <c r="S217" s="170"/>
      <c r="T217" s="171"/>
      <c r="AT217" s="166" t="s">
        <v>159</v>
      </c>
      <c r="AU217" s="166" t="s">
        <v>87</v>
      </c>
      <c r="AV217" s="14" t="s">
        <v>87</v>
      </c>
      <c r="AW217" s="14" t="s">
        <v>33</v>
      </c>
      <c r="AX217" s="14" t="s">
        <v>78</v>
      </c>
      <c r="AY217" s="166" t="s">
        <v>150</v>
      </c>
    </row>
    <row r="218" spans="2:51" s="14" customFormat="1" ht="11.25">
      <c r="B218" s="165"/>
      <c r="D218" s="159" t="s">
        <v>159</v>
      </c>
      <c r="E218" s="166" t="s">
        <v>1</v>
      </c>
      <c r="F218" s="167" t="s">
        <v>809</v>
      </c>
      <c r="H218" s="168">
        <v>0.132</v>
      </c>
      <c r="I218" s="245"/>
      <c r="L218" s="165"/>
      <c r="M218" s="169"/>
      <c r="N218" s="170"/>
      <c r="O218" s="170"/>
      <c r="P218" s="170"/>
      <c r="Q218" s="170"/>
      <c r="R218" s="170"/>
      <c r="S218" s="170"/>
      <c r="T218" s="171"/>
      <c r="AT218" s="166" t="s">
        <v>159</v>
      </c>
      <c r="AU218" s="166" t="s">
        <v>87</v>
      </c>
      <c r="AV218" s="14" t="s">
        <v>87</v>
      </c>
      <c r="AW218" s="14" t="s">
        <v>33</v>
      </c>
      <c r="AX218" s="14" t="s">
        <v>78</v>
      </c>
      <c r="AY218" s="166" t="s">
        <v>150</v>
      </c>
    </row>
    <row r="219" spans="2:51" s="15" customFormat="1" ht="11.25">
      <c r="B219" s="172"/>
      <c r="D219" s="159" t="s">
        <v>159</v>
      </c>
      <c r="E219" s="173" t="s">
        <v>1</v>
      </c>
      <c r="F219" s="174" t="s">
        <v>164</v>
      </c>
      <c r="H219" s="175">
        <v>0.195</v>
      </c>
      <c r="I219" s="247"/>
      <c r="L219" s="172"/>
      <c r="M219" s="176"/>
      <c r="N219" s="177"/>
      <c r="O219" s="177"/>
      <c r="P219" s="177"/>
      <c r="Q219" s="177"/>
      <c r="R219" s="177"/>
      <c r="S219" s="177"/>
      <c r="T219" s="178"/>
      <c r="AT219" s="173" t="s">
        <v>159</v>
      </c>
      <c r="AU219" s="173" t="s">
        <v>87</v>
      </c>
      <c r="AV219" s="15" t="s">
        <v>157</v>
      </c>
      <c r="AW219" s="15" t="s">
        <v>33</v>
      </c>
      <c r="AX219" s="15" t="s">
        <v>85</v>
      </c>
      <c r="AY219" s="173" t="s">
        <v>150</v>
      </c>
    </row>
    <row r="220" spans="2:63" s="12" customFormat="1" ht="22.9" customHeight="1">
      <c r="B220" s="133"/>
      <c r="D220" s="134" t="s">
        <v>77</v>
      </c>
      <c r="E220" s="143" t="s">
        <v>177</v>
      </c>
      <c r="F220" s="143" t="s">
        <v>306</v>
      </c>
      <c r="I220" s="250"/>
      <c r="J220" s="144">
        <f>BK220</f>
        <v>0</v>
      </c>
      <c r="L220" s="133"/>
      <c r="M220" s="137"/>
      <c r="N220" s="138"/>
      <c r="O220" s="138"/>
      <c r="P220" s="139">
        <f>SUM(P221:P232)</f>
        <v>54.909184</v>
      </c>
      <c r="Q220" s="138"/>
      <c r="R220" s="139">
        <f>SUM(R221:R232)</f>
        <v>11.07093952</v>
      </c>
      <c r="S220" s="138"/>
      <c r="T220" s="140">
        <f>SUM(T221:T232)</f>
        <v>0</v>
      </c>
      <c r="AR220" s="134" t="s">
        <v>85</v>
      </c>
      <c r="AT220" s="141" t="s">
        <v>77</v>
      </c>
      <c r="AU220" s="141" t="s">
        <v>85</v>
      </c>
      <c r="AY220" s="134" t="s">
        <v>150</v>
      </c>
      <c r="BK220" s="142">
        <f>SUM(BK221:BK232)</f>
        <v>0</v>
      </c>
    </row>
    <row r="221" spans="1:65" s="2" customFormat="1" ht="33" customHeight="1">
      <c r="A221" s="29"/>
      <c r="B221" s="145"/>
      <c r="C221" s="146" t="s">
        <v>293</v>
      </c>
      <c r="D221" s="146" t="s">
        <v>152</v>
      </c>
      <c r="E221" s="147" t="s">
        <v>308</v>
      </c>
      <c r="F221" s="148" t="s">
        <v>309</v>
      </c>
      <c r="G221" s="149" t="s">
        <v>155</v>
      </c>
      <c r="H221" s="150">
        <v>87.296</v>
      </c>
      <c r="I221" s="243"/>
      <c r="J221" s="151">
        <f>ROUND(I221*H221,2)</f>
        <v>0</v>
      </c>
      <c r="K221" s="148" t="s">
        <v>156</v>
      </c>
      <c r="L221" s="30"/>
      <c r="M221" s="152" t="s">
        <v>1</v>
      </c>
      <c r="N221" s="153" t="s">
        <v>43</v>
      </c>
      <c r="O221" s="154">
        <v>0.029</v>
      </c>
      <c r="P221" s="154">
        <f>O221*H221</f>
        <v>2.5315840000000005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157</v>
      </c>
      <c r="AT221" s="156" t="s">
        <v>152</v>
      </c>
      <c r="AU221" s="156" t="s">
        <v>87</v>
      </c>
      <c r="AY221" s="17" t="s">
        <v>150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ROUND(I221*H221,2)</f>
        <v>0</v>
      </c>
      <c r="BL221" s="17" t="s">
        <v>157</v>
      </c>
      <c r="BM221" s="156" t="s">
        <v>810</v>
      </c>
    </row>
    <row r="222" spans="2:51" s="13" customFormat="1" ht="11.25">
      <c r="B222" s="158"/>
      <c r="D222" s="159" t="s">
        <v>159</v>
      </c>
      <c r="E222" s="160" t="s">
        <v>1</v>
      </c>
      <c r="F222" s="161" t="s">
        <v>160</v>
      </c>
      <c r="H222" s="160" t="s">
        <v>1</v>
      </c>
      <c r="I222" s="244"/>
      <c r="L222" s="158"/>
      <c r="M222" s="162"/>
      <c r="N222" s="163"/>
      <c r="O222" s="163"/>
      <c r="P222" s="163"/>
      <c r="Q222" s="163"/>
      <c r="R222" s="163"/>
      <c r="S222" s="163"/>
      <c r="T222" s="164"/>
      <c r="AT222" s="160" t="s">
        <v>159</v>
      </c>
      <c r="AU222" s="160" t="s">
        <v>87</v>
      </c>
      <c r="AV222" s="13" t="s">
        <v>85</v>
      </c>
      <c r="AW222" s="13" t="s">
        <v>33</v>
      </c>
      <c r="AX222" s="13" t="s">
        <v>78</v>
      </c>
      <c r="AY222" s="160" t="s">
        <v>150</v>
      </c>
    </row>
    <row r="223" spans="2:51" s="13" customFormat="1" ht="11.25">
      <c r="B223" s="158"/>
      <c r="D223" s="159" t="s">
        <v>159</v>
      </c>
      <c r="E223" s="160" t="s">
        <v>1</v>
      </c>
      <c r="F223" s="161" t="s">
        <v>161</v>
      </c>
      <c r="H223" s="160" t="s">
        <v>1</v>
      </c>
      <c r="I223" s="244"/>
      <c r="L223" s="158"/>
      <c r="M223" s="162"/>
      <c r="N223" s="163"/>
      <c r="O223" s="163"/>
      <c r="P223" s="163"/>
      <c r="Q223" s="163"/>
      <c r="R223" s="163"/>
      <c r="S223" s="163"/>
      <c r="T223" s="164"/>
      <c r="AT223" s="160" t="s">
        <v>159</v>
      </c>
      <c r="AU223" s="160" t="s">
        <v>87</v>
      </c>
      <c r="AV223" s="13" t="s">
        <v>85</v>
      </c>
      <c r="AW223" s="13" t="s">
        <v>33</v>
      </c>
      <c r="AX223" s="13" t="s">
        <v>78</v>
      </c>
      <c r="AY223" s="160" t="s">
        <v>150</v>
      </c>
    </row>
    <row r="224" spans="2:51" s="14" customFormat="1" ht="11.25">
      <c r="B224" s="165"/>
      <c r="D224" s="159" t="s">
        <v>159</v>
      </c>
      <c r="E224" s="166" t="s">
        <v>1</v>
      </c>
      <c r="F224" s="167" t="s">
        <v>811</v>
      </c>
      <c r="H224" s="168">
        <v>87.296</v>
      </c>
      <c r="I224" s="245"/>
      <c r="L224" s="165"/>
      <c r="M224" s="169"/>
      <c r="N224" s="170"/>
      <c r="O224" s="170"/>
      <c r="P224" s="170"/>
      <c r="Q224" s="170"/>
      <c r="R224" s="170"/>
      <c r="S224" s="170"/>
      <c r="T224" s="171"/>
      <c r="AT224" s="166" t="s">
        <v>159</v>
      </c>
      <c r="AU224" s="166" t="s">
        <v>87</v>
      </c>
      <c r="AV224" s="14" t="s">
        <v>87</v>
      </c>
      <c r="AW224" s="14" t="s">
        <v>33</v>
      </c>
      <c r="AX224" s="14" t="s">
        <v>85</v>
      </c>
      <c r="AY224" s="166" t="s">
        <v>150</v>
      </c>
    </row>
    <row r="225" spans="1:65" s="2" customFormat="1" ht="76.35" customHeight="1">
      <c r="A225" s="29"/>
      <c r="B225" s="145"/>
      <c r="C225" s="146" t="s">
        <v>298</v>
      </c>
      <c r="D225" s="146" t="s">
        <v>152</v>
      </c>
      <c r="E225" s="147" t="s">
        <v>322</v>
      </c>
      <c r="F225" s="148" t="s">
        <v>323</v>
      </c>
      <c r="G225" s="149" t="s">
        <v>155</v>
      </c>
      <c r="H225" s="150">
        <v>87.296</v>
      </c>
      <c r="I225" s="243"/>
      <c r="J225" s="151">
        <f>ROUND(I225*H225,2)</f>
        <v>0</v>
      </c>
      <c r="K225" s="148" t="s">
        <v>156</v>
      </c>
      <c r="L225" s="30"/>
      <c r="M225" s="152" t="s">
        <v>1</v>
      </c>
      <c r="N225" s="153" t="s">
        <v>43</v>
      </c>
      <c r="O225" s="154">
        <v>0.6</v>
      </c>
      <c r="P225" s="154">
        <f>O225*H225</f>
        <v>52.3776</v>
      </c>
      <c r="Q225" s="154">
        <v>0.11162</v>
      </c>
      <c r="R225" s="154">
        <f>Q225*H225</f>
        <v>9.74397952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157</v>
      </c>
      <c r="AT225" s="156" t="s">
        <v>152</v>
      </c>
      <c r="AU225" s="156" t="s">
        <v>87</v>
      </c>
      <c r="AY225" s="17" t="s">
        <v>150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85</v>
      </c>
      <c r="BK225" s="157">
        <f>ROUND(I225*H225,2)</f>
        <v>0</v>
      </c>
      <c r="BL225" s="17" t="s">
        <v>157</v>
      </c>
      <c r="BM225" s="156" t="s">
        <v>812</v>
      </c>
    </row>
    <row r="226" spans="2:51" s="13" customFormat="1" ht="11.25">
      <c r="B226" s="158"/>
      <c r="D226" s="159" t="s">
        <v>159</v>
      </c>
      <c r="E226" s="160" t="s">
        <v>1</v>
      </c>
      <c r="F226" s="161" t="s">
        <v>160</v>
      </c>
      <c r="H226" s="160" t="s">
        <v>1</v>
      </c>
      <c r="I226" s="244"/>
      <c r="L226" s="158"/>
      <c r="M226" s="162"/>
      <c r="N226" s="163"/>
      <c r="O226" s="163"/>
      <c r="P226" s="163"/>
      <c r="Q226" s="163"/>
      <c r="R226" s="163"/>
      <c r="S226" s="163"/>
      <c r="T226" s="164"/>
      <c r="AT226" s="160" t="s">
        <v>159</v>
      </c>
      <c r="AU226" s="160" t="s">
        <v>87</v>
      </c>
      <c r="AV226" s="13" t="s">
        <v>85</v>
      </c>
      <c r="AW226" s="13" t="s">
        <v>33</v>
      </c>
      <c r="AX226" s="13" t="s">
        <v>78</v>
      </c>
      <c r="AY226" s="160" t="s">
        <v>150</v>
      </c>
    </row>
    <row r="227" spans="2:51" s="13" customFormat="1" ht="11.25">
      <c r="B227" s="158"/>
      <c r="D227" s="159" t="s">
        <v>159</v>
      </c>
      <c r="E227" s="160" t="s">
        <v>1</v>
      </c>
      <c r="F227" s="161" t="s">
        <v>161</v>
      </c>
      <c r="H227" s="160" t="s">
        <v>1</v>
      </c>
      <c r="I227" s="244"/>
      <c r="L227" s="158"/>
      <c r="M227" s="162"/>
      <c r="N227" s="163"/>
      <c r="O227" s="163"/>
      <c r="P227" s="163"/>
      <c r="Q227" s="163"/>
      <c r="R227" s="163"/>
      <c r="S227" s="163"/>
      <c r="T227" s="164"/>
      <c r="AT227" s="160" t="s">
        <v>159</v>
      </c>
      <c r="AU227" s="160" t="s">
        <v>87</v>
      </c>
      <c r="AV227" s="13" t="s">
        <v>85</v>
      </c>
      <c r="AW227" s="13" t="s">
        <v>33</v>
      </c>
      <c r="AX227" s="13" t="s">
        <v>78</v>
      </c>
      <c r="AY227" s="160" t="s">
        <v>150</v>
      </c>
    </row>
    <row r="228" spans="2:51" s="13" customFormat="1" ht="11.25">
      <c r="B228" s="158"/>
      <c r="D228" s="159" t="s">
        <v>159</v>
      </c>
      <c r="E228" s="160" t="s">
        <v>1</v>
      </c>
      <c r="F228" s="161" t="s">
        <v>325</v>
      </c>
      <c r="H228" s="160" t="s">
        <v>1</v>
      </c>
      <c r="I228" s="244"/>
      <c r="L228" s="158"/>
      <c r="M228" s="162"/>
      <c r="N228" s="163"/>
      <c r="O228" s="163"/>
      <c r="P228" s="163"/>
      <c r="Q228" s="163"/>
      <c r="R228" s="163"/>
      <c r="S228" s="163"/>
      <c r="T228" s="164"/>
      <c r="AT228" s="160" t="s">
        <v>159</v>
      </c>
      <c r="AU228" s="160" t="s">
        <v>87</v>
      </c>
      <c r="AV228" s="13" t="s">
        <v>85</v>
      </c>
      <c r="AW228" s="13" t="s">
        <v>33</v>
      </c>
      <c r="AX228" s="13" t="s">
        <v>78</v>
      </c>
      <c r="AY228" s="160" t="s">
        <v>150</v>
      </c>
    </row>
    <row r="229" spans="2:51" s="14" customFormat="1" ht="11.25">
      <c r="B229" s="165"/>
      <c r="D229" s="159" t="s">
        <v>159</v>
      </c>
      <c r="E229" s="166" t="s">
        <v>1</v>
      </c>
      <c r="F229" s="167" t="s">
        <v>811</v>
      </c>
      <c r="H229" s="168">
        <v>87.296</v>
      </c>
      <c r="I229" s="245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159</v>
      </c>
      <c r="AU229" s="166" t="s">
        <v>87</v>
      </c>
      <c r="AV229" s="14" t="s">
        <v>87</v>
      </c>
      <c r="AW229" s="14" t="s">
        <v>33</v>
      </c>
      <c r="AX229" s="14" t="s">
        <v>85</v>
      </c>
      <c r="AY229" s="166" t="s">
        <v>150</v>
      </c>
    </row>
    <row r="230" spans="1:65" s="2" customFormat="1" ht="16.5" customHeight="1">
      <c r="A230" s="29"/>
      <c r="B230" s="145"/>
      <c r="C230" s="179" t="s">
        <v>307</v>
      </c>
      <c r="D230" s="179" t="s">
        <v>265</v>
      </c>
      <c r="E230" s="180" t="s">
        <v>329</v>
      </c>
      <c r="F230" s="181" t="s">
        <v>330</v>
      </c>
      <c r="G230" s="182" t="s">
        <v>155</v>
      </c>
      <c r="H230" s="183">
        <v>8.73</v>
      </c>
      <c r="I230" s="248"/>
      <c r="J230" s="184">
        <f>ROUND(I230*H230,2)</f>
        <v>0</v>
      </c>
      <c r="K230" s="181" t="s">
        <v>156</v>
      </c>
      <c r="L230" s="185"/>
      <c r="M230" s="186" t="s">
        <v>1</v>
      </c>
      <c r="N230" s="187" t="s">
        <v>43</v>
      </c>
      <c r="O230" s="154">
        <v>0</v>
      </c>
      <c r="P230" s="154">
        <f>O230*H230</f>
        <v>0</v>
      </c>
      <c r="Q230" s="154">
        <v>0.152</v>
      </c>
      <c r="R230" s="154">
        <f>Q230*H230</f>
        <v>1.3269600000000001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194</v>
      </c>
      <c r="AT230" s="156" t="s">
        <v>265</v>
      </c>
      <c r="AU230" s="156" t="s">
        <v>87</v>
      </c>
      <c r="AY230" s="17" t="s">
        <v>150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85</v>
      </c>
      <c r="BK230" s="157">
        <f>ROUND(I230*H230,2)</f>
        <v>0</v>
      </c>
      <c r="BL230" s="17" t="s">
        <v>157</v>
      </c>
      <c r="BM230" s="156" t="s">
        <v>813</v>
      </c>
    </row>
    <row r="231" spans="2:51" s="13" customFormat="1" ht="11.25">
      <c r="B231" s="158"/>
      <c r="D231" s="159" t="s">
        <v>159</v>
      </c>
      <c r="E231" s="160" t="s">
        <v>1</v>
      </c>
      <c r="F231" s="161" t="s">
        <v>332</v>
      </c>
      <c r="H231" s="160" t="s">
        <v>1</v>
      </c>
      <c r="I231" s="244"/>
      <c r="L231" s="158"/>
      <c r="M231" s="162"/>
      <c r="N231" s="163"/>
      <c r="O231" s="163"/>
      <c r="P231" s="163"/>
      <c r="Q231" s="163"/>
      <c r="R231" s="163"/>
      <c r="S231" s="163"/>
      <c r="T231" s="164"/>
      <c r="AT231" s="160" t="s">
        <v>159</v>
      </c>
      <c r="AU231" s="160" t="s">
        <v>87</v>
      </c>
      <c r="AV231" s="13" t="s">
        <v>85</v>
      </c>
      <c r="AW231" s="13" t="s">
        <v>33</v>
      </c>
      <c r="AX231" s="13" t="s">
        <v>78</v>
      </c>
      <c r="AY231" s="160" t="s">
        <v>150</v>
      </c>
    </row>
    <row r="232" spans="2:51" s="14" customFormat="1" ht="11.25">
      <c r="B232" s="165"/>
      <c r="D232" s="159" t="s">
        <v>159</v>
      </c>
      <c r="E232" s="166" t="s">
        <v>1</v>
      </c>
      <c r="F232" s="167" t="s">
        <v>814</v>
      </c>
      <c r="H232" s="168">
        <v>8.73</v>
      </c>
      <c r="I232" s="245"/>
      <c r="L232" s="165"/>
      <c r="M232" s="169"/>
      <c r="N232" s="170"/>
      <c r="O232" s="170"/>
      <c r="P232" s="170"/>
      <c r="Q232" s="170"/>
      <c r="R232" s="170"/>
      <c r="S232" s="170"/>
      <c r="T232" s="171"/>
      <c r="AT232" s="166" t="s">
        <v>159</v>
      </c>
      <c r="AU232" s="166" t="s">
        <v>87</v>
      </c>
      <c r="AV232" s="14" t="s">
        <v>87</v>
      </c>
      <c r="AW232" s="14" t="s">
        <v>33</v>
      </c>
      <c r="AX232" s="14" t="s">
        <v>85</v>
      </c>
      <c r="AY232" s="166" t="s">
        <v>150</v>
      </c>
    </row>
    <row r="233" spans="2:63" s="12" customFormat="1" ht="22.9" customHeight="1">
      <c r="B233" s="133"/>
      <c r="D233" s="134" t="s">
        <v>77</v>
      </c>
      <c r="E233" s="143" t="s">
        <v>194</v>
      </c>
      <c r="F233" s="143" t="s">
        <v>339</v>
      </c>
      <c r="I233" s="250"/>
      <c r="J233" s="144">
        <f>BK233</f>
        <v>0</v>
      </c>
      <c r="L233" s="133"/>
      <c r="M233" s="137"/>
      <c r="N233" s="138"/>
      <c r="O233" s="138"/>
      <c r="P233" s="139">
        <f>SUM(P234:P275)</f>
        <v>98.96044</v>
      </c>
      <c r="Q233" s="138"/>
      <c r="R233" s="139">
        <f>SUM(R234:R275)</f>
        <v>2.6650404000000005</v>
      </c>
      <c r="S233" s="138"/>
      <c r="T233" s="140">
        <f>SUM(T234:T275)</f>
        <v>3.0669399999999998</v>
      </c>
      <c r="AR233" s="134" t="s">
        <v>85</v>
      </c>
      <c r="AT233" s="141" t="s">
        <v>77</v>
      </c>
      <c r="AU233" s="141" t="s">
        <v>85</v>
      </c>
      <c r="AY233" s="134" t="s">
        <v>150</v>
      </c>
      <c r="BK233" s="142">
        <f>SUM(BK234:BK275)</f>
        <v>0</v>
      </c>
    </row>
    <row r="234" spans="1:65" s="2" customFormat="1" ht="33" customHeight="1">
      <c r="A234" s="29"/>
      <c r="B234" s="145"/>
      <c r="C234" s="146" t="s">
        <v>311</v>
      </c>
      <c r="D234" s="146" t="s">
        <v>152</v>
      </c>
      <c r="E234" s="147" t="s">
        <v>346</v>
      </c>
      <c r="F234" s="148" t="s">
        <v>347</v>
      </c>
      <c r="G234" s="149" t="s">
        <v>180</v>
      </c>
      <c r="H234" s="150">
        <v>68</v>
      </c>
      <c r="I234" s="243"/>
      <c r="J234" s="151">
        <f aca="true" t="shared" si="0" ref="J234:J249">ROUND(I234*H234,2)</f>
        <v>0</v>
      </c>
      <c r="K234" s="148" t="s">
        <v>156</v>
      </c>
      <c r="L234" s="30"/>
      <c r="M234" s="152" t="s">
        <v>1</v>
      </c>
      <c r="N234" s="153" t="s">
        <v>43</v>
      </c>
      <c r="O234" s="154">
        <v>0.113</v>
      </c>
      <c r="P234" s="154">
        <f aca="true" t="shared" si="1" ref="P234:P249">O234*H234</f>
        <v>7.684</v>
      </c>
      <c r="Q234" s="154">
        <v>0</v>
      </c>
      <c r="R234" s="154">
        <f aca="true" t="shared" si="2" ref="R234:R249">Q234*H234</f>
        <v>0</v>
      </c>
      <c r="S234" s="154">
        <v>0.044</v>
      </c>
      <c r="T234" s="155">
        <f aca="true" t="shared" si="3" ref="T234:T249">S234*H234</f>
        <v>2.992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157</v>
      </c>
      <c r="AT234" s="156" t="s">
        <v>152</v>
      </c>
      <c r="AU234" s="156" t="s">
        <v>87</v>
      </c>
      <c r="AY234" s="17" t="s">
        <v>150</v>
      </c>
      <c r="BE234" s="157">
        <f aca="true" t="shared" si="4" ref="BE234:BE249">IF(N234="základní",J234,0)</f>
        <v>0</v>
      </c>
      <c r="BF234" s="157">
        <f aca="true" t="shared" si="5" ref="BF234:BF249">IF(N234="snížená",J234,0)</f>
        <v>0</v>
      </c>
      <c r="BG234" s="157">
        <f aca="true" t="shared" si="6" ref="BG234:BG249">IF(N234="zákl. přenesená",J234,0)</f>
        <v>0</v>
      </c>
      <c r="BH234" s="157">
        <f aca="true" t="shared" si="7" ref="BH234:BH249">IF(N234="sníž. přenesená",J234,0)</f>
        <v>0</v>
      </c>
      <c r="BI234" s="157">
        <f aca="true" t="shared" si="8" ref="BI234:BI249">IF(N234="nulová",J234,0)</f>
        <v>0</v>
      </c>
      <c r="BJ234" s="17" t="s">
        <v>85</v>
      </c>
      <c r="BK234" s="157">
        <f aca="true" t="shared" si="9" ref="BK234:BK249">ROUND(I234*H234,2)</f>
        <v>0</v>
      </c>
      <c r="BL234" s="17" t="s">
        <v>157</v>
      </c>
      <c r="BM234" s="156" t="s">
        <v>815</v>
      </c>
    </row>
    <row r="235" spans="1:65" s="2" customFormat="1" ht="33" customHeight="1">
      <c r="A235" s="29"/>
      <c r="B235" s="145"/>
      <c r="C235" s="146" t="s">
        <v>315</v>
      </c>
      <c r="D235" s="146" t="s">
        <v>152</v>
      </c>
      <c r="E235" s="147" t="s">
        <v>350</v>
      </c>
      <c r="F235" s="148" t="s">
        <v>351</v>
      </c>
      <c r="G235" s="149" t="s">
        <v>180</v>
      </c>
      <c r="H235" s="150">
        <v>67.76</v>
      </c>
      <c r="I235" s="243"/>
      <c r="J235" s="151">
        <f t="shared" si="0"/>
        <v>0</v>
      </c>
      <c r="K235" s="148" t="s">
        <v>156</v>
      </c>
      <c r="L235" s="30"/>
      <c r="M235" s="152" t="s">
        <v>1</v>
      </c>
      <c r="N235" s="153" t="s">
        <v>43</v>
      </c>
      <c r="O235" s="154">
        <v>0.446</v>
      </c>
      <c r="P235" s="154">
        <f t="shared" si="1"/>
        <v>30.22096</v>
      </c>
      <c r="Q235" s="154">
        <v>0</v>
      </c>
      <c r="R235" s="154">
        <f t="shared" si="2"/>
        <v>0</v>
      </c>
      <c r="S235" s="154">
        <v>0</v>
      </c>
      <c r="T235" s="155">
        <f t="shared" si="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6" t="s">
        <v>157</v>
      </c>
      <c r="AT235" s="156" t="s">
        <v>152</v>
      </c>
      <c r="AU235" s="156" t="s">
        <v>87</v>
      </c>
      <c r="AY235" s="17" t="s">
        <v>150</v>
      </c>
      <c r="BE235" s="157">
        <f t="shared" si="4"/>
        <v>0</v>
      </c>
      <c r="BF235" s="157">
        <f t="shared" si="5"/>
        <v>0</v>
      </c>
      <c r="BG235" s="157">
        <f t="shared" si="6"/>
        <v>0</v>
      </c>
      <c r="BH235" s="157">
        <f t="shared" si="7"/>
        <v>0</v>
      </c>
      <c r="BI235" s="157">
        <f t="shared" si="8"/>
        <v>0</v>
      </c>
      <c r="BJ235" s="17" t="s">
        <v>85</v>
      </c>
      <c r="BK235" s="157">
        <f t="shared" si="9"/>
        <v>0</v>
      </c>
      <c r="BL235" s="17" t="s">
        <v>157</v>
      </c>
      <c r="BM235" s="156" t="s">
        <v>816</v>
      </c>
    </row>
    <row r="236" spans="1:65" s="2" customFormat="1" ht="24.2" customHeight="1">
      <c r="A236" s="29"/>
      <c r="B236" s="145"/>
      <c r="C236" s="179" t="s">
        <v>321</v>
      </c>
      <c r="D236" s="179" t="s">
        <v>265</v>
      </c>
      <c r="E236" s="180" t="s">
        <v>354</v>
      </c>
      <c r="F236" s="181" t="s">
        <v>355</v>
      </c>
      <c r="G236" s="182" t="s">
        <v>180</v>
      </c>
      <c r="H236" s="183">
        <v>67.76</v>
      </c>
      <c r="I236" s="248"/>
      <c r="J236" s="184">
        <f t="shared" si="0"/>
        <v>0</v>
      </c>
      <c r="K236" s="181" t="s">
        <v>1</v>
      </c>
      <c r="L236" s="185"/>
      <c r="M236" s="186" t="s">
        <v>1</v>
      </c>
      <c r="N236" s="187" t="s">
        <v>43</v>
      </c>
      <c r="O236" s="154">
        <v>0</v>
      </c>
      <c r="P236" s="154">
        <f t="shared" si="1"/>
        <v>0</v>
      </c>
      <c r="Q236" s="154">
        <v>0.0177</v>
      </c>
      <c r="R236" s="154">
        <f t="shared" si="2"/>
        <v>1.1993520000000002</v>
      </c>
      <c r="S236" s="154">
        <v>0</v>
      </c>
      <c r="T236" s="155">
        <f t="shared" si="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194</v>
      </c>
      <c r="AT236" s="156" t="s">
        <v>265</v>
      </c>
      <c r="AU236" s="156" t="s">
        <v>87</v>
      </c>
      <c r="AY236" s="17" t="s">
        <v>150</v>
      </c>
      <c r="BE236" s="157">
        <f t="shared" si="4"/>
        <v>0</v>
      </c>
      <c r="BF236" s="157">
        <f t="shared" si="5"/>
        <v>0</v>
      </c>
      <c r="BG236" s="157">
        <f t="shared" si="6"/>
        <v>0</v>
      </c>
      <c r="BH236" s="157">
        <f t="shared" si="7"/>
        <v>0</v>
      </c>
      <c r="BI236" s="157">
        <f t="shared" si="8"/>
        <v>0</v>
      </c>
      <c r="BJ236" s="17" t="s">
        <v>85</v>
      </c>
      <c r="BK236" s="157">
        <f t="shared" si="9"/>
        <v>0</v>
      </c>
      <c r="BL236" s="17" t="s">
        <v>157</v>
      </c>
      <c r="BM236" s="156" t="s">
        <v>817</v>
      </c>
    </row>
    <row r="237" spans="1:65" s="2" customFormat="1" ht="49.15" customHeight="1">
      <c r="A237" s="29"/>
      <c r="B237" s="145"/>
      <c r="C237" s="146" t="s">
        <v>328</v>
      </c>
      <c r="D237" s="146" t="s">
        <v>152</v>
      </c>
      <c r="E237" s="147" t="s">
        <v>358</v>
      </c>
      <c r="F237" s="148" t="s">
        <v>359</v>
      </c>
      <c r="G237" s="149" t="s">
        <v>343</v>
      </c>
      <c r="H237" s="150">
        <v>3</v>
      </c>
      <c r="I237" s="243"/>
      <c r="J237" s="151">
        <f t="shared" si="0"/>
        <v>0</v>
      </c>
      <c r="K237" s="148" t="s">
        <v>156</v>
      </c>
      <c r="L237" s="30"/>
      <c r="M237" s="152" t="s">
        <v>1</v>
      </c>
      <c r="N237" s="153" t="s">
        <v>43</v>
      </c>
      <c r="O237" s="154">
        <v>1.527</v>
      </c>
      <c r="P237" s="154">
        <f t="shared" si="1"/>
        <v>4.5809999999999995</v>
      </c>
      <c r="Q237" s="154">
        <v>0</v>
      </c>
      <c r="R237" s="154">
        <f t="shared" si="2"/>
        <v>0</v>
      </c>
      <c r="S237" s="154">
        <v>0</v>
      </c>
      <c r="T237" s="155">
        <f t="shared" si="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157</v>
      </c>
      <c r="AT237" s="156" t="s">
        <v>152</v>
      </c>
      <c r="AU237" s="156" t="s">
        <v>87</v>
      </c>
      <c r="AY237" s="17" t="s">
        <v>150</v>
      </c>
      <c r="BE237" s="157">
        <f t="shared" si="4"/>
        <v>0</v>
      </c>
      <c r="BF237" s="157">
        <f t="shared" si="5"/>
        <v>0</v>
      </c>
      <c r="BG237" s="157">
        <f t="shared" si="6"/>
        <v>0</v>
      </c>
      <c r="BH237" s="157">
        <f t="shared" si="7"/>
        <v>0</v>
      </c>
      <c r="BI237" s="157">
        <f t="shared" si="8"/>
        <v>0</v>
      </c>
      <c r="BJ237" s="17" t="s">
        <v>85</v>
      </c>
      <c r="BK237" s="157">
        <f t="shared" si="9"/>
        <v>0</v>
      </c>
      <c r="BL237" s="17" t="s">
        <v>157</v>
      </c>
      <c r="BM237" s="156" t="s">
        <v>818</v>
      </c>
    </row>
    <row r="238" spans="1:65" s="2" customFormat="1" ht="24.2" customHeight="1">
      <c r="A238" s="29"/>
      <c r="B238" s="145"/>
      <c r="C238" s="179" t="s">
        <v>334</v>
      </c>
      <c r="D238" s="179" t="s">
        <v>265</v>
      </c>
      <c r="E238" s="180" t="s">
        <v>366</v>
      </c>
      <c r="F238" s="181" t="s">
        <v>367</v>
      </c>
      <c r="G238" s="182" t="s">
        <v>343</v>
      </c>
      <c r="H238" s="183">
        <v>1</v>
      </c>
      <c r="I238" s="248"/>
      <c r="J238" s="184">
        <f t="shared" si="0"/>
        <v>0</v>
      </c>
      <c r="K238" s="181" t="s">
        <v>156</v>
      </c>
      <c r="L238" s="185"/>
      <c r="M238" s="186" t="s">
        <v>1</v>
      </c>
      <c r="N238" s="187" t="s">
        <v>43</v>
      </c>
      <c r="O238" s="154">
        <v>0</v>
      </c>
      <c r="P238" s="154">
        <f t="shared" si="1"/>
        <v>0</v>
      </c>
      <c r="Q238" s="154">
        <v>0.0065</v>
      </c>
      <c r="R238" s="154">
        <f t="shared" si="2"/>
        <v>0.0065</v>
      </c>
      <c r="S238" s="154">
        <v>0</v>
      </c>
      <c r="T238" s="155">
        <f t="shared" si="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194</v>
      </c>
      <c r="AT238" s="156" t="s">
        <v>265</v>
      </c>
      <c r="AU238" s="156" t="s">
        <v>87</v>
      </c>
      <c r="AY238" s="17" t="s">
        <v>150</v>
      </c>
      <c r="BE238" s="157">
        <f t="shared" si="4"/>
        <v>0</v>
      </c>
      <c r="BF238" s="157">
        <f t="shared" si="5"/>
        <v>0</v>
      </c>
      <c r="BG238" s="157">
        <f t="shared" si="6"/>
        <v>0</v>
      </c>
      <c r="BH238" s="157">
        <f t="shared" si="7"/>
        <v>0</v>
      </c>
      <c r="BI238" s="157">
        <f t="shared" si="8"/>
        <v>0</v>
      </c>
      <c r="BJ238" s="17" t="s">
        <v>85</v>
      </c>
      <c r="BK238" s="157">
        <f t="shared" si="9"/>
        <v>0</v>
      </c>
      <c r="BL238" s="17" t="s">
        <v>157</v>
      </c>
      <c r="BM238" s="156" t="s">
        <v>819</v>
      </c>
    </row>
    <row r="239" spans="1:65" s="2" customFormat="1" ht="24.2" customHeight="1">
      <c r="A239" s="29"/>
      <c r="B239" s="145"/>
      <c r="C239" s="179" t="s">
        <v>340</v>
      </c>
      <c r="D239" s="179" t="s">
        <v>265</v>
      </c>
      <c r="E239" s="180" t="s">
        <v>362</v>
      </c>
      <c r="F239" s="181" t="s">
        <v>363</v>
      </c>
      <c r="G239" s="182" t="s">
        <v>343</v>
      </c>
      <c r="H239" s="183">
        <v>2</v>
      </c>
      <c r="I239" s="248"/>
      <c r="J239" s="184">
        <f t="shared" si="0"/>
        <v>0</v>
      </c>
      <c r="K239" s="181" t="s">
        <v>156</v>
      </c>
      <c r="L239" s="185"/>
      <c r="M239" s="186" t="s">
        <v>1</v>
      </c>
      <c r="N239" s="187" t="s">
        <v>43</v>
      </c>
      <c r="O239" s="154">
        <v>0</v>
      </c>
      <c r="P239" s="154">
        <f t="shared" si="1"/>
        <v>0</v>
      </c>
      <c r="Q239" s="154">
        <v>0.0087</v>
      </c>
      <c r="R239" s="154">
        <f t="shared" si="2"/>
        <v>0.0174</v>
      </c>
      <c r="S239" s="154">
        <v>0</v>
      </c>
      <c r="T239" s="155">
        <f t="shared" si="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194</v>
      </c>
      <c r="AT239" s="156" t="s">
        <v>265</v>
      </c>
      <c r="AU239" s="156" t="s">
        <v>87</v>
      </c>
      <c r="AY239" s="17" t="s">
        <v>150</v>
      </c>
      <c r="BE239" s="157">
        <f t="shared" si="4"/>
        <v>0</v>
      </c>
      <c r="BF239" s="157">
        <f t="shared" si="5"/>
        <v>0</v>
      </c>
      <c r="BG239" s="157">
        <f t="shared" si="6"/>
        <v>0</v>
      </c>
      <c r="BH239" s="157">
        <f t="shared" si="7"/>
        <v>0</v>
      </c>
      <c r="BI239" s="157">
        <f t="shared" si="8"/>
        <v>0</v>
      </c>
      <c r="BJ239" s="17" t="s">
        <v>85</v>
      </c>
      <c r="BK239" s="157">
        <f t="shared" si="9"/>
        <v>0</v>
      </c>
      <c r="BL239" s="17" t="s">
        <v>157</v>
      </c>
      <c r="BM239" s="156" t="s">
        <v>820</v>
      </c>
    </row>
    <row r="240" spans="1:65" s="2" customFormat="1" ht="44.25" customHeight="1">
      <c r="A240" s="29"/>
      <c r="B240" s="145"/>
      <c r="C240" s="146" t="s">
        <v>345</v>
      </c>
      <c r="D240" s="146" t="s">
        <v>152</v>
      </c>
      <c r="E240" s="147" t="s">
        <v>378</v>
      </c>
      <c r="F240" s="148" t="s">
        <v>379</v>
      </c>
      <c r="G240" s="149" t="s">
        <v>343</v>
      </c>
      <c r="H240" s="150">
        <v>3</v>
      </c>
      <c r="I240" s="243"/>
      <c r="J240" s="151">
        <f t="shared" si="0"/>
        <v>0</v>
      </c>
      <c r="K240" s="148" t="s">
        <v>156</v>
      </c>
      <c r="L240" s="30"/>
      <c r="M240" s="152" t="s">
        <v>1</v>
      </c>
      <c r="N240" s="153" t="s">
        <v>43</v>
      </c>
      <c r="O240" s="154">
        <v>0.759</v>
      </c>
      <c r="P240" s="154">
        <f t="shared" si="1"/>
        <v>2.277</v>
      </c>
      <c r="Q240" s="154">
        <v>0.00167</v>
      </c>
      <c r="R240" s="154">
        <f t="shared" si="2"/>
        <v>0.0050100000000000006</v>
      </c>
      <c r="S240" s="154">
        <v>0</v>
      </c>
      <c r="T240" s="155">
        <f t="shared" si="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157</v>
      </c>
      <c r="AT240" s="156" t="s">
        <v>152</v>
      </c>
      <c r="AU240" s="156" t="s">
        <v>87</v>
      </c>
      <c r="AY240" s="17" t="s">
        <v>150</v>
      </c>
      <c r="BE240" s="157">
        <f t="shared" si="4"/>
        <v>0</v>
      </c>
      <c r="BF240" s="157">
        <f t="shared" si="5"/>
        <v>0</v>
      </c>
      <c r="BG240" s="157">
        <f t="shared" si="6"/>
        <v>0</v>
      </c>
      <c r="BH240" s="157">
        <f t="shared" si="7"/>
        <v>0</v>
      </c>
      <c r="BI240" s="157">
        <f t="shared" si="8"/>
        <v>0</v>
      </c>
      <c r="BJ240" s="17" t="s">
        <v>85</v>
      </c>
      <c r="BK240" s="157">
        <f t="shared" si="9"/>
        <v>0</v>
      </c>
      <c r="BL240" s="17" t="s">
        <v>157</v>
      </c>
      <c r="BM240" s="156" t="s">
        <v>821</v>
      </c>
    </row>
    <row r="241" spans="1:65" s="2" customFormat="1" ht="24.2" customHeight="1">
      <c r="A241" s="29"/>
      <c r="B241" s="145"/>
      <c r="C241" s="179" t="s">
        <v>349</v>
      </c>
      <c r="D241" s="179" t="s">
        <v>265</v>
      </c>
      <c r="E241" s="180" t="s">
        <v>382</v>
      </c>
      <c r="F241" s="181" t="s">
        <v>383</v>
      </c>
      <c r="G241" s="182" t="s">
        <v>343</v>
      </c>
      <c r="H241" s="183">
        <v>1</v>
      </c>
      <c r="I241" s="248"/>
      <c r="J241" s="184">
        <f t="shared" si="0"/>
        <v>0</v>
      </c>
      <c r="K241" s="181" t="s">
        <v>156</v>
      </c>
      <c r="L241" s="185"/>
      <c r="M241" s="186" t="s">
        <v>1</v>
      </c>
      <c r="N241" s="187" t="s">
        <v>43</v>
      </c>
      <c r="O241" s="154">
        <v>0</v>
      </c>
      <c r="P241" s="154">
        <f t="shared" si="1"/>
        <v>0</v>
      </c>
      <c r="Q241" s="154">
        <v>0.0077</v>
      </c>
      <c r="R241" s="154">
        <f t="shared" si="2"/>
        <v>0.0077</v>
      </c>
      <c r="S241" s="154">
        <v>0</v>
      </c>
      <c r="T241" s="155">
        <f t="shared" si="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194</v>
      </c>
      <c r="AT241" s="156" t="s">
        <v>265</v>
      </c>
      <c r="AU241" s="156" t="s">
        <v>87</v>
      </c>
      <c r="AY241" s="17" t="s">
        <v>150</v>
      </c>
      <c r="BE241" s="157">
        <f t="shared" si="4"/>
        <v>0</v>
      </c>
      <c r="BF241" s="157">
        <f t="shared" si="5"/>
        <v>0</v>
      </c>
      <c r="BG241" s="157">
        <f t="shared" si="6"/>
        <v>0</v>
      </c>
      <c r="BH241" s="157">
        <f t="shared" si="7"/>
        <v>0</v>
      </c>
      <c r="BI241" s="157">
        <f t="shared" si="8"/>
        <v>0</v>
      </c>
      <c r="BJ241" s="17" t="s">
        <v>85</v>
      </c>
      <c r="BK241" s="157">
        <f t="shared" si="9"/>
        <v>0</v>
      </c>
      <c r="BL241" s="17" t="s">
        <v>157</v>
      </c>
      <c r="BM241" s="156" t="s">
        <v>822</v>
      </c>
    </row>
    <row r="242" spans="1:65" s="2" customFormat="1" ht="24.2" customHeight="1">
      <c r="A242" s="29"/>
      <c r="B242" s="145"/>
      <c r="C242" s="179" t="s">
        <v>353</v>
      </c>
      <c r="D242" s="179" t="s">
        <v>265</v>
      </c>
      <c r="E242" s="180" t="s">
        <v>390</v>
      </c>
      <c r="F242" s="181" t="s">
        <v>391</v>
      </c>
      <c r="G242" s="182" t="s">
        <v>343</v>
      </c>
      <c r="H242" s="183">
        <v>1</v>
      </c>
      <c r="I242" s="248"/>
      <c r="J242" s="184">
        <f t="shared" si="0"/>
        <v>0</v>
      </c>
      <c r="K242" s="181" t="s">
        <v>156</v>
      </c>
      <c r="L242" s="185"/>
      <c r="M242" s="186" t="s">
        <v>1</v>
      </c>
      <c r="N242" s="187" t="s">
        <v>43</v>
      </c>
      <c r="O242" s="154">
        <v>0</v>
      </c>
      <c r="P242" s="154">
        <f t="shared" si="1"/>
        <v>0</v>
      </c>
      <c r="Q242" s="154">
        <v>0.016</v>
      </c>
      <c r="R242" s="154">
        <f t="shared" si="2"/>
        <v>0.016</v>
      </c>
      <c r="S242" s="154">
        <v>0</v>
      </c>
      <c r="T242" s="155">
        <f t="shared" si="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194</v>
      </c>
      <c r="AT242" s="156" t="s">
        <v>265</v>
      </c>
      <c r="AU242" s="156" t="s">
        <v>87</v>
      </c>
      <c r="AY242" s="17" t="s">
        <v>150</v>
      </c>
      <c r="BE242" s="157">
        <f t="shared" si="4"/>
        <v>0</v>
      </c>
      <c r="BF242" s="157">
        <f t="shared" si="5"/>
        <v>0</v>
      </c>
      <c r="BG242" s="157">
        <f t="shared" si="6"/>
        <v>0</v>
      </c>
      <c r="BH242" s="157">
        <f t="shared" si="7"/>
        <v>0</v>
      </c>
      <c r="BI242" s="157">
        <f t="shared" si="8"/>
        <v>0</v>
      </c>
      <c r="BJ242" s="17" t="s">
        <v>85</v>
      </c>
      <c r="BK242" s="157">
        <f t="shared" si="9"/>
        <v>0</v>
      </c>
      <c r="BL242" s="17" t="s">
        <v>157</v>
      </c>
      <c r="BM242" s="156" t="s">
        <v>823</v>
      </c>
    </row>
    <row r="243" spans="1:65" s="2" customFormat="1" ht="24.2" customHeight="1">
      <c r="A243" s="29"/>
      <c r="B243" s="145"/>
      <c r="C243" s="179" t="s">
        <v>357</v>
      </c>
      <c r="D243" s="179" t="s">
        <v>265</v>
      </c>
      <c r="E243" s="180" t="s">
        <v>824</v>
      </c>
      <c r="F243" s="181" t="s">
        <v>825</v>
      </c>
      <c r="G243" s="182" t="s">
        <v>343</v>
      </c>
      <c r="H243" s="183">
        <v>1</v>
      </c>
      <c r="I243" s="248"/>
      <c r="J243" s="184">
        <f t="shared" si="0"/>
        <v>0</v>
      </c>
      <c r="K243" s="181" t="s">
        <v>156</v>
      </c>
      <c r="L243" s="185"/>
      <c r="M243" s="186" t="s">
        <v>1</v>
      </c>
      <c r="N243" s="187" t="s">
        <v>43</v>
      </c>
      <c r="O243" s="154">
        <v>0</v>
      </c>
      <c r="P243" s="154">
        <f t="shared" si="1"/>
        <v>0</v>
      </c>
      <c r="Q243" s="154">
        <v>0.0038</v>
      </c>
      <c r="R243" s="154">
        <f t="shared" si="2"/>
        <v>0.0038</v>
      </c>
      <c r="S243" s="154">
        <v>0</v>
      </c>
      <c r="T243" s="155">
        <f t="shared" si="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194</v>
      </c>
      <c r="AT243" s="156" t="s">
        <v>265</v>
      </c>
      <c r="AU243" s="156" t="s">
        <v>87</v>
      </c>
      <c r="AY243" s="17" t="s">
        <v>150</v>
      </c>
      <c r="BE243" s="157">
        <f t="shared" si="4"/>
        <v>0</v>
      </c>
      <c r="BF243" s="157">
        <f t="shared" si="5"/>
        <v>0</v>
      </c>
      <c r="BG243" s="157">
        <f t="shared" si="6"/>
        <v>0</v>
      </c>
      <c r="BH243" s="157">
        <f t="shared" si="7"/>
        <v>0</v>
      </c>
      <c r="BI243" s="157">
        <f t="shared" si="8"/>
        <v>0</v>
      </c>
      <c r="BJ243" s="17" t="s">
        <v>85</v>
      </c>
      <c r="BK243" s="157">
        <f t="shared" si="9"/>
        <v>0</v>
      </c>
      <c r="BL243" s="17" t="s">
        <v>157</v>
      </c>
      <c r="BM243" s="156" t="s">
        <v>826</v>
      </c>
    </row>
    <row r="244" spans="1:65" s="2" customFormat="1" ht="49.15" customHeight="1">
      <c r="A244" s="29"/>
      <c r="B244" s="145"/>
      <c r="C244" s="146" t="s">
        <v>361</v>
      </c>
      <c r="D244" s="146" t="s">
        <v>152</v>
      </c>
      <c r="E244" s="147" t="s">
        <v>402</v>
      </c>
      <c r="F244" s="148" t="s">
        <v>403</v>
      </c>
      <c r="G244" s="149" t="s">
        <v>343</v>
      </c>
      <c r="H244" s="150">
        <v>1</v>
      </c>
      <c r="I244" s="243"/>
      <c r="J244" s="151">
        <f t="shared" si="0"/>
        <v>0</v>
      </c>
      <c r="K244" s="148" t="s">
        <v>156</v>
      </c>
      <c r="L244" s="30"/>
      <c r="M244" s="152" t="s">
        <v>1</v>
      </c>
      <c r="N244" s="153" t="s">
        <v>43</v>
      </c>
      <c r="O244" s="154">
        <v>0.583</v>
      </c>
      <c r="P244" s="154">
        <f t="shared" si="1"/>
        <v>0.583</v>
      </c>
      <c r="Q244" s="154">
        <v>0.0001</v>
      </c>
      <c r="R244" s="154">
        <f t="shared" si="2"/>
        <v>0.0001</v>
      </c>
      <c r="S244" s="154">
        <v>0</v>
      </c>
      <c r="T244" s="155">
        <f t="shared" si="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157</v>
      </c>
      <c r="AT244" s="156" t="s">
        <v>152</v>
      </c>
      <c r="AU244" s="156" t="s">
        <v>87</v>
      </c>
      <c r="AY244" s="17" t="s">
        <v>150</v>
      </c>
      <c r="BE244" s="157">
        <f t="shared" si="4"/>
        <v>0</v>
      </c>
      <c r="BF244" s="157">
        <f t="shared" si="5"/>
        <v>0</v>
      </c>
      <c r="BG244" s="157">
        <f t="shared" si="6"/>
        <v>0</v>
      </c>
      <c r="BH244" s="157">
        <f t="shared" si="7"/>
        <v>0</v>
      </c>
      <c r="BI244" s="157">
        <f t="shared" si="8"/>
        <v>0</v>
      </c>
      <c r="BJ244" s="17" t="s">
        <v>85</v>
      </c>
      <c r="BK244" s="157">
        <f t="shared" si="9"/>
        <v>0</v>
      </c>
      <c r="BL244" s="17" t="s">
        <v>157</v>
      </c>
      <c r="BM244" s="156" t="s">
        <v>827</v>
      </c>
    </row>
    <row r="245" spans="1:65" s="2" customFormat="1" ht="24.2" customHeight="1">
      <c r="A245" s="29"/>
      <c r="B245" s="145"/>
      <c r="C245" s="179" t="s">
        <v>365</v>
      </c>
      <c r="D245" s="179" t="s">
        <v>265</v>
      </c>
      <c r="E245" s="180" t="s">
        <v>406</v>
      </c>
      <c r="F245" s="181" t="s">
        <v>407</v>
      </c>
      <c r="G245" s="182" t="s">
        <v>343</v>
      </c>
      <c r="H245" s="183">
        <v>1</v>
      </c>
      <c r="I245" s="248"/>
      <c r="J245" s="184">
        <f t="shared" si="0"/>
        <v>0</v>
      </c>
      <c r="K245" s="181" t="s">
        <v>156</v>
      </c>
      <c r="L245" s="185"/>
      <c r="M245" s="186" t="s">
        <v>1</v>
      </c>
      <c r="N245" s="187" t="s">
        <v>43</v>
      </c>
      <c r="O245" s="154">
        <v>0</v>
      </c>
      <c r="P245" s="154">
        <f t="shared" si="1"/>
        <v>0</v>
      </c>
      <c r="Q245" s="154">
        <v>0.0055</v>
      </c>
      <c r="R245" s="154">
        <f t="shared" si="2"/>
        <v>0.0055</v>
      </c>
      <c r="S245" s="154">
        <v>0</v>
      </c>
      <c r="T245" s="155">
        <f t="shared" si="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194</v>
      </c>
      <c r="AT245" s="156" t="s">
        <v>265</v>
      </c>
      <c r="AU245" s="156" t="s">
        <v>87</v>
      </c>
      <c r="AY245" s="17" t="s">
        <v>150</v>
      </c>
      <c r="BE245" s="157">
        <f t="shared" si="4"/>
        <v>0</v>
      </c>
      <c r="BF245" s="157">
        <f t="shared" si="5"/>
        <v>0</v>
      </c>
      <c r="BG245" s="157">
        <f t="shared" si="6"/>
        <v>0</v>
      </c>
      <c r="BH245" s="157">
        <f t="shared" si="7"/>
        <v>0</v>
      </c>
      <c r="BI245" s="157">
        <f t="shared" si="8"/>
        <v>0</v>
      </c>
      <c r="BJ245" s="17" t="s">
        <v>85</v>
      </c>
      <c r="BK245" s="157">
        <f t="shared" si="9"/>
        <v>0</v>
      </c>
      <c r="BL245" s="17" t="s">
        <v>157</v>
      </c>
      <c r="BM245" s="156" t="s">
        <v>828</v>
      </c>
    </row>
    <row r="246" spans="1:65" s="2" customFormat="1" ht="49.15" customHeight="1">
      <c r="A246" s="29"/>
      <c r="B246" s="145"/>
      <c r="C246" s="146" t="s">
        <v>369</v>
      </c>
      <c r="D246" s="146" t="s">
        <v>152</v>
      </c>
      <c r="E246" s="147" t="s">
        <v>829</v>
      </c>
      <c r="F246" s="148" t="s">
        <v>830</v>
      </c>
      <c r="G246" s="149" t="s">
        <v>343</v>
      </c>
      <c r="H246" s="150">
        <v>2</v>
      </c>
      <c r="I246" s="243"/>
      <c r="J246" s="151">
        <f t="shared" si="0"/>
        <v>0</v>
      </c>
      <c r="K246" s="148" t="s">
        <v>156</v>
      </c>
      <c r="L246" s="30"/>
      <c r="M246" s="152" t="s">
        <v>1</v>
      </c>
      <c r="N246" s="153" t="s">
        <v>43</v>
      </c>
      <c r="O246" s="154">
        <v>0.778</v>
      </c>
      <c r="P246" s="154">
        <f t="shared" si="1"/>
        <v>1.556</v>
      </c>
      <c r="Q246" s="154">
        <v>0.00021</v>
      </c>
      <c r="R246" s="154">
        <f t="shared" si="2"/>
        <v>0.00042</v>
      </c>
      <c r="S246" s="154">
        <v>0</v>
      </c>
      <c r="T246" s="155">
        <f t="shared" si="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157</v>
      </c>
      <c r="AT246" s="156" t="s">
        <v>152</v>
      </c>
      <c r="AU246" s="156" t="s">
        <v>87</v>
      </c>
      <c r="AY246" s="17" t="s">
        <v>150</v>
      </c>
      <c r="BE246" s="157">
        <f t="shared" si="4"/>
        <v>0</v>
      </c>
      <c r="BF246" s="157">
        <f t="shared" si="5"/>
        <v>0</v>
      </c>
      <c r="BG246" s="157">
        <f t="shared" si="6"/>
        <v>0</v>
      </c>
      <c r="BH246" s="157">
        <f t="shared" si="7"/>
        <v>0</v>
      </c>
      <c r="BI246" s="157">
        <f t="shared" si="8"/>
        <v>0</v>
      </c>
      <c r="BJ246" s="17" t="s">
        <v>85</v>
      </c>
      <c r="BK246" s="157">
        <f t="shared" si="9"/>
        <v>0</v>
      </c>
      <c r="BL246" s="17" t="s">
        <v>157</v>
      </c>
      <c r="BM246" s="156" t="s">
        <v>831</v>
      </c>
    </row>
    <row r="247" spans="1:65" s="2" customFormat="1" ht="24.2" customHeight="1">
      <c r="A247" s="29"/>
      <c r="B247" s="145"/>
      <c r="C247" s="179" t="s">
        <v>373</v>
      </c>
      <c r="D247" s="179" t="s">
        <v>265</v>
      </c>
      <c r="E247" s="180" t="s">
        <v>832</v>
      </c>
      <c r="F247" s="181" t="s">
        <v>833</v>
      </c>
      <c r="G247" s="182" t="s">
        <v>343</v>
      </c>
      <c r="H247" s="183">
        <v>2</v>
      </c>
      <c r="I247" s="248"/>
      <c r="J247" s="184">
        <f t="shared" si="0"/>
        <v>0</v>
      </c>
      <c r="K247" s="181" t="s">
        <v>156</v>
      </c>
      <c r="L247" s="185"/>
      <c r="M247" s="186" t="s">
        <v>1</v>
      </c>
      <c r="N247" s="187" t="s">
        <v>43</v>
      </c>
      <c r="O247" s="154">
        <v>0</v>
      </c>
      <c r="P247" s="154">
        <f t="shared" si="1"/>
        <v>0</v>
      </c>
      <c r="Q247" s="154">
        <v>0.0094</v>
      </c>
      <c r="R247" s="154">
        <f t="shared" si="2"/>
        <v>0.0188</v>
      </c>
      <c r="S247" s="154">
        <v>0</v>
      </c>
      <c r="T247" s="155">
        <f t="shared" si="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194</v>
      </c>
      <c r="AT247" s="156" t="s">
        <v>265</v>
      </c>
      <c r="AU247" s="156" t="s">
        <v>87</v>
      </c>
      <c r="AY247" s="17" t="s">
        <v>150</v>
      </c>
      <c r="BE247" s="157">
        <f t="shared" si="4"/>
        <v>0</v>
      </c>
      <c r="BF247" s="157">
        <f t="shared" si="5"/>
        <v>0</v>
      </c>
      <c r="BG247" s="157">
        <f t="shared" si="6"/>
        <v>0</v>
      </c>
      <c r="BH247" s="157">
        <f t="shared" si="7"/>
        <v>0</v>
      </c>
      <c r="BI247" s="157">
        <f t="shared" si="8"/>
        <v>0</v>
      </c>
      <c r="BJ247" s="17" t="s">
        <v>85</v>
      </c>
      <c r="BK247" s="157">
        <f t="shared" si="9"/>
        <v>0</v>
      </c>
      <c r="BL247" s="17" t="s">
        <v>157</v>
      </c>
      <c r="BM247" s="156" t="s">
        <v>834</v>
      </c>
    </row>
    <row r="248" spans="1:65" s="2" customFormat="1" ht="37.9" customHeight="1">
      <c r="A248" s="29"/>
      <c r="B248" s="145"/>
      <c r="C248" s="146" t="s">
        <v>377</v>
      </c>
      <c r="D248" s="146" t="s">
        <v>152</v>
      </c>
      <c r="E248" s="147" t="s">
        <v>415</v>
      </c>
      <c r="F248" s="148" t="s">
        <v>416</v>
      </c>
      <c r="G248" s="149" t="s">
        <v>343</v>
      </c>
      <c r="H248" s="150">
        <v>3</v>
      </c>
      <c r="I248" s="243"/>
      <c r="J248" s="151">
        <f t="shared" si="0"/>
        <v>0</v>
      </c>
      <c r="K248" s="148" t="s">
        <v>156</v>
      </c>
      <c r="L248" s="30"/>
      <c r="M248" s="152" t="s">
        <v>1</v>
      </c>
      <c r="N248" s="153" t="s">
        <v>43</v>
      </c>
      <c r="O248" s="154">
        <v>1.359</v>
      </c>
      <c r="P248" s="154">
        <f t="shared" si="1"/>
        <v>4.077</v>
      </c>
      <c r="Q248" s="154">
        <v>0</v>
      </c>
      <c r="R248" s="154">
        <f t="shared" si="2"/>
        <v>0</v>
      </c>
      <c r="S248" s="154">
        <v>0.00768</v>
      </c>
      <c r="T248" s="155">
        <f t="shared" si="3"/>
        <v>0.02304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157</v>
      </c>
      <c r="AT248" s="156" t="s">
        <v>152</v>
      </c>
      <c r="AU248" s="156" t="s">
        <v>87</v>
      </c>
      <c r="AY248" s="17" t="s">
        <v>150</v>
      </c>
      <c r="BE248" s="157">
        <f t="shared" si="4"/>
        <v>0</v>
      </c>
      <c r="BF248" s="157">
        <f t="shared" si="5"/>
        <v>0</v>
      </c>
      <c r="BG248" s="157">
        <f t="shared" si="6"/>
        <v>0</v>
      </c>
      <c r="BH248" s="157">
        <f t="shared" si="7"/>
        <v>0</v>
      </c>
      <c r="BI248" s="157">
        <f t="shared" si="8"/>
        <v>0</v>
      </c>
      <c r="BJ248" s="17" t="s">
        <v>85</v>
      </c>
      <c r="BK248" s="157">
        <f t="shared" si="9"/>
        <v>0</v>
      </c>
      <c r="BL248" s="17" t="s">
        <v>157</v>
      </c>
      <c r="BM248" s="156" t="s">
        <v>835</v>
      </c>
    </row>
    <row r="249" spans="1:65" s="2" customFormat="1" ht="44.25" customHeight="1">
      <c r="A249" s="29"/>
      <c r="B249" s="145"/>
      <c r="C249" s="146" t="s">
        <v>381</v>
      </c>
      <c r="D249" s="146" t="s">
        <v>152</v>
      </c>
      <c r="E249" s="147" t="s">
        <v>419</v>
      </c>
      <c r="F249" s="148" t="s">
        <v>420</v>
      </c>
      <c r="G249" s="149" t="s">
        <v>343</v>
      </c>
      <c r="H249" s="150">
        <v>3</v>
      </c>
      <c r="I249" s="243"/>
      <c r="J249" s="151">
        <f t="shared" si="0"/>
        <v>0</v>
      </c>
      <c r="K249" s="148" t="s">
        <v>156</v>
      </c>
      <c r="L249" s="30"/>
      <c r="M249" s="152" t="s">
        <v>1</v>
      </c>
      <c r="N249" s="153" t="s">
        <v>43</v>
      </c>
      <c r="O249" s="154">
        <v>1.554</v>
      </c>
      <c r="P249" s="154">
        <f t="shared" si="1"/>
        <v>4.662</v>
      </c>
      <c r="Q249" s="154">
        <v>0.00162</v>
      </c>
      <c r="R249" s="154">
        <f t="shared" si="2"/>
        <v>0.00486</v>
      </c>
      <c r="S249" s="154">
        <v>0</v>
      </c>
      <c r="T249" s="155">
        <f t="shared" si="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157</v>
      </c>
      <c r="AT249" s="156" t="s">
        <v>152</v>
      </c>
      <c r="AU249" s="156" t="s">
        <v>87</v>
      </c>
      <c r="AY249" s="17" t="s">
        <v>150</v>
      </c>
      <c r="BE249" s="157">
        <f t="shared" si="4"/>
        <v>0</v>
      </c>
      <c r="BF249" s="157">
        <f t="shared" si="5"/>
        <v>0</v>
      </c>
      <c r="BG249" s="157">
        <f t="shared" si="6"/>
        <v>0</v>
      </c>
      <c r="BH249" s="157">
        <f t="shared" si="7"/>
        <v>0</v>
      </c>
      <c r="BI249" s="157">
        <f t="shared" si="8"/>
        <v>0</v>
      </c>
      <c r="BJ249" s="17" t="s">
        <v>85</v>
      </c>
      <c r="BK249" s="157">
        <f t="shared" si="9"/>
        <v>0</v>
      </c>
      <c r="BL249" s="17" t="s">
        <v>157</v>
      </c>
      <c r="BM249" s="156" t="s">
        <v>836</v>
      </c>
    </row>
    <row r="250" spans="2:51" s="13" customFormat="1" ht="11.25">
      <c r="B250" s="158"/>
      <c r="D250" s="159" t="s">
        <v>159</v>
      </c>
      <c r="E250" s="160" t="s">
        <v>1</v>
      </c>
      <c r="F250" s="161" t="s">
        <v>302</v>
      </c>
      <c r="H250" s="160" t="s">
        <v>1</v>
      </c>
      <c r="I250" s="244"/>
      <c r="L250" s="158"/>
      <c r="M250" s="162"/>
      <c r="N250" s="163"/>
      <c r="O250" s="163"/>
      <c r="P250" s="163"/>
      <c r="Q250" s="163"/>
      <c r="R250" s="163"/>
      <c r="S250" s="163"/>
      <c r="T250" s="164"/>
      <c r="AT250" s="160" t="s">
        <v>159</v>
      </c>
      <c r="AU250" s="160" t="s">
        <v>87</v>
      </c>
      <c r="AV250" s="13" t="s">
        <v>85</v>
      </c>
      <c r="AW250" s="13" t="s">
        <v>33</v>
      </c>
      <c r="AX250" s="13" t="s">
        <v>78</v>
      </c>
      <c r="AY250" s="160" t="s">
        <v>150</v>
      </c>
    </row>
    <row r="251" spans="2:51" s="14" customFormat="1" ht="11.25">
      <c r="B251" s="165"/>
      <c r="D251" s="159" t="s">
        <v>159</v>
      </c>
      <c r="E251" s="166" t="s">
        <v>1</v>
      </c>
      <c r="F251" s="167" t="s">
        <v>169</v>
      </c>
      <c r="H251" s="168">
        <v>3</v>
      </c>
      <c r="I251" s="245"/>
      <c r="L251" s="165"/>
      <c r="M251" s="169"/>
      <c r="N251" s="170"/>
      <c r="O251" s="170"/>
      <c r="P251" s="170"/>
      <c r="Q251" s="170"/>
      <c r="R251" s="170"/>
      <c r="S251" s="170"/>
      <c r="T251" s="171"/>
      <c r="AT251" s="166" t="s">
        <v>159</v>
      </c>
      <c r="AU251" s="166" t="s">
        <v>87</v>
      </c>
      <c r="AV251" s="14" t="s">
        <v>87</v>
      </c>
      <c r="AW251" s="14" t="s">
        <v>33</v>
      </c>
      <c r="AX251" s="14" t="s">
        <v>85</v>
      </c>
      <c r="AY251" s="166" t="s">
        <v>150</v>
      </c>
    </row>
    <row r="252" spans="1:65" s="2" customFormat="1" ht="24.2" customHeight="1">
      <c r="A252" s="29"/>
      <c r="B252" s="145"/>
      <c r="C252" s="179" t="s">
        <v>385</v>
      </c>
      <c r="D252" s="179" t="s">
        <v>265</v>
      </c>
      <c r="E252" s="180" t="s">
        <v>423</v>
      </c>
      <c r="F252" s="181" t="s">
        <v>424</v>
      </c>
      <c r="G252" s="182" t="s">
        <v>343</v>
      </c>
      <c r="H252" s="183">
        <v>3</v>
      </c>
      <c r="I252" s="252"/>
      <c r="J252" s="184">
        <f aca="true" t="shared" si="10" ref="J252:J260">ROUND(I252*H252,2)</f>
        <v>0</v>
      </c>
      <c r="K252" s="181" t="s">
        <v>156</v>
      </c>
      <c r="L252" s="185"/>
      <c r="M252" s="186" t="s">
        <v>1</v>
      </c>
      <c r="N252" s="187" t="s">
        <v>43</v>
      </c>
      <c r="O252" s="154">
        <v>0</v>
      </c>
      <c r="P252" s="154">
        <f aca="true" t="shared" si="11" ref="P252:P260">O252*H252</f>
        <v>0</v>
      </c>
      <c r="Q252" s="154">
        <v>0.01555</v>
      </c>
      <c r="R252" s="154">
        <f aca="true" t="shared" si="12" ref="R252:R260">Q252*H252</f>
        <v>0.04665</v>
      </c>
      <c r="S252" s="154">
        <v>0</v>
      </c>
      <c r="T252" s="155">
        <f aca="true" t="shared" si="13" ref="T252:T260"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194</v>
      </c>
      <c r="AT252" s="156" t="s">
        <v>265</v>
      </c>
      <c r="AU252" s="156" t="s">
        <v>87</v>
      </c>
      <c r="AY252" s="17" t="s">
        <v>150</v>
      </c>
      <c r="BE252" s="157">
        <f aca="true" t="shared" si="14" ref="BE252:BE260">IF(N252="základní",J252,0)</f>
        <v>0</v>
      </c>
      <c r="BF252" s="157">
        <f aca="true" t="shared" si="15" ref="BF252:BF260">IF(N252="snížená",J252,0)</f>
        <v>0</v>
      </c>
      <c r="BG252" s="157">
        <f aca="true" t="shared" si="16" ref="BG252:BG260">IF(N252="zákl. přenesená",J252,0)</f>
        <v>0</v>
      </c>
      <c r="BH252" s="157">
        <f aca="true" t="shared" si="17" ref="BH252:BH260">IF(N252="sníž. přenesená",J252,0)</f>
        <v>0</v>
      </c>
      <c r="BI252" s="157">
        <f aca="true" t="shared" si="18" ref="BI252:BI260">IF(N252="nulová",J252,0)</f>
        <v>0</v>
      </c>
      <c r="BJ252" s="17" t="s">
        <v>85</v>
      </c>
      <c r="BK252" s="157">
        <f aca="true" t="shared" si="19" ref="BK252:BK260">ROUND(I252*H252,2)</f>
        <v>0</v>
      </c>
      <c r="BL252" s="17" t="s">
        <v>157</v>
      </c>
      <c r="BM252" s="156" t="s">
        <v>837</v>
      </c>
    </row>
    <row r="253" spans="1:65" s="2" customFormat="1" ht="24.2" customHeight="1">
      <c r="A253" s="29"/>
      <c r="B253" s="145"/>
      <c r="C253" s="179" t="s">
        <v>389</v>
      </c>
      <c r="D253" s="179" t="s">
        <v>265</v>
      </c>
      <c r="E253" s="180" t="s">
        <v>427</v>
      </c>
      <c r="F253" s="181" t="s">
        <v>428</v>
      </c>
      <c r="G253" s="182" t="s">
        <v>429</v>
      </c>
      <c r="H253" s="183">
        <v>3</v>
      </c>
      <c r="I253" s="252"/>
      <c r="J253" s="184">
        <f t="shared" si="10"/>
        <v>0</v>
      </c>
      <c r="K253" s="181" t="s">
        <v>1</v>
      </c>
      <c r="L253" s="185"/>
      <c r="M253" s="186" t="s">
        <v>1</v>
      </c>
      <c r="N253" s="187" t="s">
        <v>43</v>
      </c>
      <c r="O253" s="154">
        <v>0</v>
      </c>
      <c r="P253" s="154">
        <f t="shared" si="11"/>
        <v>0</v>
      </c>
      <c r="Q253" s="154">
        <v>0.00654</v>
      </c>
      <c r="R253" s="154">
        <f t="shared" si="12"/>
        <v>0.01962</v>
      </c>
      <c r="S253" s="154">
        <v>0</v>
      </c>
      <c r="T253" s="155">
        <f t="shared" si="1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194</v>
      </c>
      <c r="AT253" s="156" t="s">
        <v>265</v>
      </c>
      <c r="AU253" s="156" t="s">
        <v>87</v>
      </c>
      <c r="AY253" s="17" t="s">
        <v>150</v>
      </c>
      <c r="BE253" s="157">
        <f t="shared" si="14"/>
        <v>0</v>
      </c>
      <c r="BF253" s="157">
        <f t="shared" si="15"/>
        <v>0</v>
      </c>
      <c r="BG253" s="157">
        <f t="shared" si="16"/>
        <v>0</v>
      </c>
      <c r="BH253" s="157">
        <f t="shared" si="17"/>
        <v>0</v>
      </c>
      <c r="BI253" s="157">
        <f t="shared" si="18"/>
        <v>0</v>
      </c>
      <c r="BJ253" s="17" t="s">
        <v>85</v>
      </c>
      <c r="BK253" s="157">
        <f t="shared" si="19"/>
        <v>0</v>
      </c>
      <c r="BL253" s="17" t="s">
        <v>157</v>
      </c>
      <c r="BM253" s="156" t="s">
        <v>838</v>
      </c>
    </row>
    <row r="254" spans="1:65" s="2" customFormat="1" ht="37.9" customHeight="1">
      <c r="A254" s="29"/>
      <c r="B254" s="145"/>
      <c r="C254" s="146" t="s">
        <v>393</v>
      </c>
      <c r="D254" s="146" t="s">
        <v>152</v>
      </c>
      <c r="E254" s="147" t="s">
        <v>432</v>
      </c>
      <c r="F254" s="148" t="s">
        <v>433</v>
      </c>
      <c r="G254" s="149" t="s">
        <v>343</v>
      </c>
      <c r="H254" s="150">
        <v>3</v>
      </c>
      <c r="I254" s="243"/>
      <c r="J254" s="151">
        <f t="shared" si="10"/>
        <v>0</v>
      </c>
      <c r="K254" s="148" t="s">
        <v>156</v>
      </c>
      <c r="L254" s="30"/>
      <c r="M254" s="152" t="s">
        <v>1</v>
      </c>
      <c r="N254" s="153" t="s">
        <v>43</v>
      </c>
      <c r="O254" s="154">
        <v>1.787</v>
      </c>
      <c r="P254" s="154">
        <f t="shared" si="11"/>
        <v>5.361</v>
      </c>
      <c r="Q254" s="154">
        <v>0</v>
      </c>
      <c r="R254" s="154">
        <f t="shared" si="12"/>
        <v>0</v>
      </c>
      <c r="S254" s="154">
        <v>0.0173</v>
      </c>
      <c r="T254" s="155">
        <f t="shared" si="13"/>
        <v>0.0519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157</v>
      </c>
      <c r="AT254" s="156" t="s">
        <v>152</v>
      </c>
      <c r="AU254" s="156" t="s">
        <v>87</v>
      </c>
      <c r="AY254" s="17" t="s">
        <v>150</v>
      </c>
      <c r="BE254" s="157">
        <f t="shared" si="14"/>
        <v>0</v>
      </c>
      <c r="BF254" s="157">
        <f t="shared" si="15"/>
        <v>0</v>
      </c>
      <c r="BG254" s="157">
        <f t="shared" si="16"/>
        <v>0</v>
      </c>
      <c r="BH254" s="157">
        <f t="shared" si="17"/>
        <v>0</v>
      </c>
      <c r="BI254" s="157">
        <f t="shared" si="18"/>
        <v>0</v>
      </c>
      <c r="BJ254" s="17" t="s">
        <v>85</v>
      </c>
      <c r="BK254" s="157">
        <f t="shared" si="19"/>
        <v>0</v>
      </c>
      <c r="BL254" s="17" t="s">
        <v>157</v>
      </c>
      <c r="BM254" s="156" t="s">
        <v>839</v>
      </c>
    </row>
    <row r="255" spans="1:65" s="2" customFormat="1" ht="44.25" customHeight="1">
      <c r="A255" s="29"/>
      <c r="B255" s="145"/>
      <c r="C255" s="146" t="s">
        <v>397</v>
      </c>
      <c r="D255" s="146" t="s">
        <v>152</v>
      </c>
      <c r="E255" s="147" t="s">
        <v>436</v>
      </c>
      <c r="F255" s="148" t="s">
        <v>437</v>
      </c>
      <c r="G255" s="149" t="s">
        <v>343</v>
      </c>
      <c r="H255" s="150">
        <v>1</v>
      </c>
      <c r="I255" s="243"/>
      <c r="J255" s="151">
        <f t="shared" si="10"/>
        <v>0</v>
      </c>
      <c r="K255" s="148" t="s">
        <v>156</v>
      </c>
      <c r="L255" s="30"/>
      <c r="M255" s="152" t="s">
        <v>1</v>
      </c>
      <c r="N255" s="153" t="s">
        <v>43</v>
      </c>
      <c r="O255" s="154">
        <v>0.78</v>
      </c>
      <c r="P255" s="154">
        <f t="shared" si="11"/>
        <v>0.78</v>
      </c>
      <c r="Q255" s="154">
        <v>0.00163</v>
      </c>
      <c r="R255" s="154">
        <f t="shared" si="12"/>
        <v>0.00163</v>
      </c>
      <c r="S255" s="154">
        <v>0</v>
      </c>
      <c r="T255" s="155">
        <f t="shared" si="1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157</v>
      </c>
      <c r="AT255" s="156" t="s">
        <v>152</v>
      </c>
      <c r="AU255" s="156" t="s">
        <v>87</v>
      </c>
      <c r="AY255" s="17" t="s">
        <v>150</v>
      </c>
      <c r="BE255" s="157">
        <f t="shared" si="14"/>
        <v>0</v>
      </c>
      <c r="BF255" s="157">
        <f t="shared" si="15"/>
        <v>0</v>
      </c>
      <c r="BG255" s="157">
        <f t="shared" si="16"/>
        <v>0</v>
      </c>
      <c r="BH255" s="157">
        <f t="shared" si="17"/>
        <v>0</v>
      </c>
      <c r="BI255" s="157">
        <f t="shared" si="18"/>
        <v>0</v>
      </c>
      <c r="BJ255" s="17" t="s">
        <v>85</v>
      </c>
      <c r="BK255" s="157">
        <f t="shared" si="19"/>
        <v>0</v>
      </c>
      <c r="BL255" s="17" t="s">
        <v>157</v>
      </c>
      <c r="BM255" s="156" t="s">
        <v>840</v>
      </c>
    </row>
    <row r="256" spans="1:65" s="2" customFormat="1" ht="24.2" customHeight="1">
      <c r="A256" s="29"/>
      <c r="B256" s="145"/>
      <c r="C256" s="179" t="s">
        <v>401</v>
      </c>
      <c r="D256" s="179" t="s">
        <v>265</v>
      </c>
      <c r="E256" s="180" t="s">
        <v>440</v>
      </c>
      <c r="F256" s="181" t="s">
        <v>441</v>
      </c>
      <c r="G256" s="182" t="s">
        <v>343</v>
      </c>
      <c r="H256" s="183">
        <v>1</v>
      </c>
      <c r="I256" s="252"/>
      <c r="J256" s="184">
        <f t="shared" si="10"/>
        <v>0</v>
      </c>
      <c r="K256" s="181" t="s">
        <v>1</v>
      </c>
      <c r="L256" s="185"/>
      <c r="M256" s="186" t="s">
        <v>1</v>
      </c>
      <c r="N256" s="187" t="s">
        <v>43</v>
      </c>
      <c r="O256" s="154">
        <v>0</v>
      </c>
      <c r="P256" s="154">
        <f t="shared" si="11"/>
        <v>0</v>
      </c>
      <c r="Q256" s="154">
        <v>0.027</v>
      </c>
      <c r="R256" s="154">
        <f t="shared" si="12"/>
        <v>0.027</v>
      </c>
      <c r="S256" s="154">
        <v>0</v>
      </c>
      <c r="T256" s="155">
        <f t="shared" si="1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194</v>
      </c>
      <c r="AT256" s="156" t="s">
        <v>265</v>
      </c>
      <c r="AU256" s="156" t="s">
        <v>87</v>
      </c>
      <c r="AY256" s="17" t="s">
        <v>150</v>
      </c>
      <c r="BE256" s="157">
        <f t="shared" si="14"/>
        <v>0</v>
      </c>
      <c r="BF256" s="157">
        <f t="shared" si="15"/>
        <v>0</v>
      </c>
      <c r="BG256" s="157">
        <f t="shared" si="16"/>
        <v>0</v>
      </c>
      <c r="BH256" s="157">
        <f t="shared" si="17"/>
        <v>0</v>
      </c>
      <c r="BI256" s="157">
        <f t="shared" si="18"/>
        <v>0</v>
      </c>
      <c r="BJ256" s="17" t="s">
        <v>85</v>
      </c>
      <c r="BK256" s="157">
        <f t="shared" si="19"/>
        <v>0</v>
      </c>
      <c r="BL256" s="17" t="s">
        <v>157</v>
      </c>
      <c r="BM256" s="156" t="s">
        <v>841</v>
      </c>
    </row>
    <row r="257" spans="1:65" s="2" customFormat="1" ht="24.2" customHeight="1">
      <c r="A257" s="29"/>
      <c r="B257" s="145"/>
      <c r="C257" s="146" t="s">
        <v>405</v>
      </c>
      <c r="D257" s="146" t="s">
        <v>152</v>
      </c>
      <c r="E257" s="147" t="s">
        <v>444</v>
      </c>
      <c r="F257" s="148" t="s">
        <v>445</v>
      </c>
      <c r="G257" s="149" t="s">
        <v>343</v>
      </c>
      <c r="H257" s="150">
        <v>1</v>
      </c>
      <c r="I257" s="243"/>
      <c r="J257" s="151">
        <f t="shared" si="10"/>
        <v>0</v>
      </c>
      <c r="K257" s="148" t="s">
        <v>156</v>
      </c>
      <c r="L257" s="30"/>
      <c r="M257" s="152" t="s">
        <v>1</v>
      </c>
      <c r="N257" s="153" t="s">
        <v>43</v>
      </c>
      <c r="O257" s="154">
        <v>1.333</v>
      </c>
      <c r="P257" s="154">
        <f t="shared" si="11"/>
        <v>1.333</v>
      </c>
      <c r="Q257" s="154">
        <v>0.00136</v>
      </c>
      <c r="R257" s="154">
        <f t="shared" si="12"/>
        <v>0.00136</v>
      </c>
      <c r="S257" s="154">
        <v>0</v>
      </c>
      <c r="T257" s="155">
        <f t="shared" si="1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157</v>
      </c>
      <c r="AT257" s="156" t="s">
        <v>152</v>
      </c>
      <c r="AU257" s="156" t="s">
        <v>87</v>
      </c>
      <c r="AY257" s="17" t="s">
        <v>150</v>
      </c>
      <c r="BE257" s="157">
        <f t="shared" si="14"/>
        <v>0</v>
      </c>
      <c r="BF257" s="157">
        <f t="shared" si="15"/>
        <v>0</v>
      </c>
      <c r="BG257" s="157">
        <f t="shared" si="16"/>
        <v>0</v>
      </c>
      <c r="BH257" s="157">
        <f t="shared" si="17"/>
        <v>0</v>
      </c>
      <c r="BI257" s="157">
        <f t="shared" si="18"/>
        <v>0</v>
      </c>
      <c r="BJ257" s="17" t="s">
        <v>85</v>
      </c>
      <c r="BK257" s="157">
        <f t="shared" si="19"/>
        <v>0</v>
      </c>
      <c r="BL257" s="17" t="s">
        <v>157</v>
      </c>
      <c r="BM257" s="156" t="s">
        <v>842</v>
      </c>
    </row>
    <row r="258" spans="1:65" s="2" customFormat="1" ht="24.2" customHeight="1">
      <c r="A258" s="29"/>
      <c r="B258" s="145"/>
      <c r="C258" s="179" t="s">
        <v>409</v>
      </c>
      <c r="D258" s="179" t="s">
        <v>265</v>
      </c>
      <c r="E258" s="180" t="s">
        <v>448</v>
      </c>
      <c r="F258" s="181" t="s">
        <v>449</v>
      </c>
      <c r="G258" s="182" t="s">
        <v>343</v>
      </c>
      <c r="H258" s="183">
        <v>1</v>
      </c>
      <c r="I258" s="252"/>
      <c r="J258" s="184">
        <f t="shared" si="10"/>
        <v>0</v>
      </c>
      <c r="K258" s="181" t="s">
        <v>156</v>
      </c>
      <c r="L258" s="185"/>
      <c r="M258" s="186" t="s">
        <v>1</v>
      </c>
      <c r="N258" s="187" t="s">
        <v>43</v>
      </c>
      <c r="O258" s="154">
        <v>0</v>
      </c>
      <c r="P258" s="154">
        <f t="shared" si="11"/>
        <v>0</v>
      </c>
      <c r="Q258" s="154">
        <v>0.0325</v>
      </c>
      <c r="R258" s="154">
        <f t="shared" si="12"/>
        <v>0.0325</v>
      </c>
      <c r="S258" s="154">
        <v>0</v>
      </c>
      <c r="T258" s="155">
        <f t="shared" si="1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194</v>
      </c>
      <c r="AT258" s="156" t="s">
        <v>265</v>
      </c>
      <c r="AU258" s="156" t="s">
        <v>87</v>
      </c>
      <c r="AY258" s="17" t="s">
        <v>150</v>
      </c>
      <c r="BE258" s="157">
        <f t="shared" si="14"/>
        <v>0</v>
      </c>
      <c r="BF258" s="157">
        <f t="shared" si="15"/>
        <v>0</v>
      </c>
      <c r="BG258" s="157">
        <f t="shared" si="16"/>
        <v>0</v>
      </c>
      <c r="BH258" s="157">
        <f t="shared" si="17"/>
        <v>0</v>
      </c>
      <c r="BI258" s="157">
        <f t="shared" si="18"/>
        <v>0</v>
      </c>
      <c r="BJ258" s="17" t="s">
        <v>85</v>
      </c>
      <c r="BK258" s="157">
        <f t="shared" si="19"/>
        <v>0</v>
      </c>
      <c r="BL258" s="17" t="s">
        <v>157</v>
      </c>
      <c r="BM258" s="156" t="s">
        <v>843</v>
      </c>
    </row>
    <row r="259" spans="1:65" s="2" customFormat="1" ht="16.5" customHeight="1">
      <c r="A259" s="29"/>
      <c r="B259" s="145"/>
      <c r="C259" s="146" t="s">
        <v>414</v>
      </c>
      <c r="D259" s="146" t="s">
        <v>152</v>
      </c>
      <c r="E259" s="147" t="s">
        <v>452</v>
      </c>
      <c r="F259" s="148" t="s">
        <v>453</v>
      </c>
      <c r="G259" s="149" t="s">
        <v>180</v>
      </c>
      <c r="H259" s="150">
        <v>67.76</v>
      </c>
      <c r="I259" s="243"/>
      <c r="J259" s="151">
        <f t="shared" si="10"/>
        <v>0</v>
      </c>
      <c r="K259" s="148" t="s">
        <v>156</v>
      </c>
      <c r="L259" s="30"/>
      <c r="M259" s="152" t="s">
        <v>1</v>
      </c>
      <c r="N259" s="153" t="s">
        <v>43</v>
      </c>
      <c r="O259" s="154">
        <v>0.044</v>
      </c>
      <c r="P259" s="154">
        <f t="shared" si="11"/>
        <v>2.98144</v>
      </c>
      <c r="Q259" s="154">
        <v>0</v>
      </c>
      <c r="R259" s="154">
        <f t="shared" si="12"/>
        <v>0</v>
      </c>
      <c r="S259" s="154">
        <v>0</v>
      </c>
      <c r="T259" s="155">
        <f t="shared" si="1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157</v>
      </c>
      <c r="AT259" s="156" t="s">
        <v>152</v>
      </c>
      <c r="AU259" s="156" t="s">
        <v>87</v>
      </c>
      <c r="AY259" s="17" t="s">
        <v>150</v>
      </c>
      <c r="BE259" s="157">
        <f t="shared" si="14"/>
        <v>0</v>
      </c>
      <c r="BF259" s="157">
        <f t="shared" si="15"/>
        <v>0</v>
      </c>
      <c r="BG259" s="157">
        <f t="shared" si="16"/>
        <v>0</v>
      </c>
      <c r="BH259" s="157">
        <f t="shared" si="17"/>
        <v>0</v>
      </c>
      <c r="BI259" s="157">
        <f t="shared" si="18"/>
        <v>0</v>
      </c>
      <c r="BJ259" s="17" t="s">
        <v>85</v>
      </c>
      <c r="BK259" s="157">
        <f t="shared" si="19"/>
        <v>0</v>
      </c>
      <c r="BL259" s="17" t="s">
        <v>157</v>
      </c>
      <c r="BM259" s="156" t="s">
        <v>844</v>
      </c>
    </row>
    <row r="260" spans="1:65" s="2" customFormat="1" ht="24.2" customHeight="1">
      <c r="A260" s="29"/>
      <c r="B260" s="145"/>
      <c r="C260" s="146" t="s">
        <v>418</v>
      </c>
      <c r="D260" s="146" t="s">
        <v>152</v>
      </c>
      <c r="E260" s="147" t="s">
        <v>456</v>
      </c>
      <c r="F260" s="148" t="s">
        <v>457</v>
      </c>
      <c r="G260" s="149" t="s">
        <v>180</v>
      </c>
      <c r="H260" s="150">
        <v>67.76</v>
      </c>
      <c r="I260" s="243"/>
      <c r="J260" s="151">
        <f t="shared" si="10"/>
        <v>0</v>
      </c>
      <c r="K260" s="148" t="s">
        <v>156</v>
      </c>
      <c r="L260" s="30"/>
      <c r="M260" s="152" t="s">
        <v>1</v>
      </c>
      <c r="N260" s="153" t="s">
        <v>43</v>
      </c>
      <c r="O260" s="154">
        <v>0.079</v>
      </c>
      <c r="P260" s="154">
        <f t="shared" si="11"/>
        <v>5.35304</v>
      </c>
      <c r="Q260" s="154">
        <v>0</v>
      </c>
      <c r="R260" s="154">
        <f t="shared" si="12"/>
        <v>0</v>
      </c>
      <c r="S260" s="154">
        <v>0</v>
      </c>
      <c r="T260" s="155">
        <f t="shared" si="1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157</v>
      </c>
      <c r="AT260" s="156" t="s">
        <v>152</v>
      </c>
      <c r="AU260" s="156" t="s">
        <v>87</v>
      </c>
      <c r="AY260" s="17" t="s">
        <v>150</v>
      </c>
      <c r="BE260" s="157">
        <f t="shared" si="14"/>
        <v>0</v>
      </c>
      <c r="BF260" s="157">
        <f t="shared" si="15"/>
        <v>0</v>
      </c>
      <c r="BG260" s="157">
        <f t="shared" si="16"/>
        <v>0</v>
      </c>
      <c r="BH260" s="157">
        <f t="shared" si="17"/>
        <v>0</v>
      </c>
      <c r="BI260" s="157">
        <f t="shared" si="18"/>
        <v>0</v>
      </c>
      <c r="BJ260" s="17" t="s">
        <v>85</v>
      </c>
      <c r="BK260" s="157">
        <f t="shared" si="19"/>
        <v>0</v>
      </c>
      <c r="BL260" s="17" t="s">
        <v>157</v>
      </c>
      <c r="BM260" s="156" t="s">
        <v>845</v>
      </c>
    </row>
    <row r="261" spans="2:51" s="14" customFormat="1" ht="11.25">
      <c r="B261" s="165"/>
      <c r="D261" s="159" t="s">
        <v>159</v>
      </c>
      <c r="E261" s="166" t="s">
        <v>1</v>
      </c>
      <c r="F261" s="167" t="s">
        <v>846</v>
      </c>
      <c r="H261" s="168">
        <v>67.76</v>
      </c>
      <c r="I261" s="245"/>
      <c r="L261" s="165"/>
      <c r="M261" s="169"/>
      <c r="N261" s="170"/>
      <c r="O261" s="170"/>
      <c r="P261" s="170"/>
      <c r="Q261" s="170"/>
      <c r="R261" s="170"/>
      <c r="S261" s="170"/>
      <c r="T261" s="171"/>
      <c r="AT261" s="166" t="s">
        <v>159</v>
      </c>
      <c r="AU261" s="166" t="s">
        <v>87</v>
      </c>
      <c r="AV261" s="14" t="s">
        <v>87</v>
      </c>
      <c r="AW261" s="14" t="s">
        <v>33</v>
      </c>
      <c r="AX261" s="14" t="s">
        <v>85</v>
      </c>
      <c r="AY261" s="166" t="s">
        <v>150</v>
      </c>
    </row>
    <row r="262" spans="1:65" s="2" customFormat="1" ht="24.2" customHeight="1">
      <c r="A262" s="29"/>
      <c r="B262" s="145"/>
      <c r="C262" s="146" t="s">
        <v>422</v>
      </c>
      <c r="D262" s="146" t="s">
        <v>152</v>
      </c>
      <c r="E262" s="147" t="s">
        <v>461</v>
      </c>
      <c r="F262" s="148" t="s">
        <v>462</v>
      </c>
      <c r="G262" s="149" t="s">
        <v>343</v>
      </c>
      <c r="H262" s="150">
        <v>2</v>
      </c>
      <c r="I262" s="243"/>
      <c r="J262" s="151">
        <f>ROUND(I262*H262,2)</f>
        <v>0</v>
      </c>
      <c r="K262" s="148" t="s">
        <v>156</v>
      </c>
      <c r="L262" s="30"/>
      <c r="M262" s="152" t="s">
        <v>1</v>
      </c>
      <c r="N262" s="153" t="s">
        <v>43</v>
      </c>
      <c r="O262" s="154">
        <v>10.3</v>
      </c>
      <c r="P262" s="154">
        <f>O262*H262</f>
        <v>20.6</v>
      </c>
      <c r="Q262" s="154">
        <v>0.45937</v>
      </c>
      <c r="R262" s="154">
        <f>Q262*H262</f>
        <v>0.91874</v>
      </c>
      <c r="S262" s="154">
        <v>0</v>
      </c>
      <c r="T262" s="155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157</v>
      </c>
      <c r="AT262" s="156" t="s">
        <v>152</v>
      </c>
      <c r="AU262" s="156" t="s">
        <v>87</v>
      </c>
      <c r="AY262" s="17" t="s">
        <v>150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85</v>
      </c>
      <c r="BK262" s="157">
        <f>ROUND(I262*H262,2)</f>
        <v>0</v>
      </c>
      <c r="BL262" s="17" t="s">
        <v>157</v>
      </c>
      <c r="BM262" s="156" t="s">
        <v>847</v>
      </c>
    </row>
    <row r="263" spans="1:65" s="2" customFormat="1" ht="16.5" customHeight="1">
      <c r="A263" s="29"/>
      <c r="B263" s="145"/>
      <c r="C263" s="146" t="s">
        <v>426</v>
      </c>
      <c r="D263" s="146" t="s">
        <v>152</v>
      </c>
      <c r="E263" s="147" t="s">
        <v>501</v>
      </c>
      <c r="F263" s="148" t="s">
        <v>502</v>
      </c>
      <c r="G263" s="149" t="s">
        <v>343</v>
      </c>
      <c r="H263" s="150">
        <v>3</v>
      </c>
      <c r="I263" s="243"/>
      <c r="J263" s="151">
        <f>ROUND(I263*H263,2)</f>
        <v>0</v>
      </c>
      <c r="K263" s="148" t="s">
        <v>156</v>
      </c>
      <c r="L263" s="30"/>
      <c r="M263" s="152" t="s">
        <v>1</v>
      </c>
      <c r="N263" s="153" t="s">
        <v>43</v>
      </c>
      <c r="O263" s="154">
        <v>0.863</v>
      </c>
      <c r="P263" s="154">
        <f>O263*H263</f>
        <v>2.589</v>
      </c>
      <c r="Q263" s="154">
        <v>0.04</v>
      </c>
      <c r="R263" s="154">
        <f>Q263*H263</f>
        <v>0.12</v>
      </c>
      <c r="S263" s="154">
        <v>0</v>
      </c>
      <c r="T263" s="155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157</v>
      </c>
      <c r="AT263" s="156" t="s">
        <v>152</v>
      </c>
      <c r="AU263" s="156" t="s">
        <v>87</v>
      </c>
      <c r="AY263" s="17" t="s">
        <v>150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85</v>
      </c>
      <c r="BK263" s="157">
        <f>ROUND(I263*H263,2)</f>
        <v>0</v>
      </c>
      <c r="BL263" s="17" t="s">
        <v>157</v>
      </c>
      <c r="BM263" s="156" t="s">
        <v>848</v>
      </c>
    </row>
    <row r="264" spans="2:51" s="13" customFormat="1" ht="11.25">
      <c r="B264" s="158"/>
      <c r="D264" s="159" t="s">
        <v>159</v>
      </c>
      <c r="E264" s="160" t="s">
        <v>1</v>
      </c>
      <c r="F264" s="161" t="s">
        <v>302</v>
      </c>
      <c r="H264" s="160" t="s">
        <v>1</v>
      </c>
      <c r="I264" s="244"/>
      <c r="L264" s="158"/>
      <c r="M264" s="162"/>
      <c r="N264" s="163"/>
      <c r="O264" s="163"/>
      <c r="P264" s="163"/>
      <c r="Q264" s="163"/>
      <c r="R264" s="163"/>
      <c r="S264" s="163"/>
      <c r="T264" s="164"/>
      <c r="AT264" s="160" t="s">
        <v>159</v>
      </c>
      <c r="AU264" s="160" t="s">
        <v>87</v>
      </c>
      <c r="AV264" s="13" t="s">
        <v>85</v>
      </c>
      <c r="AW264" s="13" t="s">
        <v>33</v>
      </c>
      <c r="AX264" s="13" t="s">
        <v>78</v>
      </c>
      <c r="AY264" s="160" t="s">
        <v>150</v>
      </c>
    </row>
    <row r="265" spans="2:51" s="14" customFormat="1" ht="11.25">
      <c r="B265" s="165"/>
      <c r="D265" s="159" t="s">
        <v>159</v>
      </c>
      <c r="E265" s="166" t="s">
        <v>1</v>
      </c>
      <c r="F265" s="167" t="s">
        <v>169</v>
      </c>
      <c r="H265" s="168">
        <v>3</v>
      </c>
      <c r="I265" s="245"/>
      <c r="L265" s="165"/>
      <c r="M265" s="169"/>
      <c r="N265" s="170"/>
      <c r="O265" s="170"/>
      <c r="P265" s="170"/>
      <c r="Q265" s="170"/>
      <c r="R265" s="170"/>
      <c r="S265" s="170"/>
      <c r="T265" s="171"/>
      <c r="AT265" s="166" t="s">
        <v>159</v>
      </c>
      <c r="AU265" s="166" t="s">
        <v>87</v>
      </c>
      <c r="AV265" s="14" t="s">
        <v>87</v>
      </c>
      <c r="AW265" s="14" t="s">
        <v>33</v>
      </c>
      <c r="AX265" s="14" t="s">
        <v>85</v>
      </c>
      <c r="AY265" s="166" t="s">
        <v>150</v>
      </c>
    </row>
    <row r="266" spans="1:65" s="2" customFormat="1" ht="24.2" customHeight="1">
      <c r="A266" s="29"/>
      <c r="B266" s="145"/>
      <c r="C266" s="179" t="s">
        <v>431</v>
      </c>
      <c r="D266" s="179" t="s">
        <v>265</v>
      </c>
      <c r="E266" s="180" t="s">
        <v>505</v>
      </c>
      <c r="F266" s="181" t="s">
        <v>506</v>
      </c>
      <c r="G266" s="182" t="s">
        <v>343</v>
      </c>
      <c r="H266" s="183">
        <v>3</v>
      </c>
      <c r="I266" s="252"/>
      <c r="J266" s="184">
        <f aca="true" t="shared" si="20" ref="J266:J271">ROUND(I266*H266,2)</f>
        <v>0</v>
      </c>
      <c r="K266" s="181" t="s">
        <v>156</v>
      </c>
      <c r="L266" s="185"/>
      <c r="M266" s="186" t="s">
        <v>1</v>
      </c>
      <c r="N266" s="187" t="s">
        <v>43</v>
      </c>
      <c r="O266" s="154">
        <v>0</v>
      </c>
      <c r="P266" s="154">
        <f aca="true" t="shared" si="21" ref="P266:P271">O266*H266</f>
        <v>0</v>
      </c>
      <c r="Q266" s="154">
        <v>0.0133</v>
      </c>
      <c r="R266" s="154">
        <f aca="true" t="shared" si="22" ref="R266:R271">Q266*H266</f>
        <v>0.0399</v>
      </c>
      <c r="S266" s="154">
        <v>0</v>
      </c>
      <c r="T266" s="155">
        <f aca="true" t="shared" si="23" ref="T266:T271"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194</v>
      </c>
      <c r="AT266" s="156" t="s">
        <v>265</v>
      </c>
      <c r="AU266" s="156" t="s">
        <v>87</v>
      </c>
      <c r="AY266" s="17" t="s">
        <v>150</v>
      </c>
      <c r="BE266" s="157">
        <f aca="true" t="shared" si="24" ref="BE266:BE271">IF(N266="základní",J266,0)</f>
        <v>0</v>
      </c>
      <c r="BF266" s="157">
        <f aca="true" t="shared" si="25" ref="BF266:BF271">IF(N266="snížená",J266,0)</f>
        <v>0</v>
      </c>
      <c r="BG266" s="157">
        <f aca="true" t="shared" si="26" ref="BG266:BG271">IF(N266="zákl. přenesená",J266,0)</f>
        <v>0</v>
      </c>
      <c r="BH266" s="157">
        <f aca="true" t="shared" si="27" ref="BH266:BH271">IF(N266="sníž. přenesená",J266,0)</f>
        <v>0</v>
      </c>
      <c r="BI266" s="157">
        <f aca="true" t="shared" si="28" ref="BI266:BI271">IF(N266="nulová",J266,0)</f>
        <v>0</v>
      </c>
      <c r="BJ266" s="17" t="s">
        <v>85</v>
      </c>
      <c r="BK266" s="157">
        <f aca="true" t="shared" si="29" ref="BK266:BK271">ROUND(I266*H266,2)</f>
        <v>0</v>
      </c>
      <c r="BL266" s="17" t="s">
        <v>157</v>
      </c>
      <c r="BM266" s="156" t="s">
        <v>849</v>
      </c>
    </row>
    <row r="267" spans="1:65" s="2" customFormat="1" ht="24.2" customHeight="1">
      <c r="A267" s="29"/>
      <c r="B267" s="145"/>
      <c r="C267" s="179" t="s">
        <v>435</v>
      </c>
      <c r="D267" s="179" t="s">
        <v>265</v>
      </c>
      <c r="E267" s="180" t="s">
        <v>509</v>
      </c>
      <c r="F267" s="181" t="s">
        <v>510</v>
      </c>
      <c r="G267" s="182" t="s">
        <v>343</v>
      </c>
      <c r="H267" s="183">
        <v>3</v>
      </c>
      <c r="I267" s="252"/>
      <c r="J267" s="184">
        <f t="shared" si="20"/>
        <v>0</v>
      </c>
      <c r="K267" s="181" t="s">
        <v>156</v>
      </c>
      <c r="L267" s="185"/>
      <c r="M267" s="186" t="s">
        <v>1</v>
      </c>
      <c r="N267" s="187" t="s">
        <v>43</v>
      </c>
      <c r="O267" s="154">
        <v>0</v>
      </c>
      <c r="P267" s="154">
        <f t="shared" si="21"/>
        <v>0</v>
      </c>
      <c r="Q267" s="154">
        <v>0.0003</v>
      </c>
      <c r="R267" s="154">
        <f t="shared" si="22"/>
        <v>0.0009</v>
      </c>
      <c r="S267" s="154">
        <v>0</v>
      </c>
      <c r="T267" s="155">
        <f t="shared" si="2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194</v>
      </c>
      <c r="AT267" s="156" t="s">
        <v>265</v>
      </c>
      <c r="AU267" s="156" t="s">
        <v>87</v>
      </c>
      <c r="AY267" s="17" t="s">
        <v>150</v>
      </c>
      <c r="BE267" s="157">
        <f t="shared" si="24"/>
        <v>0</v>
      </c>
      <c r="BF267" s="157">
        <f t="shared" si="25"/>
        <v>0</v>
      </c>
      <c r="BG267" s="157">
        <f t="shared" si="26"/>
        <v>0</v>
      </c>
      <c r="BH267" s="157">
        <f t="shared" si="27"/>
        <v>0</v>
      </c>
      <c r="BI267" s="157">
        <f t="shared" si="28"/>
        <v>0</v>
      </c>
      <c r="BJ267" s="17" t="s">
        <v>85</v>
      </c>
      <c r="BK267" s="157">
        <f t="shared" si="29"/>
        <v>0</v>
      </c>
      <c r="BL267" s="17" t="s">
        <v>157</v>
      </c>
      <c r="BM267" s="156" t="s">
        <v>850</v>
      </c>
    </row>
    <row r="268" spans="1:65" s="2" customFormat="1" ht="16.5" customHeight="1">
      <c r="A268" s="29"/>
      <c r="B268" s="145"/>
      <c r="C268" s="146" t="s">
        <v>439</v>
      </c>
      <c r="D268" s="146" t="s">
        <v>152</v>
      </c>
      <c r="E268" s="147" t="s">
        <v>513</v>
      </c>
      <c r="F268" s="148" t="s">
        <v>514</v>
      </c>
      <c r="G268" s="149" t="s">
        <v>343</v>
      </c>
      <c r="H268" s="150">
        <v>2</v>
      </c>
      <c r="I268" s="243"/>
      <c r="J268" s="151">
        <f t="shared" si="20"/>
        <v>0</v>
      </c>
      <c r="K268" s="148" t="s">
        <v>156</v>
      </c>
      <c r="L268" s="30"/>
      <c r="M268" s="152" t="s">
        <v>1</v>
      </c>
      <c r="N268" s="153" t="s">
        <v>43</v>
      </c>
      <c r="O268" s="154">
        <v>1.182</v>
      </c>
      <c r="P268" s="154">
        <f t="shared" si="21"/>
        <v>2.364</v>
      </c>
      <c r="Q268" s="154">
        <v>0.05</v>
      </c>
      <c r="R268" s="154">
        <f t="shared" si="22"/>
        <v>0.1</v>
      </c>
      <c r="S268" s="154">
        <v>0</v>
      </c>
      <c r="T268" s="155">
        <f t="shared" si="2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157</v>
      </c>
      <c r="AT268" s="156" t="s">
        <v>152</v>
      </c>
      <c r="AU268" s="156" t="s">
        <v>87</v>
      </c>
      <c r="AY268" s="17" t="s">
        <v>150</v>
      </c>
      <c r="BE268" s="157">
        <f t="shared" si="24"/>
        <v>0</v>
      </c>
      <c r="BF268" s="157">
        <f t="shared" si="25"/>
        <v>0</v>
      </c>
      <c r="BG268" s="157">
        <f t="shared" si="26"/>
        <v>0</v>
      </c>
      <c r="BH268" s="157">
        <f t="shared" si="27"/>
        <v>0</v>
      </c>
      <c r="BI268" s="157">
        <f t="shared" si="28"/>
        <v>0</v>
      </c>
      <c r="BJ268" s="17" t="s">
        <v>85</v>
      </c>
      <c r="BK268" s="157">
        <f t="shared" si="29"/>
        <v>0</v>
      </c>
      <c r="BL268" s="17" t="s">
        <v>157</v>
      </c>
      <c r="BM268" s="156" t="s">
        <v>851</v>
      </c>
    </row>
    <row r="269" spans="1:65" s="2" customFormat="1" ht="16.5" customHeight="1">
      <c r="A269" s="29"/>
      <c r="B269" s="145"/>
      <c r="C269" s="179" t="s">
        <v>443</v>
      </c>
      <c r="D269" s="179" t="s">
        <v>265</v>
      </c>
      <c r="E269" s="180" t="s">
        <v>517</v>
      </c>
      <c r="F269" s="181" t="s">
        <v>518</v>
      </c>
      <c r="G269" s="182" t="s">
        <v>343</v>
      </c>
      <c r="H269" s="183">
        <v>2</v>
      </c>
      <c r="I269" s="252"/>
      <c r="J269" s="184">
        <f t="shared" si="20"/>
        <v>0</v>
      </c>
      <c r="K269" s="181" t="s">
        <v>156</v>
      </c>
      <c r="L269" s="185"/>
      <c r="M269" s="186" t="s">
        <v>1</v>
      </c>
      <c r="N269" s="187" t="s">
        <v>43</v>
      </c>
      <c r="O269" s="154">
        <v>0</v>
      </c>
      <c r="P269" s="154">
        <f t="shared" si="21"/>
        <v>0</v>
      </c>
      <c r="Q269" s="154">
        <v>0.0295</v>
      </c>
      <c r="R269" s="154">
        <f t="shared" si="22"/>
        <v>0.059</v>
      </c>
      <c r="S269" s="154">
        <v>0</v>
      </c>
      <c r="T269" s="155">
        <f t="shared" si="2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194</v>
      </c>
      <c r="AT269" s="156" t="s">
        <v>265</v>
      </c>
      <c r="AU269" s="156" t="s">
        <v>87</v>
      </c>
      <c r="AY269" s="17" t="s">
        <v>150</v>
      </c>
      <c r="BE269" s="157">
        <f t="shared" si="24"/>
        <v>0</v>
      </c>
      <c r="BF269" s="157">
        <f t="shared" si="25"/>
        <v>0</v>
      </c>
      <c r="BG269" s="157">
        <f t="shared" si="26"/>
        <v>0</v>
      </c>
      <c r="BH269" s="157">
        <f t="shared" si="27"/>
        <v>0</v>
      </c>
      <c r="BI269" s="157">
        <f t="shared" si="28"/>
        <v>0</v>
      </c>
      <c r="BJ269" s="17" t="s">
        <v>85</v>
      </c>
      <c r="BK269" s="157">
        <f t="shared" si="29"/>
        <v>0</v>
      </c>
      <c r="BL269" s="17" t="s">
        <v>157</v>
      </c>
      <c r="BM269" s="156" t="s">
        <v>852</v>
      </c>
    </row>
    <row r="270" spans="1:65" s="2" customFormat="1" ht="24.2" customHeight="1">
      <c r="A270" s="29"/>
      <c r="B270" s="145"/>
      <c r="C270" s="179" t="s">
        <v>447</v>
      </c>
      <c r="D270" s="179" t="s">
        <v>265</v>
      </c>
      <c r="E270" s="180" t="s">
        <v>521</v>
      </c>
      <c r="F270" s="181" t="s">
        <v>522</v>
      </c>
      <c r="G270" s="182" t="s">
        <v>343</v>
      </c>
      <c r="H270" s="183">
        <v>2</v>
      </c>
      <c r="I270" s="252"/>
      <c r="J270" s="184">
        <f t="shared" si="20"/>
        <v>0</v>
      </c>
      <c r="K270" s="181" t="s">
        <v>156</v>
      </c>
      <c r="L270" s="185"/>
      <c r="M270" s="186" t="s">
        <v>1</v>
      </c>
      <c r="N270" s="187" t="s">
        <v>43</v>
      </c>
      <c r="O270" s="154">
        <v>0</v>
      </c>
      <c r="P270" s="154">
        <f t="shared" si="21"/>
        <v>0</v>
      </c>
      <c r="Q270" s="154">
        <v>0.0025</v>
      </c>
      <c r="R270" s="154">
        <f t="shared" si="22"/>
        <v>0.005</v>
      </c>
      <c r="S270" s="154">
        <v>0</v>
      </c>
      <c r="T270" s="155">
        <f t="shared" si="2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194</v>
      </c>
      <c r="AT270" s="156" t="s">
        <v>265</v>
      </c>
      <c r="AU270" s="156" t="s">
        <v>87</v>
      </c>
      <c r="AY270" s="17" t="s">
        <v>150</v>
      </c>
      <c r="BE270" s="157">
        <f t="shared" si="24"/>
        <v>0</v>
      </c>
      <c r="BF270" s="157">
        <f t="shared" si="25"/>
        <v>0</v>
      </c>
      <c r="BG270" s="157">
        <f t="shared" si="26"/>
        <v>0</v>
      </c>
      <c r="BH270" s="157">
        <f t="shared" si="27"/>
        <v>0</v>
      </c>
      <c r="BI270" s="157">
        <f t="shared" si="28"/>
        <v>0</v>
      </c>
      <c r="BJ270" s="17" t="s">
        <v>85</v>
      </c>
      <c r="BK270" s="157">
        <f t="shared" si="29"/>
        <v>0</v>
      </c>
      <c r="BL270" s="17" t="s">
        <v>157</v>
      </c>
      <c r="BM270" s="156" t="s">
        <v>853</v>
      </c>
    </row>
    <row r="271" spans="1:65" s="2" customFormat="1" ht="21.75" customHeight="1">
      <c r="A271" s="29"/>
      <c r="B271" s="145"/>
      <c r="C271" s="146" t="s">
        <v>451</v>
      </c>
      <c r="D271" s="146" t="s">
        <v>152</v>
      </c>
      <c r="E271" s="147" t="s">
        <v>525</v>
      </c>
      <c r="F271" s="148" t="s">
        <v>526</v>
      </c>
      <c r="G271" s="149" t="s">
        <v>180</v>
      </c>
      <c r="H271" s="150">
        <v>67.76</v>
      </c>
      <c r="I271" s="243"/>
      <c r="J271" s="151">
        <f t="shared" si="20"/>
        <v>0</v>
      </c>
      <c r="K271" s="148" t="s">
        <v>156</v>
      </c>
      <c r="L271" s="30"/>
      <c r="M271" s="152" t="s">
        <v>1</v>
      </c>
      <c r="N271" s="153" t="s">
        <v>43</v>
      </c>
      <c r="O271" s="154">
        <v>0.025</v>
      </c>
      <c r="P271" s="154">
        <f t="shared" si="21"/>
        <v>1.6940000000000002</v>
      </c>
      <c r="Q271" s="154">
        <v>9E-05</v>
      </c>
      <c r="R271" s="154">
        <f t="shared" si="22"/>
        <v>0.006098400000000001</v>
      </c>
      <c r="S271" s="154">
        <v>0</v>
      </c>
      <c r="T271" s="155">
        <f t="shared" si="2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157</v>
      </c>
      <c r="AT271" s="156" t="s">
        <v>152</v>
      </c>
      <c r="AU271" s="156" t="s">
        <v>87</v>
      </c>
      <c r="AY271" s="17" t="s">
        <v>150</v>
      </c>
      <c r="BE271" s="157">
        <f t="shared" si="24"/>
        <v>0</v>
      </c>
      <c r="BF271" s="157">
        <f t="shared" si="25"/>
        <v>0</v>
      </c>
      <c r="BG271" s="157">
        <f t="shared" si="26"/>
        <v>0</v>
      </c>
      <c r="BH271" s="157">
        <f t="shared" si="27"/>
        <v>0</v>
      </c>
      <c r="BI271" s="157">
        <f t="shared" si="28"/>
        <v>0</v>
      </c>
      <c r="BJ271" s="17" t="s">
        <v>85</v>
      </c>
      <c r="BK271" s="157">
        <f t="shared" si="29"/>
        <v>0</v>
      </c>
      <c r="BL271" s="17" t="s">
        <v>157</v>
      </c>
      <c r="BM271" s="156" t="s">
        <v>854</v>
      </c>
    </row>
    <row r="272" spans="2:51" s="14" customFormat="1" ht="11.25">
      <c r="B272" s="165"/>
      <c r="D272" s="159" t="s">
        <v>159</v>
      </c>
      <c r="E272" s="166" t="s">
        <v>1</v>
      </c>
      <c r="F272" s="167" t="s">
        <v>846</v>
      </c>
      <c r="H272" s="168">
        <v>67.76</v>
      </c>
      <c r="I272" s="245"/>
      <c r="L272" s="165"/>
      <c r="M272" s="169"/>
      <c r="N272" s="170"/>
      <c r="O272" s="170"/>
      <c r="P272" s="170"/>
      <c r="Q272" s="170"/>
      <c r="R272" s="170"/>
      <c r="S272" s="170"/>
      <c r="T272" s="171"/>
      <c r="AT272" s="166" t="s">
        <v>159</v>
      </c>
      <c r="AU272" s="166" t="s">
        <v>87</v>
      </c>
      <c r="AV272" s="14" t="s">
        <v>87</v>
      </c>
      <c r="AW272" s="14" t="s">
        <v>33</v>
      </c>
      <c r="AX272" s="14" t="s">
        <v>85</v>
      </c>
      <c r="AY272" s="166" t="s">
        <v>150</v>
      </c>
    </row>
    <row r="273" spans="1:65" s="2" customFormat="1" ht="24.2" customHeight="1">
      <c r="A273" s="29"/>
      <c r="B273" s="145"/>
      <c r="C273" s="146" t="s">
        <v>455</v>
      </c>
      <c r="D273" s="146" t="s">
        <v>152</v>
      </c>
      <c r="E273" s="147" t="s">
        <v>529</v>
      </c>
      <c r="F273" s="148" t="s">
        <v>530</v>
      </c>
      <c r="G273" s="149" t="s">
        <v>343</v>
      </c>
      <c r="H273" s="150">
        <v>8</v>
      </c>
      <c r="I273" s="243"/>
      <c r="J273" s="151">
        <f>ROUND(I273*H273,2)</f>
        <v>0</v>
      </c>
      <c r="K273" s="148" t="s">
        <v>1</v>
      </c>
      <c r="L273" s="30"/>
      <c r="M273" s="152" t="s">
        <v>1</v>
      </c>
      <c r="N273" s="153" t="s">
        <v>43</v>
      </c>
      <c r="O273" s="154">
        <v>0.033</v>
      </c>
      <c r="P273" s="154">
        <f>O273*H273</f>
        <v>0.264</v>
      </c>
      <c r="Q273" s="154">
        <v>0.00015</v>
      </c>
      <c r="R273" s="154">
        <f>Q273*H273</f>
        <v>0.0012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157</v>
      </c>
      <c r="AT273" s="156" t="s">
        <v>152</v>
      </c>
      <c r="AU273" s="156" t="s">
        <v>87</v>
      </c>
      <c r="AY273" s="17" t="s">
        <v>150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85</v>
      </c>
      <c r="BK273" s="157">
        <f>ROUND(I273*H273,2)</f>
        <v>0</v>
      </c>
      <c r="BL273" s="17" t="s">
        <v>157</v>
      </c>
      <c r="BM273" s="156" t="s">
        <v>855</v>
      </c>
    </row>
    <row r="274" spans="2:51" s="13" customFormat="1" ht="11.25">
      <c r="B274" s="158"/>
      <c r="D274" s="159" t="s">
        <v>159</v>
      </c>
      <c r="E274" s="160" t="s">
        <v>1</v>
      </c>
      <c r="F274" s="161" t="s">
        <v>532</v>
      </c>
      <c r="H274" s="160" t="s">
        <v>1</v>
      </c>
      <c r="I274" s="244"/>
      <c r="L274" s="158"/>
      <c r="M274" s="162"/>
      <c r="N274" s="163"/>
      <c r="O274" s="163"/>
      <c r="P274" s="163"/>
      <c r="Q274" s="163"/>
      <c r="R274" s="163"/>
      <c r="S274" s="163"/>
      <c r="T274" s="164"/>
      <c r="AT274" s="160" t="s">
        <v>159</v>
      </c>
      <c r="AU274" s="160" t="s">
        <v>87</v>
      </c>
      <c r="AV274" s="13" t="s">
        <v>85</v>
      </c>
      <c r="AW274" s="13" t="s">
        <v>33</v>
      </c>
      <c r="AX274" s="13" t="s">
        <v>78</v>
      </c>
      <c r="AY274" s="160" t="s">
        <v>150</v>
      </c>
    </row>
    <row r="275" spans="2:51" s="14" customFormat="1" ht="11.25">
      <c r="B275" s="165"/>
      <c r="D275" s="159" t="s">
        <v>159</v>
      </c>
      <c r="E275" s="166" t="s">
        <v>1</v>
      </c>
      <c r="F275" s="167" t="s">
        <v>194</v>
      </c>
      <c r="H275" s="168">
        <v>8</v>
      </c>
      <c r="I275" s="245"/>
      <c r="L275" s="165"/>
      <c r="M275" s="169"/>
      <c r="N275" s="170"/>
      <c r="O275" s="170"/>
      <c r="P275" s="170"/>
      <c r="Q275" s="170"/>
      <c r="R275" s="170"/>
      <c r="S275" s="170"/>
      <c r="T275" s="171"/>
      <c r="AT275" s="166" t="s">
        <v>159</v>
      </c>
      <c r="AU275" s="166" t="s">
        <v>87</v>
      </c>
      <c r="AV275" s="14" t="s">
        <v>87</v>
      </c>
      <c r="AW275" s="14" t="s">
        <v>33</v>
      </c>
      <c r="AX275" s="14" t="s">
        <v>85</v>
      </c>
      <c r="AY275" s="166" t="s">
        <v>150</v>
      </c>
    </row>
    <row r="276" spans="2:63" s="12" customFormat="1" ht="22.9" customHeight="1">
      <c r="B276" s="133"/>
      <c r="D276" s="134" t="s">
        <v>77</v>
      </c>
      <c r="E276" s="143" t="s">
        <v>200</v>
      </c>
      <c r="F276" s="143" t="s">
        <v>533</v>
      </c>
      <c r="I276" s="250"/>
      <c r="J276" s="144">
        <f>BK276</f>
        <v>0</v>
      </c>
      <c r="L276" s="133"/>
      <c r="M276" s="137"/>
      <c r="N276" s="138"/>
      <c r="O276" s="138"/>
      <c r="P276" s="139">
        <f>SUM(P277:P278)</f>
        <v>17.28452</v>
      </c>
      <c r="Q276" s="138"/>
      <c r="R276" s="139">
        <f>SUM(R277:R278)</f>
        <v>0</v>
      </c>
      <c r="S276" s="138"/>
      <c r="T276" s="140">
        <f>SUM(T277:T278)</f>
        <v>0</v>
      </c>
      <c r="AR276" s="134" t="s">
        <v>85</v>
      </c>
      <c r="AT276" s="141" t="s">
        <v>77</v>
      </c>
      <c r="AU276" s="141" t="s">
        <v>85</v>
      </c>
      <c r="AY276" s="134" t="s">
        <v>150</v>
      </c>
      <c r="BK276" s="142">
        <f>SUM(BK277:BK278)</f>
        <v>0</v>
      </c>
    </row>
    <row r="277" spans="1:65" s="2" customFormat="1" ht="55.5" customHeight="1">
      <c r="A277" s="29"/>
      <c r="B277" s="145"/>
      <c r="C277" s="146" t="s">
        <v>460</v>
      </c>
      <c r="D277" s="146" t="s">
        <v>152</v>
      </c>
      <c r="E277" s="147" t="s">
        <v>543</v>
      </c>
      <c r="F277" s="148" t="s">
        <v>544</v>
      </c>
      <c r="G277" s="149" t="s">
        <v>155</v>
      </c>
      <c r="H277" s="150">
        <v>78.566</v>
      </c>
      <c r="I277" s="243"/>
      <c r="J277" s="151">
        <f>ROUND(I277*H277,2)</f>
        <v>0</v>
      </c>
      <c r="K277" s="148" t="s">
        <v>156</v>
      </c>
      <c r="L277" s="30"/>
      <c r="M277" s="152" t="s">
        <v>1</v>
      </c>
      <c r="N277" s="153" t="s">
        <v>43</v>
      </c>
      <c r="O277" s="154">
        <v>0.22</v>
      </c>
      <c r="P277" s="154">
        <f>O277*H277</f>
        <v>17.28452</v>
      </c>
      <c r="Q277" s="154">
        <v>0</v>
      </c>
      <c r="R277" s="154">
        <f>Q277*H277</f>
        <v>0</v>
      </c>
      <c r="S277" s="154">
        <v>0</v>
      </c>
      <c r="T277" s="155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157</v>
      </c>
      <c r="AT277" s="156" t="s">
        <v>152</v>
      </c>
      <c r="AU277" s="156" t="s">
        <v>87</v>
      </c>
      <c r="AY277" s="17" t="s">
        <v>150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7" t="s">
        <v>85</v>
      </c>
      <c r="BK277" s="157">
        <f>ROUND(I277*H277,2)</f>
        <v>0</v>
      </c>
      <c r="BL277" s="17" t="s">
        <v>157</v>
      </c>
      <c r="BM277" s="156" t="s">
        <v>856</v>
      </c>
    </row>
    <row r="278" spans="2:51" s="14" customFormat="1" ht="11.25">
      <c r="B278" s="165"/>
      <c r="D278" s="159" t="s">
        <v>159</v>
      </c>
      <c r="E278" s="166" t="s">
        <v>1</v>
      </c>
      <c r="F278" s="167" t="s">
        <v>857</v>
      </c>
      <c r="H278" s="168">
        <v>78.566</v>
      </c>
      <c r="I278" s="245"/>
      <c r="L278" s="165"/>
      <c r="M278" s="169"/>
      <c r="N278" s="170"/>
      <c r="O278" s="170"/>
      <c r="P278" s="170"/>
      <c r="Q278" s="170"/>
      <c r="R278" s="170"/>
      <c r="S278" s="170"/>
      <c r="T278" s="171"/>
      <c r="AT278" s="166" t="s">
        <v>159</v>
      </c>
      <c r="AU278" s="166" t="s">
        <v>87</v>
      </c>
      <c r="AV278" s="14" t="s">
        <v>87</v>
      </c>
      <c r="AW278" s="14" t="s">
        <v>33</v>
      </c>
      <c r="AX278" s="14" t="s">
        <v>85</v>
      </c>
      <c r="AY278" s="166" t="s">
        <v>150</v>
      </c>
    </row>
    <row r="279" spans="2:63" s="12" customFormat="1" ht="22.9" customHeight="1">
      <c r="B279" s="133"/>
      <c r="D279" s="134" t="s">
        <v>77</v>
      </c>
      <c r="E279" s="143" t="s">
        <v>551</v>
      </c>
      <c r="F279" s="143" t="s">
        <v>552</v>
      </c>
      <c r="I279" s="250"/>
      <c r="J279" s="144">
        <f>BK279</f>
        <v>0</v>
      </c>
      <c r="L279" s="133"/>
      <c r="M279" s="137"/>
      <c r="N279" s="138"/>
      <c r="O279" s="138"/>
      <c r="P279" s="139">
        <f>SUM(P280:P284)</f>
        <v>1.27404</v>
      </c>
      <c r="Q279" s="138"/>
      <c r="R279" s="139">
        <f>SUM(R280:R284)</f>
        <v>0</v>
      </c>
      <c r="S279" s="138"/>
      <c r="T279" s="140">
        <f>SUM(T280:T284)</f>
        <v>0</v>
      </c>
      <c r="AR279" s="134" t="s">
        <v>85</v>
      </c>
      <c r="AT279" s="141" t="s">
        <v>77</v>
      </c>
      <c r="AU279" s="141" t="s">
        <v>85</v>
      </c>
      <c r="AY279" s="134" t="s">
        <v>150</v>
      </c>
      <c r="BK279" s="142">
        <f>SUM(BK280:BK284)</f>
        <v>0</v>
      </c>
    </row>
    <row r="280" spans="1:65" s="2" customFormat="1" ht="24.2" customHeight="1">
      <c r="A280" s="29"/>
      <c r="B280" s="145"/>
      <c r="C280" s="146" t="s">
        <v>464</v>
      </c>
      <c r="D280" s="146" t="s">
        <v>152</v>
      </c>
      <c r="E280" s="147" t="s">
        <v>554</v>
      </c>
      <c r="F280" s="148" t="s">
        <v>555</v>
      </c>
      <c r="G280" s="149" t="s">
        <v>268</v>
      </c>
      <c r="H280" s="150">
        <v>42.468</v>
      </c>
      <c r="I280" s="243"/>
      <c r="J280" s="151">
        <f>ROUND(I280*H280,2)</f>
        <v>0</v>
      </c>
      <c r="K280" s="148" t="s">
        <v>1</v>
      </c>
      <c r="L280" s="30"/>
      <c r="M280" s="152" t="s">
        <v>1</v>
      </c>
      <c r="N280" s="153" t="s">
        <v>43</v>
      </c>
      <c r="O280" s="154">
        <v>0.03</v>
      </c>
      <c r="P280" s="154">
        <f>O280*H280</f>
        <v>1.27404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157</v>
      </c>
      <c r="AT280" s="156" t="s">
        <v>152</v>
      </c>
      <c r="AU280" s="156" t="s">
        <v>87</v>
      </c>
      <c r="AY280" s="17" t="s">
        <v>150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ROUND(I280*H280,2)</f>
        <v>0</v>
      </c>
      <c r="BL280" s="17" t="s">
        <v>157</v>
      </c>
      <c r="BM280" s="156" t="s">
        <v>858</v>
      </c>
    </row>
    <row r="281" spans="2:51" s="13" customFormat="1" ht="11.25">
      <c r="B281" s="158"/>
      <c r="D281" s="159" t="s">
        <v>159</v>
      </c>
      <c r="E281" s="160" t="s">
        <v>1</v>
      </c>
      <c r="F281" s="161" t="s">
        <v>557</v>
      </c>
      <c r="H281" s="160" t="s">
        <v>1</v>
      </c>
      <c r="I281" s="244"/>
      <c r="L281" s="158"/>
      <c r="M281" s="162"/>
      <c r="N281" s="163"/>
      <c r="O281" s="163"/>
      <c r="P281" s="163"/>
      <c r="Q281" s="163"/>
      <c r="R281" s="163"/>
      <c r="S281" s="163"/>
      <c r="T281" s="164"/>
      <c r="AT281" s="160" t="s">
        <v>159</v>
      </c>
      <c r="AU281" s="160" t="s">
        <v>87</v>
      </c>
      <c r="AV281" s="13" t="s">
        <v>85</v>
      </c>
      <c r="AW281" s="13" t="s">
        <v>33</v>
      </c>
      <c r="AX281" s="13" t="s">
        <v>78</v>
      </c>
      <c r="AY281" s="160" t="s">
        <v>150</v>
      </c>
    </row>
    <row r="282" spans="2:51" s="13" customFormat="1" ht="11.25">
      <c r="B282" s="158"/>
      <c r="D282" s="159" t="s">
        <v>159</v>
      </c>
      <c r="E282" s="160" t="s">
        <v>1</v>
      </c>
      <c r="F282" s="161" t="s">
        <v>245</v>
      </c>
      <c r="H282" s="160" t="s">
        <v>1</v>
      </c>
      <c r="I282" s="244"/>
      <c r="L282" s="158"/>
      <c r="M282" s="162"/>
      <c r="N282" s="163"/>
      <c r="O282" s="163"/>
      <c r="P282" s="163"/>
      <c r="Q282" s="163"/>
      <c r="R282" s="163"/>
      <c r="S282" s="163"/>
      <c r="T282" s="164"/>
      <c r="AT282" s="160" t="s">
        <v>159</v>
      </c>
      <c r="AU282" s="160" t="s">
        <v>87</v>
      </c>
      <c r="AV282" s="13" t="s">
        <v>85</v>
      </c>
      <c r="AW282" s="13" t="s">
        <v>33</v>
      </c>
      <c r="AX282" s="13" t="s">
        <v>78</v>
      </c>
      <c r="AY282" s="160" t="s">
        <v>150</v>
      </c>
    </row>
    <row r="283" spans="2:51" s="14" customFormat="1" ht="11.25">
      <c r="B283" s="165"/>
      <c r="D283" s="159" t="s">
        <v>159</v>
      </c>
      <c r="E283" s="166" t="s">
        <v>1</v>
      </c>
      <c r="F283" s="167" t="s">
        <v>859</v>
      </c>
      <c r="H283" s="168">
        <v>42.468</v>
      </c>
      <c r="I283" s="245"/>
      <c r="L283" s="165"/>
      <c r="M283" s="169"/>
      <c r="N283" s="170"/>
      <c r="O283" s="170"/>
      <c r="P283" s="170"/>
      <c r="Q283" s="170"/>
      <c r="R283" s="170"/>
      <c r="S283" s="170"/>
      <c r="T283" s="171"/>
      <c r="AT283" s="166" t="s">
        <v>159</v>
      </c>
      <c r="AU283" s="166" t="s">
        <v>87</v>
      </c>
      <c r="AV283" s="14" t="s">
        <v>87</v>
      </c>
      <c r="AW283" s="14" t="s">
        <v>33</v>
      </c>
      <c r="AX283" s="14" t="s">
        <v>78</v>
      </c>
      <c r="AY283" s="166" t="s">
        <v>150</v>
      </c>
    </row>
    <row r="284" spans="2:51" s="15" customFormat="1" ht="11.25">
      <c r="B284" s="172"/>
      <c r="D284" s="159" t="s">
        <v>159</v>
      </c>
      <c r="E284" s="173" t="s">
        <v>1</v>
      </c>
      <c r="F284" s="174" t="s">
        <v>164</v>
      </c>
      <c r="H284" s="175">
        <v>42.468</v>
      </c>
      <c r="I284" s="247"/>
      <c r="L284" s="172"/>
      <c r="M284" s="176"/>
      <c r="N284" s="177"/>
      <c r="O284" s="177"/>
      <c r="P284" s="177"/>
      <c r="Q284" s="177"/>
      <c r="R284" s="177"/>
      <c r="S284" s="177"/>
      <c r="T284" s="178"/>
      <c r="AT284" s="173" t="s">
        <v>159</v>
      </c>
      <c r="AU284" s="173" t="s">
        <v>87</v>
      </c>
      <c r="AV284" s="15" t="s">
        <v>157</v>
      </c>
      <c r="AW284" s="15" t="s">
        <v>33</v>
      </c>
      <c r="AX284" s="15" t="s">
        <v>85</v>
      </c>
      <c r="AY284" s="173" t="s">
        <v>150</v>
      </c>
    </row>
    <row r="285" spans="2:63" s="12" customFormat="1" ht="22.9" customHeight="1">
      <c r="B285" s="133"/>
      <c r="D285" s="134" t="s">
        <v>77</v>
      </c>
      <c r="E285" s="143" t="s">
        <v>559</v>
      </c>
      <c r="F285" s="143" t="s">
        <v>560</v>
      </c>
      <c r="I285" s="250"/>
      <c r="J285" s="144">
        <f>BK285</f>
        <v>0</v>
      </c>
      <c r="L285" s="133"/>
      <c r="M285" s="137"/>
      <c r="N285" s="138"/>
      <c r="O285" s="138"/>
      <c r="P285" s="139">
        <f>P286</f>
        <v>48.019031999999996</v>
      </c>
      <c r="Q285" s="138"/>
      <c r="R285" s="139">
        <f>R286</f>
        <v>0</v>
      </c>
      <c r="S285" s="138"/>
      <c r="T285" s="140">
        <f>T286</f>
        <v>0</v>
      </c>
      <c r="AR285" s="134" t="s">
        <v>85</v>
      </c>
      <c r="AT285" s="141" t="s">
        <v>77</v>
      </c>
      <c r="AU285" s="141" t="s">
        <v>85</v>
      </c>
      <c r="AY285" s="134" t="s">
        <v>150</v>
      </c>
      <c r="BK285" s="142">
        <f>BK286</f>
        <v>0</v>
      </c>
    </row>
    <row r="286" spans="1:65" s="2" customFormat="1" ht="37.9" customHeight="1">
      <c r="A286" s="29"/>
      <c r="B286" s="145"/>
      <c r="C286" s="146" t="s">
        <v>468</v>
      </c>
      <c r="D286" s="146" t="s">
        <v>152</v>
      </c>
      <c r="E286" s="147" t="s">
        <v>562</v>
      </c>
      <c r="F286" s="148" t="s">
        <v>563</v>
      </c>
      <c r="G286" s="149" t="s">
        <v>268</v>
      </c>
      <c r="H286" s="150">
        <v>57.994</v>
      </c>
      <c r="I286" s="243"/>
      <c r="J286" s="151">
        <f>ROUND(I286*H286,2)</f>
        <v>0</v>
      </c>
      <c r="K286" s="148" t="s">
        <v>156</v>
      </c>
      <c r="L286" s="30"/>
      <c r="M286" s="152" t="s">
        <v>1</v>
      </c>
      <c r="N286" s="153" t="s">
        <v>43</v>
      </c>
      <c r="O286" s="154">
        <v>0.828</v>
      </c>
      <c r="P286" s="154">
        <f>O286*H286</f>
        <v>48.019031999999996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157</v>
      </c>
      <c r="AT286" s="156" t="s">
        <v>152</v>
      </c>
      <c r="AU286" s="156" t="s">
        <v>87</v>
      </c>
      <c r="AY286" s="17" t="s">
        <v>150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85</v>
      </c>
      <c r="BK286" s="157">
        <f>ROUND(I286*H286,2)</f>
        <v>0</v>
      </c>
      <c r="BL286" s="17" t="s">
        <v>157</v>
      </c>
      <c r="BM286" s="156" t="s">
        <v>860</v>
      </c>
    </row>
    <row r="287" spans="2:63" s="12" customFormat="1" ht="25.9" customHeight="1">
      <c r="B287" s="133"/>
      <c r="D287" s="134" t="s">
        <v>77</v>
      </c>
      <c r="E287" s="135" t="s">
        <v>565</v>
      </c>
      <c r="F287" s="135" t="s">
        <v>566</v>
      </c>
      <c r="I287" s="250"/>
      <c r="J287" s="136">
        <f>BK287</f>
        <v>0</v>
      </c>
      <c r="L287" s="133"/>
      <c r="M287" s="137"/>
      <c r="N287" s="138"/>
      <c r="O287" s="138"/>
      <c r="P287" s="139">
        <f>SUM(P288:P289)</f>
        <v>0</v>
      </c>
      <c r="Q287" s="138"/>
      <c r="R287" s="139">
        <f>SUM(R288:R289)</f>
        <v>0</v>
      </c>
      <c r="S287" s="138"/>
      <c r="T287" s="140">
        <f>SUM(T288:T289)</f>
        <v>0</v>
      </c>
      <c r="AR287" s="134" t="s">
        <v>157</v>
      </c>
      <c r="AT287" s="141" t="s">
        <v>77</v>
      </c>
      <c r="AU287" s="141" t="s">
        <v>78</v>
      </c>
      <c r="AY287" s="134" t="s">
        <v>150</v>
      </c>
      <c r="BK287" s="142">
        <f>SUM(BK288:BK289)</f>
        <v>0</v>
      </c>
    </row>
    <row r="288" spans="1:65" s="2" customFormat="1" ht="16.5" customHeight="1">
      <c r="A288" s="29"/>
      <c r="B288" s="145"/>
      <c r="C288" s="146" t="s">
        <v>472</v>
      </c>
      <c r="D288" s="146" t="s">
        <v>152</v>
      </c>
      <c r="E288" s="147" t="s">
        <v>568</v>
      </c>
      <c r="F288" s="148" t="s">
        <v>569</v>
      </c>
      <c r="G288" s="149" t="s">
        <v>180</v>
      </c>
      <c r="H288" s="150">
        <v>67.76</v>
      </c>
      <c r="I288" s="243"/>
      <c r="J288" s="151">
        <f>ROUND(I288*H288,2)</f>
        <v>0</v>
      </c>
      <c r="K288" s="148" t="s">
        <v>1</v>
      </c>
      <c r="L288" s="30"/>
      <c r="M288" s="152" t="s">
        <v>1</v>
      </c>
      <c r="N288" s="153" t="s">
        <v>43</v>
      </c>
      <c r="O288" s="154">
        <v>0</v>
      </c>
      <c r="P288" s="154">
        <f>O288*H288</f>
        <v>0</v>
      </c>
      <c r="Q288" s="154">
        <v>0</v>
      </c>
      <c r="R288" s="154">
        <f>Q288*H288</f>
        <v>0</v>
      </c>
      <c r="S288" s="154">
        <v>0</v>
      </c>
      <c r="T288" s="155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6" t="s">
        <v>570</v>
      </c>
      <c r="AT288" s="156" t="s">
        <v>152</v>
      </c>
      <c r="AU288" s="156" t="s">
        <v>85</v>
      </c>
      <c r="AY288" s="17" t="s">
        <v>150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7" t="s">
        <v>85</v>
      </c>
      <c r="BK288" s="157">
        <f>ROUND(I288*H288,2)</f>
        <v>0</v>
      </c>
      <c r="BL288" s="17" t="s">
        <v>570</v>
      </c>
      <c r="BM288" s="156" t="s">
        <v>861</v>
      </c>
    </row>
    <row r="289" spans="1:65" s="2" customFormat="1" ht="16.5" customHeight="1">
      <c r="A289" s="29"/>
      <c r="B289" s="145"/>
      <c r="C289" s="146" t="s">
        <v>476</v>
      </c>
      <c r="D289" s="146" t="s">
        <v>152</v>
      </c>
      <c r="E289" s="147" t="s">
        <v>573</v>
      </c>
      <c r="F289" s="148" t="s">
        <v>574</v>
      </c>
      <c r="G289" s="149" t="s">
        <v>575</v>
      </c>
      <c r="H289" s="150">
        <v>1</v>
      </c>
      <c r="I289" s="243"/>
      <c r="J289" s="151">
        <f>ROUND(I289*H289,2)</f>
        <v>0</v>
      </c>
      <c r="K289" s="148" t="s">
        <v>1</v>
      </c>
      <c r="L289" s="30"/>
      <c r="M289" s="191" t="s">
        <v>1</v>
      </c>
      <c r="N289" s="192" t="s">
        <v>43</v>
      </c>
      <c r="O289" s="193">
        <v>0</v>
      </c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570</v>
      </c>
      <c r="AT289" s="156" t="s">
        <v>152</v>
      </c>
      <c r="AU289" s="156" t="s">
        <v>85</v>
      </c>
      <c r="AY289" s="17" t="s">
        <v>150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85</v>
      </c>
      <c r="BK289" s="157">
        <f>ROUND(I289*H289,2)</f>
        <v>0</v>
      </c>
      <c r="BL289" s="17" t="s">
        <v>570</v>
      </c>
      <c r="BM289" s="156" t="s">
        <v>862</v>
      </c>
    </row>
    <row r="290" spans="1:31" s="2" customFormat="1" ht="6.95" customHeight="1">
      <c r="A290" s="29"/>
      <c r="B290" s="44"/>
      <c r="C290" s="45"/>
      <c r="D290" s="45"/>
      <c r="E290" s="45"/>
      <c r="F290" s="45"/>
      <c r="G290" s="45"/>
      <c r="H290" s="45"/>
      <c r="I290" s="45"/>
      <c r="J290" s="45"/>
      <c r="K290" s="45"/>
      <c r="L290" s="30"/>
      <c r="M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</row>
    <row r="291" ht="11.25">
      <c r="H291" s="251">
        <f>SUM(H132:H290)</f>
        <v>3279.495</v>
      </c>
    </row>
  </sheetData>
  <autoFilter ref="C128:K289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0"/>
  <sheetViews>
    <sheetView showGridLines="0" workbookViewId="0" topLeftCell="A1">
      <selection activeCell="I299" sqref="I29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118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863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ROUND(J128,2)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ROUND((SUM(BE128:BE308)),2)</f>
        <v>0</v>
      </c>
      <c r="G35" s="29"/>
      <c r="H35" s="29"/>
      <c r="I35" s="103">
        <v>0.21</v>
      </c>
      <c r="J35" s="102">
        <f>ROUND(((SUM(BE128:BE308))*I35),2)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ROUND((SUM(BF128:BF308)),2)</f>
        <v>0</v>
      </c>
      <c r="G36" s="29"/>
      <c r="H36" s="29"/>
      <c r="I36" s="103">
        <v>0.15</v>
      </c>
      <c r="J36" s="102">
        <f>ROUND(((SUM(BF128:BF308))*I36),2)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ROUND((SUM(BG128:BG308)),2)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ROUND((SUM(BH128:BH308)),2)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ROUND((SUM(BI128:BI308)),2)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118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01.4 - Přepojení přípojek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J128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J129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J130</f>
        <v>0</v>
      </c>
      <c r="L100" s="119"/>
    </row>
    <row r="101" spans="2:12" s="10" customFormat="1" ht="19.9" customHeight="1">
      <c r="B101" s="119"/>
      <c r="D101" s="120" t="s">
        <v>128</v>
      </c>
      <c r="E101" s="121"/>
      <c r="F101" s="121"/>
      <c r="G101" s="121"/>
      <c r="H101" s="121"/>
      <c r="I101" s="121"/>
      <c r="J101" s="122">
        <f>J241</f>
        <v>0</v>
      </c>
      <c r="L101" s="119"/>
    </row>
    <row r="102" spans="2:12" s="10" customFormat="1" ht="19.9" customHeight="1">
      <c r="B102" s="119"/>
      <c r="D102" s="120" t="s">
        <v>129</v>
      </c>
      <c r="E102" s="121"/>
      <c r="F102" s="121"/>
      <c r="G102" s="121"/>
      <c r="H102" s="121"/>
      <c r="I102" s="121"/>
      <c r="J102" s="122">
        <f>J249</f>
        <v>0</v>
      </c>
      <c r="L102" s="119"/>
    </row>
    <row r="103" spans="2:12" s="10" customFormat="1" ht="19.9" customHeight="1">
      <c r="B103" s="119"/>
      <c r="D103" s="120" t="s">
        <v>130</v>
      </c>
      <c r="E103" s="121"/>
      <c r="F103" s="121"/>
      <c r="G103" s="121"/>
      <c r="H103" s="121"/>
      <c r="I103" s="121"/>
      <c r="J103" s="122">
        <f>J270</f>
        <v>0</v>
      </c>
      <c r="L103" s="119"/>
    </row>
    <row r="104" spans="2:12" s="10" customFormat="1" ht="19.9" customHeight="1">
      <c r="B104" s="119"/>
      <c r="D104" s="120" t="s">
        <v>131</v>
      </c>
      <c r="E104" s="121"/>
      <c r="F104" s="121"/>
      <c r="G104" s="121"/>
      <c r="H104" s="121"/>
      <c r="I104" s="121"/>
      <c r="J104" s="122">
        <f>J298</f>
        <v>0</v>
      </c>
      <c r="L104" s="119"/>
    </row>
    <row r="105" spans="2:12" s="10" customFormat="1" ht="19.9" customHeight="1">
      <c r="B105" s="119"/>
      <c r="D105" s="120" t="s">
        <v>132</v>
      </c>
      <c r="E105" s="121"/>
      <c r="F105" s="121"/>
      <c r="G105" s="121"/>
      <c r="H105" s="121"/>
      <c r="I105" s="121"/>
      <c r="J105" s="122">
        <f>J301</f>
        <v>0</v>
      </c>
      <c r="L105" s="119"/>
    </row>
    <row r="106" spans="2:12" s="10" customFormat="1" ht="19.9" customHeight="1">
      <c r="B106" s="119"/>
      <c r="D106" s="120" t="s">
        <v>133</v>
      </c>
      <c r="E106" s="121"/>
      <c r="F106" s="121"/>
      <c r="G106" s="121"/>
      <c r="H106" s="121"/>
      <c r="I106" s="121"/>
      <c r="J106" s="122">
        <f>J307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21" t="s">
        <v>135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36" t="str">
        <f>E7</f>
        <v>MB Pod Skalou, vodovod a kanalizace</v>
      </c>
      <c r="F116" s="237"/>
      <c r="G116" s="237"/>
      <c r="H116" s="237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2:12" s="1" customFormat="1" ht="12" customHeight="1">
      <c r="B117" s="20"/>
      <c r="C117" s="26" t="s">
        <v>117</v>
      </c>
      <c r="L117" s="20"/>
    </row>
    <row r="118" spans="1:31" s="2" customFormat="1" ht="16.5" customHeight="1">
      <c r="A118" s="29"/>
      <c r="B118" s="30"/>
      <c r="C118" s="29"/>
      <c r="D118" s="29"/>
      <c r="E118" s="236" t="s">
        <v>118</v>
      </c>
      <c r="F118" s="238"/>
      <c r="G118" s="238"/>
      <c r="H118" s="238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6" t="s">
        <v>119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03" t="str">
        <f>E11</f>
        <v>SO 01.4 - Přepojení přípojek</v>
      </c>
      <c r="F120" s="238"/>
      <c r="G120" s="238"/>
      <c r="H120" s="238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18</v>
      </c>
      <c r="D122" s="29"/>
      <c r="E122" s="29"/>
      <c r="F122" s="24" t="str">
        <f>F14</f>
        <v>Mladá Boleslav</v>
      </c>
      <c r="G122" s="29"/>
      <c r="H122" s="29"/>
      <c r="I122" s="26" t="s">
        <v>20</v>
      </c>
      <c r="J122" s="52" t="str">
        <f>IF(J14="","",J14)</f>
        <v>20. 12. 2023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5.2" customHeight="1">
      <c r="A124" s="29"/>
      <c r="B124" s="30"/>
      <c r="C124" s="26" t="s">
        <v>22</v>
      </c>
      <c r="D124" s="29"/>
      <c r="E124" s="29"/>
      <c r="F124" s="24" t="str">
        <f>E17</f>
        <v>Vodovody a kanalizace Mladá Boleslav, a.s.</v>
      </c>
      <c r="G124" s="29"/>
      <c r="H124" s="29"/>
      <c r="I124" s="26" t="s">
        <v>29</v>
      </c>
      <c r="J124" s="27" t="str">
        <f>E23</f>
        <v>ŠINDLAR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28</v>
      </c>
      <c r="D125" s="29"/>
      <c r="E125" s="29"/>
      <c r="F125" s="24">
        <f>IF(E20="","",E20)</f>
        <v>0</v>
      </c>
      <c r="G125" s="29"/>
      <c r="H125" s="29"/>
      <c r="I125" s="26" t="s">
        <v>34</v>
      </c>
      <c r="J125" s="27" t="str">
        <f>E26</f>
        <v>Roman Bárta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11" customFormat="1" ht="29.25" customHeight="1">
      <c r="A127" s="123"/>
      <c r="B127" s="124"/>
      <c r="C127" s="125" t="s">
        <v>136</v>
      </c>
      <c r="D127" s="126" t="s">
        <v>63</v>
      </c>
      <c r="E127" s="126" t="s">
        <v>59</v>
      </c>
      <c r="F127" s="126" t="s">
        <v>60</v>
      </c>
      <c r="G127" s="126" t="s">
        <v>137</v>
      </c>
      <c r="H127" s="126" t="s">
        <v>138</v>
      </c>
      <c r="I127" s="126" t="s">
        <v>139</v>
      </c>
      <c r="J127" s="126" t="s">
        <v>123</v>
      </c>
      <c r="K127" s="127" t="s">
        <v>140</v>
      </c>
      <c r="L127" s="128"/>
      <c r="M127" s="59" t="s">
        <v>1</v>
      </c>
      <c r="N127" s="60" t="s">
        <v>42</v>
      </c>
      <c r="O127" s="60" t="s">
        <v>141</v>
      </c>
      <c r="P127" s="60" t="s">
        <v>142</v>
      </c>
      <c r="Q127" s="60" t="s">
        <v>143</v>
      </c>
      <c r="R127" s="60" t="s">
        <v>144</v>
      </c>
      <c r="S127" s="60" t="s">
        <v>145</v>
      </c>
      <c r="T127" s="61" t="s">
        <v>146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" customHeight="1">
      <c r="A128" s="29"/>
      <c r="B128" s="30"/>
      <c r="C128" s="66" t="s">
        <v>147</v>
      </c>
      <c r="D128" s="29"/>
      <c r="E128" s="29"/>
      <c r="F128" s="29"/>
      <c r="G128" s="29"/>
      <c r="H128" s="29"/>
      <c r="I128" s="29"/>
      <c r="J128" s="129">
        <f>BK128</f>
        <v>0</v>
      </c>
      <c r="K128" s="29"/>
      <c r="L128" s="30"/>
      <c r="M128" s="62"/>
      <c r="N128" s="53"/>
      <c r="O128" s="63"/>
      <c r="P128" s="130">
        <f>P129</f>
        <v>392.146012</v>
      </c>
      <c r="Q128" s="63"/>
      <c r="R128" s="130">
        <f>R129</f>
        <v>31.82078412</v>
      </c>
      <c r="S128" s="63"/>
      <c r="T128" s="131">
        <f>T129</f>
        <v>30.986192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77</v>
      </c>
      <c r="AU128" s="17" t="s">
        <v>125</v>
      </c>
      <c r="BK128" s="132">
        <f>BK129</f>
        <v>0</v>
      </c>
    </row>
    <row r="129" spans="2:63" s="12" customFormat="1" ht="25.9" customHeight="1">
      <c r="B129" s="133"/>
      <c r="D129" s="134" t="s">
        <v>77</v>
      </c>
      <c r="E129" s="135" t="s">
        <v>148</v>
      </c>
      <c r="F129" s="135" t="s">
        <v>149</v>
      </c>
      <c r="J129" s="136">
        <f>BK129</f>
        <v>0</v>
      </c>
      <c r="L129" s="133"/>
      <c r="M129" s="137"/>
      <c r="N129" s="138"/>
      <c r="O129" s="138"/>
      <c r="P129" s="139">
        <f>P130+P241+P249+P270+P298+P301+P307</f>
        <v>392.146012</v>
      </c>
      <c r="Q129" s="138"/>
      <c r="R129" s="139">
        <f>R130+R241+R249+R270+R298+R301+R307</f>
        <v>31.82078412</v>
      </c>
      <c r="S129" s="138"/>
      <c r="T129" s="140">
        <f>T130+T241+T249+T270+T298+T301+T307</f>
        <v>30.986192</v>
      </c>
      <c r="AR129" s="134" t="s">
        <v>85</v>
      </c>
      <c r="AT129" s="141" t="s">
        <v>77</v>
      </c>
      <c r="AU129" s="141" t="s">
        <v>78</v>
      </c>
      <c r="AY129" s="134" t="s">
        <v>150</v>
      </c>
      <c r="BK129" s="142">
        <f>BK130+BK241+BK249+BK270+BK298+BK301+BK307</f>
        <v>0</v>
      </c>
    </row>
    <row r="130" spans="2:63" s="12" customFormat="1" ht="22.9" customHeight="1">
      <c r="B130" s="133"/>
      <c r="D130" s="134" t="s">
        <v>77</v>
      </c>
      <c r="E130" s="143" t="s">
        <v>85</v>
      </c>
      <c r="F130" s="143" t="s">
        <v>151</v>
      </c>
      <c r="J130" s="144">
        <f>BK130</f>
        <v>0</v>
      </c>
      <c r="L130" s="133"/>
      <c r="M130" s="137"/>
      <c r="N130" s="138"/>
      <c r="O130" s="138"/>
      <c r="P130" s="139">
        <f>SUM(P131:P240)</f>
        <v>233.55063399999997</v>
      </c>
      <c r="Q130" s="138"/>
      <c r="R130" s="139">
        <f>SUM(R131:R240)</f>
        <v>23.90865412</v>
      </c>
      <c r="S130" s="138"/>
      <c r="T130" s="140">
        <f>SUM(T131:T240)</f>
        <v>30.986192</v>
      </c>
      <c r="AR130" s="134" t="s">
        <v>85</v>
      </c>
      <c r="AT130" s="141" t="s">
        <v>77</v>
      </c>
      <c r="AU130" s="141" t="s">
        <v>85</v>
      </c>
      <c r="AY130" s="134" t="s">
        <v>150</v>
      </c>
      <c r="BK130" s="142">
        <f>SUM(BK131:BK240)</f>
        <v>0</v>
      </c>
    </row>
    <row r="131" spans="1:65" s="2" customFormat="1" ht="55.5" customHeight="1">
      <c r="A131" s="29"/>
      <c r="B131" s="145"/>
      <c r="C131" s="146" t="s">
        <v>85</v>
      </c>
      <c r="D131" s="146" t="s">
        <v>152</v>
      </c>
      <c r="E131" s="147" t="s">
        <v>153</v>
      </c>
      <c r="F131" s="148" t="s">
        <v>154</v>
      </c>
      <c r="G131" s="149" t="s">
        <v>155</v>
      </c>
      <c r="H131" s="150">
        <v>34.8</v>
      </c>
      <c r="I131" s="243"/>
      <c r="J131" s="151">
        <f>ROUND(I131*H131,2)</f>
        <v>0</v>
      </c>
      <c r="K131" s="148" t="s">
        <v>156</v>
      </c>
      <c r="L131" s="30"/>
      <c r="M131" s="152" t="s">
        <v>1</v>
      </c>
      <c r="N131" s="153" t="s">
        <v>43</v>
      </c>
      <c r="O131" s="154">
        <v>0.344</v>
      </c>
      <c r="P131" s="154">
        <f>O131*H131</f>
        <v>11.971199999999998</v>
      </c>
      <c r="Q131" s="154">
        <v>0</v>
      </c>
      <c r="R131" s="154">
        <f>Q131*H131</f>
        <v>0</v>
      </c>
      <c r="S131" s="154">
        <v>0.295</v>
      </c>
      <c r="T131" s="155">
        <f>S131*H131</f>
        <v>10.265999999999998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157</v>
      </c>
      <c r="AT131" s="156" t="s">
        <v>152</v>
      </c>
      <c r="AU131" s="156" t="s">
        <v>87</v>
      </c>
      <c r="AY131" s="17" t="s">
        <v>150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85</v>
      </c>
      <c r="BK131" s="157">
        <f>ROUND(I131*H131,2)</f>
        <v>0</v>
      </c>
      <c r="BL131" s="17" t="s">
        <v>157</v>
      </c>
      <c r="BM131" s="156" t="s">
        <v>864</v>
      </c>
    </row>
    <row r="132" spans="2:51" s="13" customFormat="1" ht="11.25">
      <c r="B132" s="158"/>
      <c r="D132" s="159" t="s">
        <v>159</v>
      </c>
      <c r="E132" s="160" t="s">
        <v>1</v>
      </c>
      <c r="F132" s="161" t="s">
        <v>160</v>
      </c>
      <c r="H132" s="160" t="s">
        <v>1</v>
      </c>
      <c r="I132" s="244"/>
      <c r="L132" s="158"/>
      <c r="M132" s="162"/>
      <c r="N132" s="163"/>
      <c r="O132" s="163"/>
      <c r="P132" s="163"/>
      <c r="Q132" s="163"/>
      <c r="R132" s="163"/>
      <c r="S132" s="163"/>
      <c r="T132" s="164"/>
      <c r="AT132" s="160" t="s">
        <v>159</v>
      </c>
      <c r="AU132" s="160" t="s">
        <v>87</v>
      </c>
      <c r="AV132" s="13" t="s">
        <v>85</v>
      </c>
      <c r="AW132" s="13" t="s">
        <v>33</v>
      </c>
      <c r="AX132" s="13" t="s">
        <v>78</v>
      </c>
      <c r="AY132" s="160" t="s">
        <v>150</v>
      </c>
    </row>
    <row r="133" spans="2:51" s="13" customFormat="1" ht="11.25">
      <c r="B133" s="158"/>
      <c r="D133" s="159" t="s">
        <v>159</v>
      </c>
      <c r="E133" s="160" t="s">
        <v>1</v>
      </c>
      <c r="F133" s="161" t="s">
        <v>161</v>
      </c>
      <c r="H133" s="160" t="s">
        <v>1</v>
      </c>
      <c r="I133" s="244"/>
      <c r="L133" s="158"/>
      <c r="M133" s="162"/>
      <c r="N133" s="163"/>
      <c r="O133" s="163"/>
      <c r="P133" s="163"/>
      <c r="Q133" s="163"/>
      <c r="R133" s="163"/>
      <c r="S133" s="163"/>
      <c r="T133" s="164"/>
      <c r="AT133" s="160" t="s">
        <v>159</v>
      </c>
      <c r="AU133" s="160" t="s">
        <v>87</v>
      </c>
      <c r="AV133" s="13" t="s">
        <v>85</v>
      </c>
      <c r="AW133" s="13" t="s">
        <v>33</v>
      </c>
      <c r="AX133" s="13" t="s">
        <v>78</v>
      </c>
      <c r="AY133" s="160" t="s">
        <v>150</v>
      </c>
    </row>
    <row r="134" spans="2:51" s="14" customFormat="1" ht="11.25">
      <c r="B134" s="165"/>
      <c r="D134" s="159" t="s">
        <v>159</v>
      </c>
      <c r="E134" s="166" t="s">
        <v>1</v>
      </c>
      <c r="F134" s="167" t="s">
        <v>865</v>
      </c>
      <c r="H134" s="168">
        <v>34.8</v>
      </c>
      <c r="I134" s="245"/>
      <c r="L134" s="165"/>
      <c r="M134" s="169"/>
      <c r="N134" s="170"/>
      <c r="O134" s="170"/>
      <c r="P134" s="170"/>
      <c r="Q134" s="170"/>
      <c r="R134" s="170"/>
      <c r="S134" s="170"/>
      <c r="T134" s="171"/>
      <c r="AT134" s="166" t="s">
        <v>159</v>
      </c>
      <c r="AU134" s="166" t="s">
        <v>87</v>
      </c>
      <c r="AV134" s="14" t="s">
        <v>87</v>
      </c>
      <c r="AW134" s="14" t="s">
        <v>33</v>
      </c>
      <c r="AX134" s="14" t="s">
        <v>85</v>
      </c>
      <c r="AY134" s="166" t="s">
        <v>150</v>
      </c>
    </row>
    <row r="135" spans="1:65" s="2" customFormat="1" ht="62.65" customHeight="1">
      <c r="A135" s="29"/>
      <c r="B135" s="145"/>
      <c r="C135" s="146" t="s">
        <v>87</v>
      </c>
      <c r="D135" s="146" t="s">
        <v>152</v>
      </c>
      <c r="E135" s="147" t="s">
        <v>165</v>
      </c>
      <c r="F135" s="148" t="s">
        <v>166</v>
      </c>
      <c r="G135" s="149" t="s">
        <v>155</v>
      </c>
      <c r="H135" s="150">
        <v>10.256</v>
      </c>
      <c r="I135" s="243"/>
      <c r="J135" s="151">
        <f>ROUND(I135*H135,2)</f>
        <v>0</v>
      </c>
      <c r="K135" s="148" t="s">
        <v>156</v>
      </c>
      <c r="L135" s="30"/>
      <c r="M135" s="152" t="s">
        <v>1</v>
      </c>
      <c r="N135" s="153" t="s">
        <v>43</v>
      </c>
      <c r="O135" s="154">
        <v>0.041</v>
      </c>
      <c r="P135" s="154">
        <f>O135*H135</f>
        <v>0.42049600000000004</v>
      </c>
      <c r="Q135" s="154">
        <v>0</v>
      </c>
      <c r="R135" s="154">
        <f>Q135*H135</f>
        <v>0</v>
      </c>
      <c r="S135" s="154">
        <v>0.417</v>
      </c>
      <c r="T135" s="155">
        <f>S135*H135</f>
        <v>4.276752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6" t="s">
        <v>157</v>
      </c>
      <c r="AT135" s="156" t="s">
        <v>152</v>
      </c>
      <c r="AU135" s="156" t="s">
        <v>87</v>
      </c>
      <c r="AY135" s="17" t="s">
        <v>150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85</v>
      </c>
      <c r="BK135" s="157">
        <f>ROUND(I135*H135,2)</f>
        <v>0</v>
      </c>
      <c r="BL135" s="17" t="s">
        <v>157</v>
      </c>
      <c r="BM135" s="156" t="s">
        <v>866</v>
      </c>
    </row>
    <row r="136" spans="2:51" s="13" customFormat="1" ht="11.25">
      <c r="B136" s="158"/>
      <c r="D136" s="159" t="s">
        <v>159</v>
      </c>
      <c r="E136" s="160" t="s">
        <v>1</v>
      </c>
      <c r="F136" s="161" t="s">
        <v>161</v>
      </c>
      <c r="H136" s="160" t="s">
        <v>1</v>
      </c>
      <c r="I136" s="244"/>
      <c r="L136" s="158"/>
      <c r="M136" s="162"/>
      <c r="N136" s="163"/>
      <c r="O136" s="163"/>
      <c r="P136" s="163"/>
      <c r="Q136" s="163"/>
      <c r="R136" s="163"/>
      <c r="S136" s="163"/>
      <c r="T136" s="164"/>
      <c r="AT136" s="160" t="s">
        <v>159</v>
      </c>
      <c r="AU136" s="160" t="s">
        <v>87</v>
      </c>
      <c r="AV136" s="13" t="s">
        <v>85</v>
      </c>
      <c r="AW136" s="13" t="s">
        <v>33</v>
      </c>
      <c r="AX136" s="13" t="s">
        <v>78</v>
      </c>
      <c r="AY136" s="160" t="s">
        <v>150</v>
      </c>
    </row>
    <row r="137" spans="2:51" s="14" customFormat="1" ht="11.25">
      <c r="B137" s="165"/>
      <c r="D137" s="159" t="s">
        <v>159</v>
      </c>
      <c r="E137" s="166" t="s">
        <v>1</v>
      </c>
      <c r="F137" s="167" t="s">
        <v>867</v>
      </c>
      <c r="H137" s="168">
        <v>10.256</v>
      </c>
      <c r="I137" s="245"/>
      <c r="L137" s="165"/>
      <c r="M137" s="169"/>
      <c r="N137" s="170"/>
      <c r="O137" s="170"/>
      <c r="P137" s="170"/>
      <c r="Q137" s="170"/>
      <c r="R137" s="170"/>
      <c r="S137" s="170"/>
      <c r="T137" s="171"/>
      <c r="AT137" s="166" t="s">
        <v>159</v>
      </c>
      <c r="AU137" s="166" t="s">
        <v>87</v>
      </c>
      <c r="AV137" s="14" t="s">
        <v>87</v>
      </c>
      <c r="AW137" s="14" t="s">
        <v>33</v>
      </c>
      <c r="AX137" s="14" t="s">
        <v>85</v>
      </c>
      <c r="AY137" s="166" t="s">
        <v>150</v>
      </c>
    </row>
    <row r="138" spans="1:65" s="2" customFormat="1" ht="66.75" customHeight="1">
      <c r="A138" s="29"/>
      <c r="B138" s="145"/>
      <c r="C138" s="146" t="s">
        <v>169</v>
      </c>
      <c r="D138" s="146" t="s">
        <v>152</v>
      </c>
      <c r="E138" s="147" t="s">
        <v>170</v>
      </c>
      <c r="F138" s="148" t="s">
        <v>171</v>
      </c>
      <c r="G138" s="149" t="s">
        <v>155</v>
      </c>
      <c r="H138" s="150">
        <v>44.656</v>
      </c>
      <c r="I138" s="243"/>
      <c r="J138" s="151">
        <f>ROUND(I138*H138,2)</f>
        <v>0</v>
      </c>
      <c r="K138" s="148" t="s">
        <v>156</v>
      </c>
      <c r="L138" s="30"/>
      <c r="M138" s="152" t="s">
        <v>1</v>
      </c>
      <c r="N138" s="153" t="s">
        <v>43</v>
      </c>
      <c r="O138" s="154">
        <v>0.102</v>
      </c>
      <c r="P138" s="154">
        <f>O138*H138</f>
        <v>4.554912</v>
      </c>
      <c r="Q138" s="154">
        <v>0</v>
      </c>
      <c r="R138" s="154">
        <f>Q138*H138</f>
        <v>0</v>
      </c>
      <c r="S138" s="154">
        <v>0.29</v>
      </c>
      <c r="T138" s="155">
        <f>S138*H138</f>
        <v>12.950239999999999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157</v>
      </c>
      <c r="AT138" s="156" t="s">
        <v>152</v>
      </c>
      <c r="AU138" s="156" t="s">
        <v>87</v>
      </c>
      <c r="AY138" s="17" t="s">
        <v>150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85</v>
      </c>
      <c r="BK138" s="157">
        <f>ROUND(I138*H138,2)</f>
        <v>0</v>
      </c>
      <c r="BL138" s="17" t="s">
        <v>157</v>
      </c>
      <c r="BM138" s="156" t="s">
        <v>868</v>
      </c>
    </row>
    <row r="139" spans="2:51" s="13" customFormat="1" ht="11.25">
      <c r="B139" s="158"/>
      <c r="D139" s="159" t="s">
        <v>159</v>
      </c>
      <c r="E139" s="160" t="s">
        <v>1</v>
      </c>
      <c r="F139" s="161" t="s">
        <v>160</v>
      </c>
      <c r="H139" s="160" t="s">
        <v>1</v>
      </c>
      <c r="I139" s="244"/>
      <c r="L139" s="158"/>
      <c r="M139" s="162"/>
      <c r="N139" s="163"/>
      <c r="O139" s="163"/>
      <c r="P139" s="163"/>
      <c r="Q139" s="163"/>
      <c r="R139" s="163"/>
      <c r="S139" s="163"/>
      <c r="T139" s="164"/>
      <c r="AT139" s="160" t="s">
        <v>159</v>
      </c>
      <c r="AU139" s="160" t="s">
        <v>87</v>
      </c>
      <c r="AV139" s="13" t="s">
        <v>85</v>
      </c>
      <c r="AW139" s="13" t="s">
        <v>33</v>
      </c>
      <c r="AX139" s="13" t="s">
        <v>78</v>
      </c>
      <c r="AY139" s="160" t="s">
        <v>150</v>
      </c>
    </row>
    <row r="140" spans="2:51" s="13" customFormat="1" ht="11.25">
      <c r="B140" s="158"/>
      <c r="D140" s="159" t="s">
        <v>159</v>
      </c>
      <c r="E140" s="160" t="s">
        <v>1</v>
      </c>
      <c r="F140" s="161" t="s">
        <v>161</v>
      </c>
      <c r="H140" s="160" t="s">
        <v>1</v>
      </c>
      <c r="I140" s="244"/>
      <c r="L140" s="158"/>
      <c r="M140" s="162"/>
      <c r="N140" s="163"/>
      <c r="O140" s="163"/>
      <c r="P140" s="163"/>
      <c r="Q140" s="163"/>
      <c r="R140" s="163"/>
      <c r="S140" s="163"/>
      <c r="T140" s="164"/>
      <c r="AT140" s="160" t="s">
        <v>159</v>
      </c>
      <c r="AU140" s="160" t="s">
        <v>87</v>
      </c>
      <c r="AV140" s="13" t="s">
        <v>85</v>
      </c>
      <c r="AW140" s="13" t="s">
        <v>33</v>
      </c>
      <c r="AX140" s="13" t="s">
        <v>78</v>
      </c>
      <c r="AY140" s="160" t="s">
        <v>150</v>
      </c>
    </row>
    <row r="141" spans="2:51" s="14" customFormat="1" ht="11.25">
      <c r="B141" s="165"/>
      <c r="D141" s="159" t="s">
        <v>159</v>
      </c>
      <c r="E141" s="166" t="s">
        <v>1</v>
      </c>
      <c r="F141" s="167" t="s">
        <v>869</v>
      </c>
      <c r="H141" s="168">
        <v>34.4</v>
      </c>
      <c r="I141" s="245"/>
      <c r="L141" s="165"/>
      <c r="M141" s="169"/>
      <c r="N141" s="170"/>
      <c r="O141" s="170"/>
      <c r="P141" s="170"/>
      <c r="Q141" s="170"/>
      <c r="R141" s="170"/>
      <c r="S141" s="170"/>
      <c r="T141" s="171"/>
      <c r="AT141" s="166" t="s">
        <v>159</v>
      </c>
      <c r="AU141" s="166" t="s">
        <v>87</v>
      </c>
      <c r="AV141" s="14" t="s">
        <v>87</v>
      </c>
      <c r="AW141" s="14" t="s">
        <v>33</v>
      </c>
      <c r="AX141" s="14" t="s">
        <v>78</v>
      </c>
      <c r="AY141" s="166" t="s">
        <v>150</v>
      </c>
    </row>
    <row r="142" spans="2:51" s="14" customFormat="1" ht="11.25">
      <c r="B142" s="165"/>
      <c r="D142" s="159" t="s">
        <v>159</v>
      </c>
      <c r="E142" s="166" t="s">
        <v>1</v>
      </c>
      <c r="F142" s="167" t="s">
        <v>870</v>
      </c>
      <c r="H142" s="168">
        <v>10.256</v>
      </c>
      <c r="I142" s="245"/>
      <c r="L142" s="165"/>
      <c r="M142" s="169"/>
      <c r="N142" s="170"/>
      <c r="O142" s="170"/>
      <c r="P142" s="170"/>
      <c r="Q142" s="170"/>
      <c r="R142" s="170"/>
      <c r="S142" s="170"/>
      <c r="T142" s="171"/>
      <c r="AT142" s="166" t="s">
        <v>159</v>
      </c>
      <c r="AU142" s="166" t="s">
        <v>87</v>
      </c>
      <c r="AV142" s="14" t="s">
        <v>87</v>
      </c>
      <c r="AW142" s="14" t="s">
        <v>33</v>
      </c>
      <c r="AX142" s="14" t="s">
        <v>78</v>
      </c>
      <c r="AY142" s="166" t="s">
        <v>150</v>
      </c>
    </row>
    <row r="143" spans="2:51" s="15" customFormat="1" ht="11.25">
      <c r="B143" s="172"/>
      <c r="D143" s="159" t="s">
        <v>159</v>
      </c>
      <c r="E143" s="173" t="s">
        <v>1</v>
      </c>
      <c r="F143" s="174" t="s">
        <v>164</v>
      </c>
      <c r="H143" s="175">
        <v>44.656</v>
      </c>
      <c r="I143" s="247"/>
      <c r="L143" s="172"/>
      <c r="M143" s="176"/>
      <c r="N143" s="177"/>
      <c r="O143" s="177"/>
      <c r="P143" s="177"/>
      <c r="Q143" s="177"/>
      <c r="R143" s="177"/>
      <c r="S143" s="177"/>
      <c r="T143" s="178"/>
      <c r="AT143" s="173" t="s">
        <v>159</v>
      </c>
      <c r="AU143" s="173" t="s">
        <v>87</v>
      </c>
      <c r="AV143" s="15" t="s">
        <v>157</v>
      </c>
      <c r="AW143" s="15" t="s">
        <v>33</v>
      </c>
      <c r="AX143" s="15" t="s">
        <v>85</v>
      </c>
      <c r="AY143" s="173" t="s">
        <v>150</v>
      </c>
    </row>
    <row r="144" spans="1:65" s="2" customFormat="1" ht="62.65" customHeight="1">
      <c r="A144" s="29"/>
      <c r="B144" s="145"/>
      <c r="C144" s="146" t="s">
        <v>157</v>
      </c>
      <c r="D144" s="146" t="s">
        <v>152</v>
      </c>
      <c r="E144" s="147" t="s">
        <v>174</v>
      </c>
      <c r="F144" s="148" t="s">
        <v>175</v>
      </c>
      <c r="G144" s="149" t="s">
        <v>155</v>
      </c>
      <c r="H144" s="150">
        <v>10.256</v>
      </c>
      <c r="I144" s="243"/>
      <c r="J144" s="151">
        <f>ROUND(I144*H144,2)</f>
        <v>0</v>
      </c>
      <c r="K144" s="148" t="s">
        <v>156</v>
      </c>
      <c r="L144" s="30"/>
      <c r="M144" s="152" t="s">
        <v>1</v>
      </c>
      <c r="N144" s="153" t="s">
        <v>43</v>
      </c>
      <c r="O144" s="154">
        <v>0.305</v>
      </c>
      <c r="P144" s="154">
        <f>O144*H144</f>
        <v>3.12808</v>
      </c>
      <c r="Q144" s="154">
        <v>0</v>
      </c>
      <c r="R144" s="154">
        <f>Q144*H144</f>
        <v>0</v>
      </c>
      <c r="S144" s="154">
        <v>0.325</v>
      </c>
      <c r="T144" s="155">
        <f>S144*H144</f>
        <v>3.3332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157</v>
      </c>
      <c r="AT144" s="156" t="s">
        <v>152</v>
      </c>
      <c r="AU144" s="156" t="s">
        <v>87</v>
      </c>
      <c r="AY144" s="17" t="s">
        <v>150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85</v>
      </c>
      <c r="BK144" s="157">
        <f>ROUND(I144*H144,2)</f>
        <v>0</v>
      </c>
      <c r="BL144" s="17" t="s">
        <v>157</v>
      </c>
      <c r="BM144" s="156" t="s">
        <v>871</v>
      </c>
    </row>
    <row r="145" spans="2:51" s="13" customFormat="1" ht="11.25">
      <c r="B145" s="158"/>
      <c r="D145" s="159" t="s">
        <v>159</v>
      </c>
      <c r="E145" s="160" t="s">
        <v>1</v>
      </c>
      <c r="F145" s="161" t="s">
        <v>161</v>
      </c>
      <c r="H145" s="160" t="s">
        <v>1</v>
      </c>
      <c r="I145" s="244"/>
      <c r="L145" s="158"/>
      <c r="M145" s="162"/>
      <c r="N145" s="163"/>
      <c r="O145" s="163"/>
      <c r="P145" s="163"/>
      <c r="Q145" s="163"/>
      <c r="R145" s="163"/>
      <c r="S145" s="163"/>
      <c r="T145" s="164"/>
      <c r="AT145" s="160" t="s">
        <v>159</v>
      </c>
      <c r="AU145" s="160" t="s">
        <v>87</v>
      </c>
      <c r="AV145" s="13" t="s">
        <v>85</v>
      </c>
      <c r="AW145" s="13" t="s">
        <v>33</v>
      </c>
      <c r="AX145" s="13" t="s">
        <v>78</v>
      </c>
      <c r="AY145" s="160" t="s">
        <v>150</v>
      </c>
    </row>
    <row r="146" spans="2:51" s="14" customFormat="1" ht="11.25">
      <c r="B146" s="165"/>
      <c r="D146" s="159" t="s">
        <v>159</v>
      </c>
      <c r="E146" s="166" t="s">
        <v>1</v>
      </c>
      <c r="F146" s="167" t="s">
        <v>870</v>
      </c>
      <c r="H146" s="168">
        <v>10.256</v>
      </c>
      <c r="I146" s="245"/>
      <c r="L146" s="165"/>
      <c r="M146" s="169"/>
      <c r="N146" s="170"/>
      <c r="O146" s="170"/>
      <c r="P146" s="170"/>
      <c r="Q146" s="170"/>
      <c r="R146" s="170"/>
      <c r="S146" s="170"/>
      <c r="T146" s="171"/>
      <c r="AT146" s="166" t="s">
        <v>159</v>
      </c>
      <c r="AU146" s="166" t="s">
        <v>87</v>
      </c>
      <c r="AV146" s="14" t="s">
        <v>87</v>
      </c>
      <c r="AW146" s="14" t="s">
        <v>33</v>
      </c>
      <c r="AX146" s="14" t="s">
        <v>85</v>
      </c>
      <c r="AY146" s="166" t="s">
        <v>150</v>
      </c>
    </row>
    <row r="147" spans="1:65" s="2" customFormat="1" ht="37.9" customHeight="1">
      <c r="A147" s="29"/>
      <c r="B147" s="145"/>
      <c r="C147" s="146" t="s">
        <v>177</v>
      </c>
      <c r="D147" s="146" t="s">
        <v>152</v>
      </c>
      <c r="E147" s="147" t="s">
        <v>178</v>
      </c>
      <c r="F147" s="148" t="s">
        <v>179</v>
      </c>
      <c r="G147" s="149" t="s">
        <v>180</v>
      </c>
      <c r="H147" s="150">
        <v>4</v>
      </c>
      <c r="I147" s="243"/>
      <c r="J147" s="151">
        <f>ROUND(I147*H147,2)</f>
        <v>0</v>
      </c>
      <c r="K147" s="148" t="s">
        <v>156</v>
      </c>
      <c r="L147" s="30"/>
      <c r="M147" s="152" t="s">
        <v>1</v>
      </c>
      <c r="N147" s="153" t="s">
        <v>43</v>
      </c>
      <c r="O147" s="154">
        <v>0.095</v>
      </c>
      <c r="P147" s="154">
        <f>O147*H147</f>
        <v>0.38</v>
      </c>
      <c r="Q147" s="154">
        <v>0</v>
      </c>
      <c r="R147" s="154">
        <f>Q147*H147</f>
        <v>0</v>
      </c>
      <c r="S147" s="154">
        <v>0.04</v>
      </c>
      <c r="T147" s="155">
        <f>S147*H147</f>
        <v>0.16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157</v>
      </c>
      <c r="AT147" s="156" t="s">
        <v>152</v>
      </c>
      <c r="AU147" s="156" t="s">
        <v>87</v>
      </c>
      <c r="AY147" s="17" t="s">
        <v>150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85</v>
      </c>
      <c r="BK147" s="157">
        <f>ROUND(I147*H147,2)</f>
        <v>0</v>
      </c>
      <c r="BL147" s="17" t="s">
        <v>157</v>
      </c>
      <c r="BM147" s="156" t="s">
        <v>872</v>
      </c>
    </row>
    <row r="148" spans="2:51" s="14" customFormat="1" ht="11.25">
      <c r="B148" s="165"/>
      <c r="D148" s="159" t="s">
        <v>159</v>
      </c>
      <c r="E148" s="166" t="s">
        <v>1</v>
      </c>
      <c r="F148" s="167" t="s">
        <v>873</v>
      </c>
      <c r="H148" s="168">
        <v>4</v>
      </c>
      <c r="I148" s="245"/>
      <c r="L148" s="165"/>
      <c r="M148" s="169"/>
      <c r="N148" s="170"/>
      <c r="O148" s="170"/>
      <c r="P148" s="170"/>
      <c r="Q148" s="170"/>
      <c r="R148" s="170"/>
      <c r="S148" s="170"/>
      <c r="T148" s="171"/>
      <c r="AT148" s="166" t="s">
        <v>159</v>
      </c>
      <c r="AU148" s="166" t="s">
        <v>87</v>
      </c>
      <c r="AV148" s="14" t="s">
        <v>87</v>
      </c>
      <c r="AW148" s="14" t="s">
        <v>33</v>
      </c>
      <c r="AX148" s="14" t="s">
        <v>85</v>
      </c>
      <c r="AY148" s="166" t="s">
        <v>150</v>
      </c>
    </row>
    <row r="149" spans="1:65" s="2" customFormat="1" ht="24.2" customHeight="1">
      <c r="A149" s="29"/>
      <c r="B149" s="145"/>
      <c r="C149" s="146" t="s">
        <v>183</v>
      </c>
      <c r="D149" s="146" t="s">
        <v>152</v>
      </c>
      <c r="E149" s="147" t="s">
        <v>184</v>
      </c>
      <c r="F149" s="148" t="s">
        <v>185</v>
      </c>
      <c r="G149" s="149" t="s">
        <v>186</v>
      </c>
      <c r="H149" s="150">
        <v>40</v>
      </c>
      <c r="I149" s="243"/>
      <c r="J149" s="151">
        <f>ROUND(I149*H149,2)</f>
        <v>0</v>
      </c>
      <c r="K149" s="148" t="s">
        <v>156</v>
      </c>
      <c r="L149" s="30"/>
      <c r="M149" s="152" t="s">
        <v>1</v>
      </c>
      <c r="N149" s="153" t="s">
        <v>43</v>
      </c>
      <c r="O149" s="154">
        <v>0.184</v>
      </c>
      <c r="P149" s="154">
        <f>O149*H149</f>
        <v>7.359999999999999</v>
      </c>
      <c r="Q149" s="154">
        <v>3E-05</v>
      </c>
      <c r="R149" s="154">
        <f>Q149*H149</f>
        <v>0.0012000000000000001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157</v>
      </c>
      <c r="AT149" s="156" t="s">
        <v>152</v>
      </c>
      <c r="AU149" s="156" t="s">
        <v>87</v>
      </c>
      <c r="AY149" s="17" t="s">
        <v>150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85</v>
      </c>
      <c r="BK149" s="157">
        <f>ROUND(I149*H149,2)</f>
        <v>0</v>
      </c>
      <c r="BL149" s="17" t="s">
        <v>157</v>
      </c>
      <c r="BM149" s="156" t="s">
        <v>874</v>
      </c>
    </row>
    <row r="150" spans="2:51" s="14" customFormat="1" ht="11.25">
      <c r="B150" s="165"/>
      <c r="D150" s="159" t="s">
        <v>159</v>
      </c>
      <c r="E150" s="166" t="s">
        <v>1</v>
      </c>
      <c r="F150" s="167" t="s">
        <v>188</v>
      </c>
      <c r="H150" s="168">
        <v>40</v>
      </c>
      <c r="I150" s="245"/>
      <c r="L150" s="165"/>
      <c r="M150" s="169"/>
      <c r="N150" s="170"/>
      <c r="O150" s="170"/>
      <c r="P150" s="170"/>
      <c r="Q150" s="170"/>
      <c r="R150" s="170"/>
      <c r="S150" s="170"/>
      <c r="T150" s="171"/>
      <c r="AT150" s="166" t="s">
        <v>159</v>
      </c>
      <c r="AU150" s="166" t="s">
        <v>87</v>
      </c>
      <c r="AV150" s="14" t="s">
        <v>87</v>
      </c>
      <c r="AW150" s="14" t="s">
        <v>33</v>
      </c>
      <c r="AX150" s="14" t="s">
        <v>85</v>
      </c>
      <c r="AY150" s="166" t="s">
        <v>150</v>
      </c>
    </row>
    <row r="151" spans="1:65" s="2" customFormat="1" ht="90" customHeight="1">
      <c r="A151" s="29"/>
      <c r="B151" s="145"/>
      <c r="C151" s="146" t="s">
        <v>189</v>
      </c>
      <c r="D151" s="146" t="s">
        <v>152</v>
      </c>
      <c r="E151" s="147" t="s">
        <v>597</v>
      </c>
      <c r="F151" s="148" t="s">
        <v>598</v>
      </c>
      <c r="G151" s="149" t="s">
        <v>180</v>
      </c>
      <c r="H151" s="150">
        <v>6</v>
      </c>
      <c r="I151" s="243"/>
      <c r="J151" s="151">
        <f>ROUND(I151*H151,2)</f>
        <v>0</v>
      </c>
      <c r="K151" s="148" t="s">
        <v>156</v>
      </c>
      <c r="L151" s="30"/>
      <c r="M151" s="152" t="s">
        <v>1</v>
      </c>
      <c r="N151" s="153" t="s">
        <v>43</v>
      </c>
      <c r="O151" s="154">
        <v>0.581</v>
      </c>
      <c r="P151" s="154">
        <f>O151*H151</f>
        <v>3.4859999999999998</v>
      </c>
      <c r="Q151" s="154">
        <v>0.0369</v>
      </c>
      <c r="R151" s="154">
        <f>Q151*H151</f>
        <v>0.2214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157</v>
      </c>
      <c r="AT151" s="156" t="s">
        <v>152</v>
      </c>
      <c r="AU151" s="156" t="s">
        <v>87</v>
      </c>
      <c r="AY151" s="17" t="s">
        <v>150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85</v>
      </c>
      <c r="BK151" s="157">
        <f>ROUND(I151*H151,2)</f>
        <v>0</v>
      </c>
      <c r="BL151" s="17" t="s">
        <v>157</v>
      </c>
      <c r="BM151" s="156" t="s">
        <v>875</v>
      </c>
    </row>
    <row r="152" spans="2:51" s="14" customFormat="1" ht="11.25">
      <c r="B152" s="165"/>
      <c r="D152" s="159" t="s">
        <v>159</v>
      </c>
      <c r="E152" s="166" t="s">
        <v>1</v>
      </c>
      <c r="F152" s="167" t="s">
        <v>876</v>
      </c>
      <c r="H152" s="168">
        <v>6</v>
      </c>
      <c r="I152" s="245"/>
      <c r="L152" s="165"/>
      <c r="M152" s="169"/>
      <c r="N152" s="170"/>
      <c r="O152" s="170"/>
      <c r="P152" s="170"/>
      <c r="Q152" s="170"/>
      <c r="R152" s="170"/>
      <c r="S152" s="170"/>
      <c r="T152" s="171"/>
      <c r="AT152" s="166" t="s">
        <v>159</v>
      </c>
      <c r="AU152" s="166" t="s">
        <v>87</v>
      </c>
      <c r="AV152" s="14" t="s">
        <v>87</v>
      </c>
      <c r="AW152" s="14" t="s">
        <v>33</v>
      </c>
      <c r="AX152" s="14" t="s">
        <v>85</v>
      </c>
      <c r="AY152" s="166" t="s">
        <v>150</v>
      </c>
    </row>
    <row r="153" spans="1:65" s="2" customFormat="1" ht="90" customHeight="1">
      <c r="A153" s="29"/>
      <c r="B153" s="145"/>
      <c r="C153" s="146" t="s">
        <v>194</v>
      </c>
      <c r="D153" s="146" t="s">
        <v>152</v>
      </c>
      <c r="E153" s="147" t="s">
        <v>190</v>
      </c>
      <c r="F153" s="148" t="s">
        <v>877</v>
      </c>
      <c r="G153" s="149" t="s">
        <v>180</v>
      </c>
      <c r="H153" s="150">
        <v>15</v>
      </c>
      <c r="I153" s="243"/>
      <c r="J153" s="151">
        <f>ROUND(I153*H153,2)</f>
        <v>0</v>
      </c>
      <c r="K153" s="148" t="s">
        <v>156</v>
      </c>
      <c r="L153" s="30"/>
      <c r="M153" s="152" t="s">
        <v>1</v>
      </c>
      <c r="N153" s="153" t="s">
        <v>43</v>
      </c>
      <c r="O153" s="154">
        <v>0.547</v>
      </c>
      <c r="P153" s="154">
        <f>O153*H153</f>
        <v>8.205</v>
      </c>
      <c r="Q153" s="154">
        <v>0.0369</v>
      </c>
      <c r="R153" s="154">
        <f>Q153*H153</f>
        <v>0.5535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157</v>
      </c>
      <c r="AT153" s="156" t="s">
        <v>152</v>
      </c>
      <c r="AU153" s="156" t="s">
        <v>87</v>
      </c>
      <c r="AY153" s="17" t="s">
        <v>150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85</v>
      </c>
      <c r="BK153" s="157">
        <f>ROUND(I153*H153,2)</f>
        <v>0</v>
      </c>
      <c r="BL153" s="17" t="s">
        <v>157</v>
      </c>
      <c r="BM153" s="156" t="s">
        <v>878</v>
      </c>
    </row>
    <row r="154" spans="2:51" s="14" customFormat="1" ht="11.25">
      <c r="B154" s="165"/>
      <c r="D154" s="159" t="s">
        <v>159</v>
      </c>
      <c r="E154" s="166" t="s">
        <v>1</v>
      </c>
      <c r="F154" s="167" t="s">
        <v>879</v>
      </c>
      <c r="H154" s="168">
        <v>15</v>
      </c>
      <c r="I154" s="245"/>
      <c r="L154" s="165"/>
      <c r="M154" s="169"/>
      <c r="N154" s="170"/>
      <c r="O154" s="170"/>
      <c r="P154" s="170"/>
      <c r="Q154" s="170"/>
      <c r="R154" s="170"/>
      <c r="S154" s="170"/>
      <c r="T154" s="171"/>
      <c r="AT154" s="166" t="s">
        <v>159</v>
      </c>
      <c r="AU154" s="166" t="s">
        <v>87</v>
      </c>
      <c r="AV154" s="14" t="s">
        <v>87</v>
      </c>
      <c r="AW154" s="14" t="s">
        <v>33</v>
      </c>
      <c r="AX154" s="14" t="s">
        <v>85</v>
      </c>
      <c r="AY154" s="166" t="s">
        <v>150</v>
      </c>
    </row>
    <row r="155" spans="1:65" s="2" customFormat="1" ht="24.2" customHeight="1">
      <c r="A155" s="29"/>
      <c r="B155" s="145"/>
      <c r="C155" s="146" t="s">
        <v>200</v>
      </c>
      <c r="D155" s="146" t="s">
        <v>152</v>
      </c>
      <c r="E155" s="147" t="s">
        <v>195</v>
      </c>
      <c r="F155" s="148" t="s">
        <v>196</v>
      </c>
      <c r="G155" s="149" t="s">
        <v>155</v>
      </c>
      <c r="H155" s="150">
        <v>12.75</v>
      </c>
      <c r="I155" s="243"/>
      <c r="J155" s="151">
        <f>ROUND(I155*H155,2)</f>
        <v>0</v>
      </c>
      <c r="K155" s="148" t="s">
        <v>156</v>
      </c>
      <c r="L155" s="30"/>
      <c r="M155" s="152" t="s">
        <v>1</v>
      </c>
      <c r="N155" s="153" t="s">
        <v>43</v>
      </c>
      <c r="O155" s="154">
        <v>0.154</v>
      </c>
      <c r="P155" s="154">
        <f>O155*H155</f>
        <v>1.9635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157</v>
      </c>
      <c r="AT155" s="156" t="s">
        <v>152</v>
      </c>
      <c r="AU155" s="156" t="s">
        <v>87</v>
      </c>
      <c r="AY155" s="17" t="s">
        <v>150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85</v>
      </c>
      <c r="BK155" s="157">
        <f>ROUND(I155*H155,2)</f>
        <v>0</v>
      </c>
      <c r="BL155" s="17" t="s">
        <v>157</v>
      </c>
      <c r="BM155" s="156" t="s">
        <v>880</v>
      </c>
    </row>
    <row r="156" spans="2:51" s="13" customFormat="1" ht="11.25">
      <c r="B156" s="158"/>
      <c r="D156" s="159" t="s">
        <v>159</v>
      </c>
      <c r="E156" s="160" t="s">
        <v>1</v>
      </c>
      <c r="F156" s="161" t="s">
        <v>160</v>
      </c>
      <c r="H156" s="160" t="s">
        <v>1</v>
      </c>
      <c r="I156" s="244"/>
      <c r="L156" s="158"/>
      <c r="M156" s="162"/>
      <c r="N156" s="163"/>
      <c r="O156" s="163"/>
      <c r="P156" s="163"/>
      <c r="Q156" s="163"/>
      <c r="R156" s="163"/>
      <c r="S156" s="163"/>
      <c r="T156" s="164"/>
      <c r="AT156" s="160" t="s">
        <v>159</v>
      </c>
      <c r="AU156" s="160" t="s">
        <v>87</v>
      </c>
      <c r="AV156" s="13" t="s">
        <v>85</v>
      </c>
      <c r="AW156" s="13" t="s">
        <v>33</v>
      </c>
      <c r="AX156" s="13" t="s">
        <v>78</v>
      </c>
      <c r="AY156" s="160" t="s">
        <v>150</v>
      </c>
    </row>
    <row r="157" spans="2:51" s="13" customFormat="1" ht="11.25">
      <c r="B157" s="158"/>
      <c r="D157" s="159" t="s">
        <v>159</v>
      </c>
      <c r="E157" s="160" t="s">
        <v>1</v>
      </c>
      <c r="F157" s="161" t="s">
        <v>198</v>
      </c>
      <c r="H157" s="160" t="s">
        <v>1</v>
      </c>
      <c r="I157" s="244"/>
      <c r="L157" s="158"/>
      <c r="M157" s="162"/>
      <c r="N157" s="163"/>
      <c r="O157" s="163"/>
      <c r="P157" s="163"/>
      <c r="Q157" s="163"/>
      <c r="R157" s="163"/>
      <c r="S157" s="163"/>
      <c r="T157" s="164"/>
      <c r="AT157" s="160" t="s">
        <v>159</v>
      </c>
      <c r="AU157" s="160" t="s">
        <v>87</v>
      </c>
      <c r="AV157" s="13" t="s">
        <v>85</v>
      </c>
      <c r="AW157" s="13" t="s">
        <v>33</v>
      </c>
      <c r="AX157" s="13" t="s">
        <v>78</v>
      </c>
      <c r="AY157" s="160" t="s">
        <v>150</v>
      </c>
    </row>
    <row r="158" spans="2:51" s="14" customFormat="1" ht="11.25">
      <c r="B158" s="165"/>
      <c r="D158" s="159" t="s">
        <v>159</v>
      </c>
      <c r="E158" s="166" t="s">
        <v>1</v>
      </c>
      <c r="F158" s="167" t="s">
        <v>881</v>
      </c>
      <c r="H158" s="168">
        <v>12.75</v>
      </c>
      <c r="I158" s="245"/>
      <c r="L158" s="165"/>
      <c r="M158" s="169"/>
      <c r="N158" s="170"/>
      <c r="O158" s="170"/>
      <c r="P158" s="170"/>
      <c r="Q158" s="170"/>
      <c r="R158" s="170"/>
      <c r="S158" s="170"/>
      <c r="T158" s="171"/>
      <c r="AT158" s="166" t="s">
        <v>159</v>
      </c>
      <c r="AU158" s="166" t="s">
        <v>87</v>
      </c>
      <c r="AV158" s="14" t="s">
        <v>87</v>
      </c>
      <c r="AW158" s="14" t="s">
        <v>33</v>
      </c>
      <c r="AX158" s="14" t="s">
        <v>85</v>
      </c>
      <c r="AY158" s="166" t="s">
        <v>150</v>
      </c>
    </row>
    <row r="159" spans="1:65" s="2" customFormat="1" ht="37.9" customHeight="1">
      <c r="A159" s="29"/>
      <c r="B159" s="145"/>
      <c r="C159" s="146" t="s">
        <v>206</v>
      </c>
      <c r="D159" s="146" t="s">
        <v>152</v>
      </c>
      <c r="E159" s="147" t="s">
        <v>201</v>
      </c>
      <c r="F159" s="148" t="s">
        <v>202</v>
      </c>
      <c r="G159" s="149" t="s">
        <v>203</v>
      </c>
      <c r="H159" s="150">
        <v>27.3</v>
      </c>
      <c r="I159" s="243"/>
      <c r="J159" s="151">
        <f>ROUND(I159*H159,2)</f>
        <v>0</v>
      </c>
      <c r="K159" s="148" t="s">
        <v>156</v>
      </c>
      <c r="L159" s="30"/>
      <c r="M159" s="152" t="s">
        <v>1</v>
      </c>
      <c r="N159" s="153" t="s">
        <v>43</v>
      </c>
      <c r="O159" s="154">
        <v>1.763</v>
      </c>
      <c r="P159" s="154">
        <f>O159*H159</f>
        <v>48.1299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157</v>
      </c>
      <c r="AT159" s="156" t="s">
        <v>152</v>
      </c>
      <c r="AU159" s="156" t="s">
        <v>87</v>
      </c>
      <c r="AY159" s="17" t="s">
        <v>150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7" t="s">
        <v>85</v>
      </c>
      <c r="BK159" s="157">
        <f>ROUND(I159*H159,2)</f>
        <v>0</v>
      </c>
      <c r="BL159" s="17" t="s">
        <v>157</v>
      </c>
      <c r="BM159" s="156" t="s">
        <v>882</v>
      </c>
    </row>
    <row r="160" spans="2:51" s="14" customFormat="1" ht="11.25">
      <c r="B160" s="165"/>
      <c r="D160" s="159" t="s">
        <v>159</v>
      </c>
      <c r="E160" s="166" t="s">
        <v>1</v>
      </c>
      <c r="F160" s="167" t="s">
        <v>883</v>
      </c>
      <c r="H160" s="168">
        <v>27.3</v>
      </c>
      <c r="I160" s="245"/>
      <c r="L160" s="165"/>
      <c r="M160" s="169"/>
      <c r="N160" s="170"/>
      <c r="O160" s="170"/>
      <c r="P160" s="170"/>
      <c r="Q160" s="170"/>
      <c r="R160" s="170"/>
      <c r="S160" s="170"/>
      <c r="T160" s="171"/>
      <c r="AT160" s="166" t="s">
        <v>159</v>
      </c>
      <c r="AU160" s="166" t="s">
        <v>87</v>
      </c>
      <c r="AV160" s="14" t="s">
        <v>87</v>
      </c>
      <c r="AW160" s="14" t="s">
        <v>33</v>
      </c>
      <c r="AX160" s="14" t="s">
        <v>85</v>
      </c>
      <c r="AY160" s="166" t="s">
        <v>150</v>
      </c>
    </row>
    <row r="161" spans="1:65" s="2" customFormat="1" ht="44.25" customHeight="1">
      <c r="A161" s="29"/>
      <c r="B161" s="145"/>
      <c r="C161" s="146" t="s">
        <v>213</v>
      </c>
      <c r="D161" s="146" t="s">
        <v>152</v>
      </c>
      <c r="E161" s="147" t="s">
        <v>884</v>
      </c>
      <c r="F161" s="148" t="s">
        <v>885</v>
      </c>
      <c r="G161" s="149" t="s">
        <v>203</v>
      </c>
      <c r="H161" s="150">
        <v>3.201</v>
      </c>
      <c r="I161" s="243"/>
      <c r="J161" s="151">
        <f>ROUND(I161*H161,2)</f>
        <v>0</v>
      </c>
      <c r="K161" s="148" t="s">
        <v>156</v>
      </c>
      <c r="L161" s="30"/>
      <c r="M161" s="152" t="s">
        <v>1</v>
      </c>
      <c r="N161" s="153" t="s">
        <v>43</v>
      </c>
      <c r="O161" s="154">
        <v>3.77</v>
      </c>
      <c r="P161" s="154">
        <f>O161*H161</f>
        <v>12.06777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157</v>
      </c>
      <c r="AT161" s="156" t="s">
        <v>152</v>
      </c>
      <c r="AU161" s="156" t="s">
        <v>87</v>
      </c>
      <c r="AY161" s="17" t="s">
        <v>150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85</v>
      </c>
      <c r="BK161" s="157">
        <f>ROUND(I161*H161,2)</f>
        <v>0</v>
      </c>
      <c r="BL161" s="17" t="s">
        <v>157</v>
      </c>
      <c r="BM161" s="156" t="s">
        <v>886</v>
      </c>
    </row>
    <row r="162" spans="2:51" s="13" customFormat="1" ht="11.25">
      <c r="B162" s="158"/>
      <c r="D162" s="159" t="s">
        <v>159</v>
      </c>
      <c r="E162" s="160" t="s">
        <v>1</v>
      </c>
      <c r="F162" s="161" t="s">
        <v>160</v>
      </c>
      <c r="H162" s="160" t="s">
        <v>1</v>
      </c>
      <c r="I162" s="244"/>
      <c r="L162" s="158"/>
      <c r="M162" s="162"/>
      <c r="N162" s="163"/>
      <c r="O162" s="163"/>
      <c r="P162" s="163"/>
      <c r="Q162" s="163"/>
      <c r="R162" s="163"/>
      <c r="S162" s="163"/>
      <c r="T162" s="164"/>
      <c r="AT162" s="160" t="s">
        <v>159</v>
      </c>
      <c r="AU162" s="160" t="s">
        <v>87</v>
      </c>
      <c r="AV162" s="13" t="s">
        <v>85</v>
      </c>
      <c r="AW162" s="13" t="s">
        <v>33</v>
      </c>
      <c r="AX162" s="13" t="s">
        <v>78</v>
      </c>
      <c r="AY162" s="160" t="s">
        <v>150</v>
      </c>
    </row>
    <row r="163" spans="2:51" s="13" customFormat="1" ht="11.25">
      <c r="B163" s="158"/>
      <c r="D163" s="159" t="s">
        <v>159</v>
      </c>
      <c r="E163" s="160" t="s">
        <v>1</v>
      </c>
      <c r="F163" s="161" t="s">
        <v>210</v>
      </c>
      <c r="H163" s="160" t="s">
        <v>1</v>
      </c>
      <c r="I163" s="244"/>
      <c r="L163" s="158"/>
      <c r="M163" s="162"/>
      <c r="N163" s="163"/>
      <c r="O163" s="163"/>
      <c r="P163" s="163"/>
      <c r="Q163" s="163"/>
      <c r="R163" s="163"/>
      <c r="S163" s="163"/>
      <c r="T163" s="164"/>
      <c r="AT163" s="160" t="s">
        <v>159</v>
      </c>
      <c r="AU163" s="160" t="s">
        <v>87</v>
      </c>
      <c r="AV163" s="13" t="s">
        <v>85</v>
      </c>
      <c r="AW163" s="13" t="s">
        <v>33</v>
      </c>
      <c r="AX163" s="13" t="s">
        <v>78</v>
      </c>
      <c r="AY163" s="160" t="s">
        <v>150</v>
      </c>
    </row>
    <row r="164" spans="2:51" s="13" customFormat="1" ht="11.25">
      <c r="B164" s="158"/>
      <c r="D164" s="159" t="s">
        <v>159</v>
      </c>
      <c r="E164" s="160" t="s">
        <v>1</v>
      </c>
      <c r="F164" s="161" t="s">
        <v>211</v>
      </c>
      <c r="H164" s="160" t="s">
        <v>1</v>
      </c>
      <c r="I164" s="244"/>
      <c r="L164" s="158"/>
      <c r="M164" s="162"/>
      <c r="N164" s="163"/>
      <c r="O164" s="163"/>
      <c r="P164" s="163"/>
      <c r="Q164" s="163"/>
      <c r="R164" s="163"/>
      <c r="S164" s="163"/>
      <c r="T164" s="164"/>
      <c r="AT164" s="160" t="s">
        <v>159</v>
      </c>
      <c r="AU164" s="160" t="s">
        <v>87</v>
      </c>
      <c r="AV164" s="13" t="s">
        <v>85</v>
      </c>
      <c r="AW164" s="13" t="s">
        <v>33</v>
      </c>
      <c r="AX164" s="13" t="s">
        <v>78</v>
      </c>
      <c r="AY164" s="160" t="s">
        <v>150</v>
      </c>
    </row>
    <row r="165" spans="2:51" s="14" customFormat="1" ht="11.25">
      <c r="B165" s="165"/>
      <c r="D165" s="159" t="s">
        <v>159</v>
      </c>
      <c r="E165" s="166" t="s">
        <v>1</v>
      </c>
      <c r="F165" s="167" t="s">
        <v>887</v>
      </c>
      <c r="H165" s="168">
        <v>3.201</v>
      </c>
      <c r="I165" s="245"/>
      <c r="L165" s="165"/>
      <c r="M165" s="169"/>
      <c r="N165" s="170"/>
      <c r="O165" s="170"/>
      <c r="P165" s="170"/>
      <c r="Q165" s="170"/>
      <c r="R165" s="170"/>
      <c r="S165" s="170"/>
      <c r="T165" s="171"/>
      <c r="AT165" s="166" t="s">
        <v>159</v>
      </c>
      <c r="AU165" s="166" t="s">
        <v>87</v>
      </c>
      <c r="AV165" s="14" t="s">
        <v>87</v>
      </c>
      <c r="AW165" s="14" t="s">
        <v>33</v>
      </c>
      <c r="AX165" s="14" t="s">
        <v>85</v>
      </c>
      <c r="AY165" s="166" t="s">
        <v>150</v>
      </c>
    </row>
    <row r="166" spans="1:65" s="2" customFormat="1" ht="49.15" customHeight="1">
      <c r="A166" s="29"/>
      <c r="B166" s="145"/>
      <c r="C166" s="146" t="s">
        <v>217</v>
      </c>
      <c r="D166" s="146" t="s">
        <v>152</v>
      </c>
      <c r="E166" s="147" t="s">
        <v>207</v>
      </c>
      <c r="F166" s="148" t="s">
        <v>208</v>
      </c>
      <c r="G166" s="149" t="s">
        <v>203</v>
      </c>
      <c r="H166" s="150">
        <v>9.324</v>
      </c>
      <c r="I166" s="243"/>
      <c r="J166" s="151">
        <f>ROUND(I166*H166,2)</f>
        <v>0</v>
      </c>
      <c r="K166" s="148" t="s">
        <v>156</v>
      </c>
      <c r="L166" s="30"/>
      <c r="M166" s="152" t="s">
        <v>1</v>
      </c>
      <c r="N166" s="153" t="s">
        <v>43</v>
      </c>
      <c r="O166" s="154">
        <v>0.72</v>
      </c>
      <c r="P166" s="154">
        <f>O166*H166</f>
        <v>6.713279999999999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157</v>
      </c>
      <c r="AT166" s="156" t="s">
        <v>152</v>
      </c>
      <c r="AU166" s="156" t="s">
        <v>87</v>
      </c>
      <c r="AY166" s="17" t="s">
        <v>150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85</v>
      </c>
      <c r="BK166" s="157">
        <f>ROUND(I166*H166,2)</f>
        <v>0</v>
      </c>
      <c r="BL166" s="17" t="s">
        <v>157</v>
      </c>
      <c r="BM166" s="156" t="s">
        <v>888</v>
      </c>
    </row>
    <row r="167" spans="2:51" s="13" customFormat="1" ht="11.25">
      <c r="B167" s="158"/>
      <c r="D167" s="159" t="s">
        <v>159</v>
      </c>
      <c r="E167" s="160" t="s">
        <v>1</v>
      </c>
      <c r="F167" s="161" t="s">
        <v>160</v>
      </c>
      <c r="H167" s="160" t="s">
        <v>1</v>
      </c>
      <c r="I167" s="244"/>
      <c r="L167" s="158"/>
      <c r="M167" s="162"/>
      <c r="N167" s="163"/>
      <c r="O167" s="163"/>
      <c r="P167" s="163"/>
      <c r="Q167" s="163"/>
      <c r="R167" s="163"/>
      <c r="S167" s="163"/>
      <c r="T167" s="164"/>
      <c r="AT167" s="160" t="s">
        <v>159</v>
      </c>
      <c r="AU167" s="160" t="s">
        <v>87</v>
      </c>
      <c r="AV167" s="13" t="s">
        <v>85</v>
      </c>
      <c r="AW167" s="13" t="s">
        <v>33</v>
      </c>
      <c r="AX167" s="13" t="s">
        <v>78</v>
      </c>
      <c r="AY167" s="160" t="s">
        <v>150</v>
      </c>
    </row>
    <row r="168" spans="2:51" s="13" customFormat="1" ht="11.25">
      <c r="B168" s="158"/>
      <c r="D168" s="159" t="s">
        <v>159</v>
      </c>
      <c r="E168" s="160" t="s">
        <v>1</v>
      </c>
      <c r="F168" s="161" t="s">
        <v>210</v>
      </c>
      <c r="H168" s="160" t="s">
        <v>1</v>
      </c>
      <c r="I168" s="244"/>
      <c r="L168" s="158"/>
      <c r="M168" s="162"/>
      <c r="N168" s="163"/>
      <c r="O168" s="163"/>
      <c r="P168" s="163"/>
      <c r="Q168" s="163"/>
      <c r="R168" s="163"/>
      <c r="S168" s="163"/>
      <c r="T168" s="164"/>
      <c r="AT168" s="160" t="s">
        <v>159</v>
      </c>
      <c r="AU168" s="160" t="s">
        <v>87</v>
      </c>
      <c r="AV168" s="13" t="s">
        <v>85</v>
      </c>
      <c r="AW168" s="13" t="s">
        <v>33</v>
      </c>
      <c r="AX168" s="13" t="s">
        <v>78</v>
      </c>
      <c r="AY168" s="160" t="s">
        <v>150</v>
      </c>
    </row>
    <row r="169" spans="2:51" s="13" customFormat="1" ht="11.25">
      <c r="B169" s="158"/>
      <c r="D169" s="159" t="s">
        <v>159</v>
      </c>
      <c r="E169" s="160" t="s">
        <v>1</v>
      </c>
      <c r="F169" s="161" t="s">
        <v>211</v>
      </c>
      <c r="H169" s="160" t="s">
        <v>1</v>
      </c>
      <c r="I169" s="244"/>
      <c r="L169" s="158"/>
      <c r="M169" s="162"/>
      <c r="N169" s="163"/>
      <c r="O169" s="163"/>
      <c r="P169" s="163"/>
      <c r="Q169" s="163"/>
      <c r="R169" s="163"/>
      <c r="S169" s="163"/>
      <c r="T169" s="164"/>
      <c r="AT169" s="160" t="s">
        <v>159</v>
      </c>
      <c r="AU169" s="160" t="s">
        <v>87</v>
      </c>
      <c r="AV169" s="13" t="s">
        <v>85</v>
      </c>
      <c r="AW169" s="13" t="s">
        <v>33</v>
      </c>
      <c r="AX169" s="13" t="s">
        <v>78</v>
      </c>
      <c r="AY169" s="160" t="s">
        <v>150</v>
      </c>
    </row>
    <row r="170" spans="2:51" s="14" customFormat="1" ht="11.25">
      <c r="B170" s="165"/>
      <c r="D170" s="159" t="s">
        <v>159</v>
      </c>
      <c r="E170" s="166" t="s">
        <v>1</v>
      </c>
      <c r="F170" s="167" t="s">
        <v>889</v>
      </c>
      <c r="H170" s="168">
        <v>9.324</v>
      </c>
      <c r="I170" s="245"/>
      <c r="L170" s="165"/>
      <c r="M170" s="169"/>
      <c r="N170" s="170"/>
      <c r="O170" s="170"/>
      <c r="P170" s="170"/>
      <c r="Q170" s="170"/>
      <c r="R170" s="170"/>
      <c r="S170" s="170"/>
      <c r="T170" s="171"/>
      <c r="AT170" s="166" t="s">
        <v>159</v>
      </c>
      <c r="AU170" s="166" t="s">
        <v>87</v>
      </c>
      <c r="AV170" s="14" t="s">
        <v>87</v>
      </c>
      <c r="AW170" s="14" t="s">
        <v>33</v>
      </c>
      <c r="AX170" s="14" t="s">
        <v>85</v>
      </c>
      <c r="AY170" s="166" t="s">
        <v>150</v>
      </c>
    </row>
    <row r="171" spans="1:65" s="2" customFormat="1" ht="44.25" customHeight="1">
      <c r="A171" s="29"/>
      <c r="B171" s="145"/>
      <c r="C171" s="146" t="s">
        <v>223</v>
      </c>
      <c r="D171" s="146" t="s">
        <v>152</v>
      </c>
      <c r="E171" s="147" t="s">
        <v>890</v>
      </c>
      <c r="F171" s="148" t="s">
        <v>891</v>
      </c>
      <c r="G171" s="149" t="s">
        <v>203</v>
      </c>
      <c r="H171" s="150">
        <v>3.201</v>
      </c>
      <c r="I171" s="243"/>
      <c r="J171" s="151">
        <f>ROUND(I171*H171,2)</f>
        <v>0</v>
      </c>
      <c r="K171" s="148" t="s">
        <v>156</v>
      </c>
      <c r="L171" s="30"/>
      <c r="M171" s="152" t="s">
        <v>1</v>
      </c>
      <c r="N171" s="153" t="s">
        <v>43</v>
      </c>
      <c r="O171" s="154">
        <v>5.063</v>
      </c>
      <c r="P171" s="154">
        <f>O171*H171</f>
        <v>16.206663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157</v>
      </c>
      <c r="AT171" s="156" t="s">
        <v>152</v>
      </c>
      <c r="AU171" s="156" t="s">
        <v>87</v>
      </c>
      <c r="AY171" s="17" t="s">
        <v>150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85</v>
      </c>
      <c r="BK171" s="157">
        <f>ROUND(I171*H171,2)</f>
        <v>0</v>
      </c>
      <c r="BL171" s="17" t="s">
        <v>157</v>
      </c>
      <c r="BM171" s="156" t="s">
        <v>892</v>
      </c>
    </row>
    <row r="172" spans="2:51" s="13" customFormat="1" ht="11.25">
      <c r="B172" s="158"/>
      <c r="D172" s="159" t="s">
        <v>159</v>
      </c>
      <c r="E172" s="160" t="s">
        <v>1</v>
      </c>
      <c r="F172" s="161" t="s">
        <v>160</v>
      </c>
      <c r="H172" s="160" t="s">
        <v>1</v>
      </c>
      <c r="I172" s="244"/>
      <c r="L172" s="158"/>
      <c r="M172" s="162"/>
      <c r="N172" s="163"/>
      <c r="O172" s="163"/>
      <c r="P172" s="163"/>
      <c r="Q172" s="163"/>
      <c r="R172" s="163"/>
      <c r="S172" s="163"/>
      <c r="T172" s="164"/>
      <c r="AT172" s="160" t="s">
        <v>159</v>
      </c>
      <c r="AU172" s="160" t="s">
        <v>87</v>
      </c>
      <c r="AV172" s="13" t="s">
        <v>85</v>
      </c>
      <c r="AW172" s="13" t="s">
        <v>33</v>
      </c>
      <c r="AX172" s="13" t="s">
        <v>78</v>
      </c>
      <c r="AY172" s="160" t="s">
        <v>150</v>
      </c>
    </row>
    <row r="173" spans="2:51" s="13" customFormat="1" ht="11.25">
      <c r="B173" s="158"/>
      <c r="D173" s="159" t="s">
        <v>159</v>
      </c>
      <c r="E173" s="160" t="s">
        <v>1</v>
      </c>
      <c r="F173" s="161" t="s">
        <v>210</v>
      </c>
      <c r="H173" s="160" t="s">
        <v>1</v>
      </c>
      <c r="I173" s="244"/>
      <c r="L173" s="158"/>
      <c r="M173" s="162"/>
      <c r="N173" s="163"/>
      <c r="O173" s="163"/>
      <c r="P173" s="163"/>
      <c r="Q173" s="163"/>
      <c r="R173" s="163"/>
      <c r="S173" s="163"/>
      <c r="T173" s="164"/>
      <c r="AT173" s="160" t="s">
        <v>159</v>
      </c>
      <c r="AU173" s="160" t="s">
        <v>87</v>
      </c>
      <c r="AV173" s="13" t="s">
        <v>85</v>
      </c>
      <c r="AW173" s="13" t="s">
        <v>33</v>
      </c>
      <c r="AX173" s="13" t="s">
        <v>78</v>
      </c>
      <c r="AY173" s="160" t="s">
        <v>150</v>
      </c>
    </row>
    <row r="174" spans="2:51" s="13" customFormat="1" ht="11.25">
      <c r="B174" s="158"/>
      <c r="D174" s="159" t="s">
        <v>159</v>
      </c>
      <c r="E174" s="160" t="s">
        <v>1</v>
      </c>
      <c r="F174" s="161" t="s">
        <v>211</v>
      </c>
      <c r="H174" s="160" t="s">
        <v>1</v>
      </c>
      <c r="I174" s="244"/>
      <c r="L174" s="158"/>
      <c r="M174" s="162"/>
      <c r="N174" s="163"/>
      <c r="O174" s="163"/>
      <c r="P174" s="163"/>
      <c r="Q174" s="163"/>
      <c r="R174" s="163"/>
      <c r="S174" s="163"/>
      <c r="T174" s="164"/>
      <c r="AT174" s="160" t="s">
        <v>159</v>
      </c>
      <c r="AU174" s="160" t="s">
        <v>87</v>
      </c>
      <c r="AV174" s="13" t="s">
        <v>85</v>
      </c>
      <c r="AW174" s="13" t="s">
        <v>33</v>
      </c>
      <c r="AX174" s="13" t="s">
        <v>78</v>
      </c>
      <c r="AY174" s="160" t="s">
        <v>150</v>
      </c>
    </row>
    <row r="175" spans="2:51" s="14" customFormat="1" ht="11.25">
      <c r="B175" s="165"/>
      <c r="D175" s="159" t="s">
        <v>159</v>
      </c>
      <c r="E175" s="166" t="s">
        <v>1</v>
      </c>
      <c r="F175" s="167" t="s">
        <v>887</v>
      </c>
      <c r="H175" s="168">
        <v>3.201</v>
      </c>
      <c r="I175" s="245"/>
      <c r="L175" s="165"/>
      <c r="M175" s="169"/>
      <c r="N175" s="170"/>
      <c r="O175" s="170"/>
      <c r="P175" s="170"/>
      <c r="Q175" s="170"/>
      <c r="R175" s="170"/>
      <c r="S175" s="170"/>
      <c r="T175" s="171"/>
      <c r="AT175" s="166" t="s">
        <v>159</v>
      </c>
      <c r="AU175" s="166" t="s">
        <v>87</v>
      </c>
      <c r="AV175" s="14" t="s">
        <v>87</v>
      </c>
      <c r="AW175" s="14" t="s">
        <v>33</v>
      </c>
      <c r="AX175" s="14" t="s">
        <v>85</v>
      </c>
      <c r="AY175" s="166" t="s">
        <v>150</v>
      </c>
    </row>
    <row r="176" spans="1:65" s="2" customFormat="1" ht="49.15" customHeight="1">
      <c r="A176" s="29"/>
      <c r="B176" s="145"/>
      <c r="C176" s="146" t="s">
        <v>228</v>
      </c>
      <c r="D176" s="146" t="s">
        <v>152</v>
      </c>
      <c r="E176" s="147" t="s">
        <v>214</v>
      </c>
      <c r="F176" s="148" t="s">
        <v>215</v>
      </c>
      <c r="G176" s="149" t="s">
        <v>203</v>
      </c>
      <c r="H176" s="150">
        <v>9.324</v>
      </c>
      <c r="I176" s="243"/>
      <c r="J176" s="151">
        <f>ROUND(I176*H176,2)</f>
        <v>0</v>
      </c>
      <c r="K176" s="148" t="s">
        <v>156</v>
      </c>
      <c r="L176" s="30"/>
      <c r="M176" s="152" t="s">
        <v>1</v>
      </c>
      <c r="N176" s="153" t="s">
        <v>43</v>
      </c>
      <c r="O176" s="154">
        <v>0.974</v>
      </c>
      <c r="P176" s="154">
        <f>O176*H176</f>
        <v>9.081576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157</v>
      </c>
      <c r="AT176" s="156" t="s">
        <v>152</v>
      </c>
      <c r="AU176" s="156" t="s">
        <v>87</v>
      </c>
      <c r="AY176" s="17" t="s">
        <v>150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85</v>
      </c>
      <c r="BK176" s="157">
        <f>ROUND(I176*H176,2)</f>
        <v>0</v>
      </c>
      <c r="BL176" s="17" t="s">
        <v>157</v>
      </c>
      <c r="BM176" s="156" t="s">
        <v>893</v>
      </c>
    </row>
    <row r="177" spans="2:51" s="13" customFormat="1" ht="11.25">
      <c r="B177" s="158"/>
      <c r="D177" s="159" t="s">
        <v>159</v>
      </c>
      <c r="E177" s="160" t="s">
        <v>1</v>
      </c>
      <c r="F177" s="161" t="s">
        <v>160</v>
      </c>
      <c r="H177" s="160" t="s">
        <v>1</v>
      </c>
      <c r="I177" s="244"/>
      <c r="L177" s="158"/>
      <c r="M177" s="162"/>
      <c r="N177" s="163"/>
      <c r="O177" s="163"/>
      <c r="P177" s="163"/>
      <c r="Q177" s="163"/>
      <c r="R177" s="163"/>
      <c r="S177" s="163"/>
      <c r="T177" s="164"/>
      <c r="AT177" s="160" t="s">
        <v>159</v>
      </c>
      <c r="AU177" s="160" t="s">
        <v>87</v>
      </c>
      <c r="AV177" s="13" t="s">
        <v>85</v>
      </c>
      <c r="AW177" s="13" t="s">
        <v>33</v>
      </c>
      <c r="AX177" s="13" t="s">
        <v>78</v>
      </c>
      <c r="AY177" s="160" t="s">
        <v>150</v>
      </c>
    </row>
    <row r="178" spans="2:51" s="13" customFormat="1" ht="11.25">
      <c r="B178" s="158"/>
      <c r="D178" s="159" t="s">
        <v>159</v>
      </c>
      <c r="E178" s="160" t="s">
        <v>1</v>
      </c>
      <c r="F178" s="161" t="s">
        <v>210</v>
      </c>
      <c r="H178" s="160" t="s">
        <v>1</v>
      </c>
      <c r="I178" s="244"/>
      <c r="L178" s="158"/>
      <c r="M178" s="162"/>
      <c r="N178" s="163"/>
      <c r="O178" s="163"/>
      <c r="P178" s="163"/>
      <c r="Q178" s="163"/>
      <c r="R178" s="163"/>
      <c r="S178" s="163"/>
      <c r="T178" s="164"/>
      <c r="AT178" s="160" t="s">
        <v>159</v>
      </c>
      <c r="AU178" s="160" t="s">
        <v>87</v>
      </c>
      <c r="AV178" s="13" t="s">
        <v>85</v>
      </c>
      <c r="AW178" s="13" t="s">
        <v>33</v>
      </c>
      <c r="AX178" s="13" t="s">
        <v>78</v>
      </c>
      <c r="AY178" s="160" t="s">
        <v>150</v>
      </c>
    </row>
    <row r="179" spans="2:51" s="13" customFormat="1" ht="11.25">
      <c r="B179" s="158"/>
      <c r="D179" s="159" t="s">
        <v>159</v>
      </c>
      <c r="E179" s="160" t="s">
        <v>1</v>
      </c>
      <c r="F179" s="161" t="s">
        <v>211</v>
      </c>
      <c r="H179" s="160" t="s">
        <v>1</v>
      </c>
      <c r="I179" s="244"/>
      <c r="L179" s="158"/>
      <c r="M179" s="162"/>
      <c r="N179" s="163"/>
      <c r="O179" s="163"/>
      <c r="P179" s="163"/>
      <c r="Q179" s="163"/>
      <c r="R179" s="163"/>
      <c r="S179" s="163"/>
      <c r="T179" s="164"/>
      <c r="AT179" s="160" t="s">
        <v>159</v>
      </c>
      <c r="AU179" s="160" t="s">
        <v>87</v>
      </c>
      <c r="AV179" s="13" t="s">
        <v>85</v>
      </c>
      <c r="AW179" s="13" t="s">
        <v>33</v>
      </c>
      <c r="AX179" s="13" t="s">
        <v>78</v>
      </c>
      <c r="AY179" s="160" t="s">
        <v>150</v>
      </c>
    </row>
    <row r="180" spans="2:51" s="14" customFormat="1" ht="11.25">
      <c r="B180" s="165"/>
      <c r="D180" s="159" t="s">
        <v>159</v>
      </c>
      <c r="E180" s="166" t="s">
        <v>1</v>
      </c>
      <c r="F180" s="167" t="s">
        <v>889</v>
      </c>
      <c r="H180" s="168">
        <v>9.324</v>
      </c>
      <c r="I180" s="245"/>
      <c r="L180" s="165"/>
      <c r="M180" s="169"/>
      <c r="N180" s="170"/>
      <c r="O180" s="170"/>
      <c r="P180" s="170"/>
      <c r="Q180" s="170"/>
      <c r="R180" s="170"/>
      <c r="S180" s="170"/>
      <c r="T180" s="171"/>
      <c r="AT180" s="166" t="s">
        <v>159</v>
      </c>
      <c r="AU180" s="166" t="s">
        <v>87</v>
      </c>
      <c r="AV180" s="14" t="s">
        <v>87</v>
      </c>
      <c r="AW180" s="14" t="s">
        <v>33</v>
      </c>
      <c r="AX180" s="14" t="s">
        <v>85</v>
      </c>
      <c r="AY180" s="166" t="s">
        <v>150</v>
      </c>
    </row>
    <row r="181" spans="1:65" s="2" customFormat="1" ht="44.25" customHeight="1">
      <c r="A181" s="29"/>
      <c r="B181" s="145"/>
      <c r="C181" s="146" t="s">
        <v>8</v>
      </c>
      <c r="D181" s="146" t="s">
        <v>152</v>
      </c>
      <c r="E181" s="147" t="s">
        <v>894</v>
      </c>
      <c r="F181" s="148" t="s">
        <v>895</v>
      </c>
      <c r="G181" s="149" t="s">
        <v>203</v>
      </c>
      <c r="H181" s="150">
        <v>4.268</v>
      </c>
      <c r="I181" s="243"/>
      <c r="J181" s="151">
        <f>ROUND(I181*H181,2)</f>
        <v>0</v>
      </c>
      <c r="K181" s="148" t="s">
        <v>156</v>
      </c>
      <c r="L181" s="30"/>
      <c r="M181" s="152" t="s">
        <v>1</v>
      </c>
      <c r="N181" s="153" t="s">
        <v>43</v>
      </c>
      <c r="O181" s="154">
        <v>7.128</v>
      </c>
      <c r="P181" s="154">
        <f>O181*H181</f>
        <v>30.422304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157</v>
      </c>
      <c r="AT181" s="156" t="s">
        <v>152</v>
      </c>
      <c r="AU181" s="156" t="s">
        <v>87</v>
      </c>
      <c r="AY181" s="17" t="s">
        <v>150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85</v>
      </c>
      <c r="BK181" s="157">
        <f>ROUND(I181*H181,2)</f>
        <v>0</v>
      </c>
      <c r="BL181" s="17" t="s">
        <v>157</v>
      </c>
      <c r="BM181" s="156" t="s">
        <v>896</v>
      </c>
    </row>
    <row r="182" spans="2:51" s="13" customFormat="1" ht="11.25">
      <c r="B182" s="158"/>
      <c r="D182" s="159" t="s">
        <v>159</v>
      </c>
      <c r="E182" s="160" t="s">
        <v>1</v>
      </c>
      <c r="F182" s="161" t="s">
        <v>160</v>
      </c>
      <c r="H182" s="160" t="s">
        <v>1</v>
      </c>
      <c r="I182" s="244"/>
      <c r="L182" s="158"/>
      <c r="M182" s="162"/>
      <c r="N182" s="163"/>
      <c r="O182" s="163"/>
      <c r="P182" s="163"/>
      <c r="Q182" s="163"/>
      <c r="R182" s="163"/>
      <c r="S182" s="163"/>
      <c r="T182" s="164"/>
      <c r="AT182" s="160" t="s">
        <v>159</v>
      </c>
      <c r="AU182" s="160" t="s">
        <v>87</v>
      </c>
      <c r="AV182" s="13" t="s">
        <v>85</v>
      </c>
      <c r="AW182" s="13" t="s">
        <v>33</v>
      </c>
      <c r="AX182" s="13" t="s">
        <v>78</v>
      </c>
      <c r="AY182" s="160" t="s">
        <v>150</v>
      </c>
    </row>
    <row r="183" spans="2:51" s="13" customFormat="1" ht="11.25">
      <c r="B183" s="158"/>
      <c r="D183" s="159" t="s">
        <v>159</v>
      </c>
      <c r="E183" s="160" t="s">
        <v>1</v>
      </c>
      <c r="F183" s="161" t="s">
        <v>210</v>
      </c>
      <c r="H183" s="160" t="s">
        <v>1</v>
      </c>
      <c r="I183" s="244"/>
      <c r="L183" s="158"/>
      <c r="M183" s="162"/>
      <c r="N183" s="163"/>
      <c r="O183" s="163"/>
      <c r="P183" s="163"/>
      <c r="Q183" s="163"/>
      <c r="R183" s="163"/>
      <c r="S183" s="163"/>
      <c r="T183" s="164"/>
      <c r="AT183" s="160" t="s">
        <v>159</v>
      </c>
      <c r="AU183" s="160" t="s">
        <v>87</v>
      </c>
      <c r="AV183" s="13" t="s">
        <v>85</v>
      </c>
      <c r="AW183" s="13" t="s">
        <v>33</v>
      </c>
      <c r="AX183" s="13" t="s">
        <v>78</v>
      </c>
      <c r="AY183" s="160" t="s">
        <v>150</v>
      </c>
    </row>
    <row r="184" spans="2:51" s="13" customFormat="1" ht="11.25">
      <c r="B184" s="158"/>
      <c r="D184" s="159" t="s">
        <v>159</v>
      </c>
      <c r="E184" s="160" t="s">
        <v>1</v>
      </c>
      <c r="F184" s="161" t="s">
        <v>221</v>
      </c>
      <c r="H184" s="160" t="s">
        <v>1</v>
      </c>
      <c r="I184" s="244"/>
      <c r="L184" s="158"/>
      <c r="M184" s="162"/>
      <c r="N184" s="163"/>
      <c r="O184" s="163"/>
      <c r="P184" s="163"/>
      <c r="Q184" s="163"/>
      <c r="R184" s="163"/>
      <c r="S184" s="163"/>
      <c r="T184" s="164"/>
      <c r="AT184" s="160" t="s">
        <v>159</v>
      </c>
      <c r="AU184" s="160" t="s">
        <v>87</v>
      </c>
      <c r="AV184" s="13" t="s">
        <v>85</v>
      </c>
      <c r="AW184" s="13" t="s">
        <v>33</v>
      </c>
      <c r="AX184" s="13" t="s">
        <v>78</v>
      </c>
      <c r="AY184" s="160" t="s">
        <v>150</v>
      </c>
    </row>
    <row r="185" spans="2:51" s="14" customFormat="1" ht="11.25">
      <c r="B185" s="165"/>
      <c r="D185" s="159" t="s">
        <v>159</v>
      </c>
      <c r="E185" s="166" t="s">
        <v>1</v>
      </c>
      <c r="F185" s="167" t="s">
        <v>897</v>
      </c>
      <c r="H185" s="168">
        <v>4.268</v>
      </c>
      <c r="I185" s="245"/>
      <c r="L185" s="165"/>
      <c r="M185" s="169"/>
      <c r="N185" s="170"/>
      <c r="O185" s="170"/>
      <c r="P185" s="170"/>
      <c r="Q185" s="170"/>
      <c r="R185" s="170"/>
      <c r="S185" s="170"/>
      <c r="T185" s="171"/>
      <c r="AT185" s="166" t="s">
        <v>159</v>
      </c>
      <c r="AU185" s="166" t="s">
        <v>87</v>
      </c>
      <c r="AV185" s="14" t="s">
        <v>87</v>
      </c>
      <c r="AW185" s="14" t="s">
        <v>33</v>
      </c>
      <c r="AX185" s="14" t="s">
        <v>85</v>
      </c>
      <c r="AY185" s="166" t="s">
        <v>150</v>
      </c>
    </row>
    <row r="186" spans="1:65" s="2" customFormat="1" ht="33" customHeight="1">
      <c r="A186" s="29"/>
      <c r="B186" s="145"/>
      <c r="C186" s="146" t="s">
        <v>240</v>
      </c>
      <c r="D186" s="146" t="s">
        <v>152</v>
      </c>
      <c r="E186" s="147" t="s">
        <v>218</v>
      </c>
      <c r="F186" s="148" t="s">
        <v>219</v>
      </c>
      <c r="G186" s="149" t="s">
        <v>203</v>
      </c>
      <c r="H186" s="150">
        <v>12.432</v>
      </c>
      <c r="I186" s="243"/>
      <c r="J186" s="151">
        <f>ROUND(I186*H186,2)</f>
        <v>0</v>
      </c>
      <c r="K186" s="148" t="s">
        <v>156</v>
      </c>
      <c r="L186" s="30"/>
      <c r="M186" s="152" t="s">
        <v>1</v>
      </c>
      <c r="N186" s="153" t="s">
        <v>43</v>
      </c>
      <c r="O186" s="154">
        <v>0.424</v>
      </c>
      <c r="P186" s="154">
        <f>O186*H186</f>
        <v>5.271168</v>
      </c>
      <c r="Q186" s="154">
        <v>1E-05</v>
      </c>
      <c r="R186" s="154">
        <f>Q186*H186</f>
        <v>0.00012432</v>
      </c>
      <c r="S186" s="154">
        <v>0</v>
      </c>
      <c r="T186" s="15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157</v>
      </c>
      <c r="AT186" s="156" t="s">
        <v>152</v>
      </c>
      <c r="AU186" s="156" t="s">
        <v>87</v>
      </c>
      <c r="AY186" s="17" t="s">
        <v>150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85</v>
      </c>
      <c r="BK186" s="157">
        <f>ROUND(I186*H186,2)</f>
        <v>0</v>
      </c>
      <c r="BL186" s="17" t="s">
        <v>157</v>
      </c>
      <c r="BM186" s="156" t="s">
        <v>898</v>
      </c>
    </row>
    <row r="187" spans="2:51" s="13" customFormat="1" ht="11.25">
      <c r="B187" s="158"/>
      <c r="D187" s="159" t="s">
        <v>159</v>
      </c>
      <c r="E187" s="160" t="s">
        <v>1</v>
      </c>
      <c r="F187" s="161" t="s">
        <v>160</v>
      </c>
      <c r="H187" s="160" t="s">
        <v>1</v>
      </c>
      <c r="I187" s="244"/>
      <c r="L187" s="158"/>
      <c r="M187" s="162"/>
      <c r="N187" s="163"/>
      <c r="O187" s="163"/>
      <c r="P187" s="163"/>
      <c r="Q187" s="163"/>
      <c r="R187" s="163"/>
      <c r="S187" s="163"/>
      <c r="T187" s="164"/>
      <c r="AT187" s="160" t="s">
        <v>159</v>
      </c>
      <c r="AU187" s="160" t="s">
        <v>87</v>
      </c>
      <c r="AV187" s="13" t="s">
        <v>85</v>
      </c>
      <c r="AW187" s="13" t="s">
        <v>33</v>
      </c>
      <c r="AX187" s="13" t="s">
        <v>78</v>
      </c>
      <c r="AY187" s="160" t="s">
        <v>150</v>
      </c>
    </row>
    <row r="188" spans="2:51" s="13" customFormat="1" ht="11.25">
      <c r="B188" s="158"/>
      <c r="D188" s="159" t="s">
        <v>159</v>
      </c>
      <c r="E188" s="160" t="s">
        <v>1</v>
      </c>
      <c r="F188" s="161" t="s">
        <v>210</v>
      </c>
      <c r="H188" s="160" t="s">
        <v>1</v>
      </c>
      <c r="I188" s="244"/>
      <c r="L188" s="158"/>
      <c r="M188" s="162"/>
      <c r="N188" s="163"/>
      <c r="O188" s="163"/>
      <c r="P188" s="163"/>
      <c r="Q188" s="163"/>
      <c r="R188" s="163"/>
      <c r="S188" s="163"/>
      <c r="T188" s="164"/>
      <c r="AT188" s="160" t="s">
        <v>159</v>
      </c>
      <c r="AU188" s="160" t="s">
        <v>87</v>
      </c>
      <c r="AV188" s="13" t="s">
        <v>85</v>
      </c>
      <c r="AW188" s="13" t="s">
        <v>33</v>
      </c>
      <c r="AX188" s="13" t="s">
        <v>78</v>
      </c>
      <c r="AY188" s="160" t="s">
        <v>150</v>
      </c>
    </row>
    <row r="189" spans="2:51" s="13" customFormat="1" ht="11.25">
      <c r="B189" s="158"/>
      <c r="D189" s="159" t="s">
        <v>159</v>
      </c>
      <c r="E189" s="160" t="s">
        <v>1</v>
      </c>
      <c r="F189" s="161" t="s">
        <v>221</v>
      </c>
      <c r="H189" s="160" t="s">
        <v>1</v>
      </c>
      <c r="I189" s="244"/>
      <c r="L189" s="158"/>
      <c r="M189" s="162"/>
      <c r="N189" s="163"/>
      <c r="O189" s="163"/>
      <c r="P189" s="163"/>
      <c r="Q189" s="163"/>
      <c r="R189" s="163"/>
      <c r="S189" s="163"/>
      <c r="T189" s="164"/>
      <c r="AT189" s="160" t="s">
        <v>159</v>
      </c>
      <c r="AU189" s="160" t="s">
        <v>87</v>
      </c>
      <c r="AV189" s="13" t="s">
        <v>85</v>
      </c>
      <c r="AW189" s="13" t="s">
        <v>33</v>
      </c>
      <c r="AX189" s="13" t="s">
        <v>78</v>
      </c>
      <c r="AY189" s="160" t="s">
        <v>150</v>
      </c>
    </row>
    <row r="190" spans="2:51" s="14" customFormat="1" ht="11.25">
      <c r="B190" s="165"/>
      <c r="D190" s="159" t="s">
        <v>159</v>
      </c>
      <c r="E190" s="166" t="s">
        <v>1</v>
      </c>
      <c r="F190" s="167" t="s">
        <v>899</v>
      </c>
      <c r="H190" s="168">
        <v>12.432</v>
      </c>
      <c r="I190" s="245"/>
      <c r="L190" s="165"/>
      <c r="M190" s="169"/>
      <c r="N190" s="170"/>
      <c r="O190" s="170"/>
      <c r="P190" s="170"/>
      <c r="Q190" s="170"/>
      <c r="R190" s="170"/>
      <c r="S190" s="170"/>
      <c r="T190" s="171"/>
      <c r="AT190" s="166" t="s">
        <v>159</v>
      </c>
      <c r="AU190" s="166" t="s">
        <v>87</v>
      </c>
      <c r="AV190" s="14" t="s">
        <v>87</v>
      </c>
      <c r="AW190" s="14" t="s">
        <v>33</v>
      </c>
      <c r="AX190" s="14" t="s">
        <v>85</v>
      </c>
      <c r="AY190" s="166" t="s">
        <v>150</v>
      </c>
    </row>
    <row r="191" spans="1:65" s="2" customFormat="1" ht="37.9" customHeight="1">
      <c r="A191" s="29"/>
      <c r="B191" s="145"/>
      <c r="C191" s="146" t="s">
        <v>249</v>
      </c>
      <c r="D191" s="146" t="s">
        <v>152</v>
      </c>
      <c r="E191" s="147" t="s">
        <v>900</v>
      </c>
      <c r="F191" s="148" t="s">
        <v>901</v>
      </c>
      <c r="G191" s="149" t="s">
        <v>155</v>
      </c>
      <c r="H191" s="150">
        <v>25.22</v>
      </c>
      <c r="I191" s="243"/>
      <c r="J191" s="151">
        <f>ROUND(I191*H191,2)</f>
        <v>0</v>
      </c>
      <c r="K191" s="148" t="s">
        <v>156</v>
      </c>
      <c r="L191" s="30"/>
      <c r="M191" s="152" t="s">
        <v>1</v>
      </c>
      <c r="N191" s="153" t="s">
        <v>43</v>
      </c>
      <c r="O191" s="154">
        <v>0.236</v>
      </c>
      <c r="P191" s="154">
        <f>O191*H191</f>
        <v>5.951919999999999</v>
      </c>
      <c r="Q191" s="154">
        <v>0.00084</v>
      </c>
      <c r="R191" s="154">
        <f>Q191*H191</f>
        <v>0.0211848</v>
      </c>
      <c r="S191" s="154">
        <v>0</v>
      </c>
      <c r="T191" s="15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157</v>
      </c>
      <c r="AT191" s="156" t="s">
        <v>152</v>
      </c>
      <c r="AU191" s="156" t="s">
        <v>87</v>
      </c>
      <c r="AY191" s="17" t="s">
        <v>150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85</v>
      </c>
      <c r="BK191" s="157">
        <f>ROUND(I191*H191,2)</f>
        <v>0</v>
      </c>
      <c r="BL191" s="17" t="s">
        <v>157</v>
      </c>
      <c r="BM191" s="156" t="s">
        <v>902</v>
      </c>
    </row>
    <row r="192" spans="1:65" s="2" customFormat="1" ht="44.25" customHeight="1">
      <c r="A192" s="29"/>
      <c r="B192" s="145"/>
      <c r="C192" s="146" t="s">
        <v>254</v>
      </c>
      <c r="D192" s="146" t="s">
        <v>152</v>
      </c>
      <c r="E192" s="147" t="s">
        <v>903</v>
      </c>
      <c r="F192" s="148" t="s">
        <v>904</v>
      </c>
      <c r="G192" s="149" t="s">
        <v>155</v>
      </c>
      <c r="H192" s="150">
        <v>25.22</v>
      </c>
      <c r="I192" s="243"/>
      <c r="J192" s="151">
        <f>ROUND(I192*H192,2)</f>
        <v>0</v>
      </c>
      <c r="K192" s="148" t="s">
        <v>156</v>
      </c>
      <c r="L192" s="30"/>
      <c r="M192" s="152" t="s">
        <v>1</v>
      </c>
      <c r="N192" s="153" t="s">
        <v>43</v>
      </c>
      <c r="O192" s="154">
        <v>0.216</v>
      </c>
      <c r="P192" s="154">
        <f>O192*H192</f>
        <v>5.44752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157</v>
      </c>
      <c r="AT192" s="156" t="s">
        <v>152</v>
      </c>
      <c r="AU192" s="156" t="s">
        <v>87</v>
      </c>
      <c r="AY192" s="17" t="s">
        <v>150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ROUND(I192*H192,2)</f>
        <v>0</v>
      </c>
      <c r="BL192" s="17" t="s">
        <v>157</v>
      </c>
      <c r="BM192" s="156" t="s">
        <v>905</v>
      </c>
    </row>
    <row r="193" spans="1:65" s="2" customFormat="1" ht="37.9" customHeight="1">
      <c r="A193" s="29"/>
      <c r="B193" s="145"/>
      <c r="C193" s="146" t="s">
        <v>259</v>
      </c>
      <c r="D193" s="146" t="s">
        <v>152</v>
      </c>
      <c r="E193" s="147" t="s">
        <v>224</v>
      </c>
      <c r="F193" s="148" t="s">
        <v>225</v>
      </c>
      <c r="G193" s="149" t="s">
        <v>155</v>
      </c>
      <c r="H193" s="150">
        <v>81.15</v>
      </c>
      <c r="I193" s="243"/>
      <c r="J193" s="151">
        <f>ROUND(I193*H193,2)</f>
        <v>0</v>
      </c>
      <c r="K193" s="148" t="s">
        <v>156</v>
      </c>
      <c r="L193" s="30"/>
      <c r="M193" s="152" t="s">
        <v>1</v>
      </c>
      <c r="N193" s="153" t="s">
        <v>43</v>
      </c>
      <c r="O193" s="154">
        <v>0.088</v>
      </c>
      <c r="P193" s="154">
        <f>O193*H193</f>
        <v>7.1412</v>
      </c>
      <c r="Q193" s="154">
        <v>0.00058</v>
      </c>
      <c r="R193" s="154">
        <f>Q193*H193</f>
        <v>0.047067000000000005</v>
      </c>
      <c r="S193" s="154">
        <v>0</v>
      </c>
      <c r="T193" s="15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157</v>
      </c>
      <c r="AT193" s="156" t="s">
        <v>152</v>
      </c>
      <c r="AU193" s="156" t="s">
        <v>87</v>
      </c>
      <c r="AY193" s="17" t="s">
        <v>150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85</v>
      </c>
      <c r="BK193" s="157">
        <f>ROUND(I193*H193,2)</f>
        <v>0</v>
      </c>
      <c r="BL193" s="17" t="s">
        <v>157</v>
      </c>
      <c r="BM193" s="156" t="s">
        <v>906</v>
      </c>
    </row>
    <row r="194" spans="2:51" s="13" customFormat="1" ht="11.25">
      <c r="B194" s="158"/>
      <c r="D194" s="159" t="s">
        <v>159</v>
      </c>
      <c r="E194" s="160" t="s">
        <v>1</v>
      </c>
      <c r="F194" s="161" t="s">
        <v>160</v>
      </c>
      <c r="H194" s="160" t="s">
        <v>1</v>
      </c>
      <c r="I194" s="244"/>
      <c r="L194" s="158"/>
      <c r="M194" s="162"/>
      <c r="N194" s="163"/>
      <c r="O194" s="163"/>
      <c r="P194" s="163"/>
      <c r="Q194" s="163"/>
      <c r="R194" s="163"/>
      <c r="S194" s="163"/>
      <c r="T194" s="164"/>
      <c r="AT194" s="160" t="s">
        <v>159</v>
      </c>
      <c r="AU194" s="160" t="s">
        <v>87</v>
      </c>
      <c r="AV194" s="13" t="s">
        <v>85</v>
      </c>
      <c r="AW194" s="13" t="s">
        <v>33</v>
      </c>
      <c r="AX194" s="13" t="s">
        <v>78</v>
      </c>
      <c r="AY194" s="160" t="s">
        <v>150</v>
      </c>
    </row>
    <row r="195" spans="2:51" s="13" customFormat="1" ht="11.25">
      <c r="B195" s="158"/>
      <c r="D195" s="159" t="s">
        <v>159</v>
      </c>
      <c r="E195" s="160" t="s">
        <v>1</v>
      </c>
      <c r="F195" s="161" t="s">
        <v>210</v>
      </c>
      <c r="H195" s="160" t="s">
        <v>1</v>
      </c>
      <c r="I195" s="244"/>
      <c r="L195" s="158"/>
      <c r="M195" s="162"/>
      <c r="N195" s="163"/>
      <c r="O195" s="163"/>
      <c r="P195" s="163"/>
      <c r="Q195" s="163"/>
      <c r="R195" s="163"/>
      <c r="S195" s="163"/>
      <c r="T195" s="164"/>
      <c r="AT195" s="160" t="s">
        <v>159</v>
      </c>
      <c r="AU195" s="160" t="s">
        <v>87</v>
      </c>
      <c r="AV195" s="13" t="s">
        <v>85</v>
      </c>
      <c r="AW195" s="13" t="s">
        <v>33</v>
      </c>
      <c r="AX195" s="13" t="s">
        <v>78</v>
      </c>
      <c r="AY195" s="160" t="s">
        <v>150</v>
      </c>
    </row>
    <row r="196" spans="2:51" s="14" customFormat="1" ht="11.25">
      <c r="B196" s="165"/>
      <c r="D196" s="159" t="s">
        <v>159</v>
      </c>
      <c r="E196" s="166" t="s">
        <v>1</v>
      </c>
      <c r="F196" s="167" t="s">
        <v>907</v>
      </c>
      <c r="H196" s="168">
        <v>81.15</v>
      </c>
      <c r="I196" s="245"/>
      <c r="L196" s="165"/>
      <c r="M196" s="169"/>
      <c r="N196" s="170"/>
      <c r="O196" s="170"/>
      <c r="P196" s="170"/>
      <c r="Q196" s="170"/>
      <c r="R196" s="170"/>
      <c r="S196" s="170"/>
      <c r="T196" s="171"/>
      <c r="AT196" s="166" t="s">
        <v>159</v>
      </c>
      <c r="AU196" s="166" t="s">
        <v>87</v>
      </c>
      <c r="AV196" s="14" t="s">
        <v>87</v>
      </c>
      <c r="AW196" s="14" t="s">
        <v>33</v>
      </c>
      <c r="AX196" s="14" t="s">
        <v>85</v>
      </c>
      <c r="AY196" s="166" t="s">
        <v>150</v>
      </c>
    </row>
    <row r="197" spans="1:65" s="2" customFormat="1" ht="37.9" customHeight="1">
      <c r="A197" s="29"/>
      <c r="B197" s="145"/>
      <c r="C197" s="146" t="s">
        <v>264</v>
      </c>
      <c r="D197" s="146" t="s">
        <v>152</v>
      </c>
      <c r="E197" s="147" t="s">
        <v>229</v>
      </c>
      <c r="F197" s="148" t="s">
        <v>230</v>
      </c>
      <c r="G197" s="149" t="s">
        <v>155</v>
      </c>
      <c r="H197" s="150">
        <v>81.15</v>
      </c>
      <c r="I197" s="243"/>
      <c r="J197" s="151">
        <f>ROUND(I197*H197,2)</f>
        <v>0</v>
      </c>
      <c r="K197" s="148" t="s">
        <v>156</v>
      </c>
      <c r="L197" s="30"/>
      <c r="M197" s="152" t="s">
        <v>1</v>
      </c>
      <c r="N197" s="153" t="s">
        <v>43</v>
      </c>
      <c r="O197" s="154">
        <v>0.085</v>
      </c>
      <c r="P197" s="154">
        <f>O197*H197</f>
        <v>6.897750000000001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6" t="s">
        <v>157</v>
      </c>
      <c r="AT197" s="156" t="s">
        <v>152</v>
      </c>
      <c r="AU197" s="156" t="s">
        <v>87</v>
      </c>
      <c r="AY197" s="17" t="s">
        <v>150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85</v>
      </c>
      <c r="BK197" s="157">
        <f>ROUND(I197*H197,2)</f>
        <v>0</v>
      </c>
      <c r="BL197" s="17" t="s">
        <v>157</v>
      </c>
      <c r="BM197" s="156" t="s">
        <v>908</v>
      </c>
    </row>
    <row r="198" spans="2:51" s="13" customFormat="1" ht="11.25">
      <c r="B198" s="158"/>
      <c r="D198" s="159" t="s">
        <v>159</v>
      </c>
      <c r="E198" s="160" t="s">
        <v>1</v>
      </c>
      <c r="F198" s="161" t="s">
        <v>232</v>
      </c>
      <c r="H198" s="160" t="s">
        <v>1</v>
      </c>
      <c r="I198" s="244"/>
      <c r="L198" s="158"/>
      <c r="M198" s="162"/>
      <c r="N198" s="163"/>
      <c r="O198" s="163"/>
      <c r="P198" s="163"/>
      <c r="Q198" s="163"/>
      <c r="R198" s="163"/>
      <c r="S198" s="163"/>
      <c r="T198" s="164"/>
      <c r="AT198" s="160" t="s">
        <v>159</v>
      </c>
      <c r="AU198" s="160" t="s">
        <v>87</v>
      </c>
      <c r="AV198" s="13" t="s">
        <v>85</v>
      </c>
      <c r="AW198" s="13" t="s">
        <v>33</v>
      </c>
      <c r="AX198" s="13" t="s">
        <v>78</v>
      </c>
      <c r="AY198" s="160" t="s">
        <v>150</v>
      </c>
    </row>
    <row r="199" spans="2:51" s="14" customFormat="1" ht="11.25">
      <c r="B199" s="165"/>
      <c r="D199" s="159" t="s">
        <v>159</v>
      </c>
      <c r="E199" s="166" t="s">
        <v>1</v>
      </c>
      <c r="F199" s="167" t="s">
        <v>909</v>
      </c>
      <c r="H199" s="168">
        <v>81.15</v>
      </c>
      <c r="I199" s="245"/>
      <c r="L199" s="165"/>
      <c r="M199" s="169"/>
      <c r="N199" s="170"/>
      <c r="O199" s="170"/>
      <c r="P199" s="170"/>
      <c r="Q199" s="170"/>
      <c r="R199" s="170"/>
      <c r="S199" s="170"/>
      <c r="T199" s="171"/>
      <c r="AT199" s="166" t="s">
        <v>159</v>
      </c>
      <c r="AU199" s="166" t="s">
        <v>87</v>
      </c>
      <c r="AV199" s="14" t="s">
        <v>87</v>
      </c>
      <c r="AW199" s="14" t="s">
        <v>33</v>
      </c>
      <c r="AX199" s="14" t="s">
        <v>85</v>
      </c>
      <c r="AY199" s="166" t="s">
        <v>150</v>
      </c>
    </row>
    <row r="200" spans="1:65" s="2" customFormat="1" ht="21.75" customHeight="1">
      <c r="A200" s="29"/>
      <c r="B200" s="145"/>
      <c r="C200" s="146" t="s">
        <v>7</v>
      </c>
      <c r="D200" s="146" t="s">
        <v>152</v>
      </c>
      <c r="E200" s="147" t="s">
        <v>233</v>
      </c>
      <c r="F200" s="148" t="s">
        <v>234</v>
      </c>
      <c r="G200" s="149" t="s">
        <v>203</v>
      </c>
      <c r="H200" s="150">
        <v>26.12</v>
      </c>
      <c r="I200" s="243"/>
      <c r="J200" s="151">
        <f>ROUND(I200*H200,2)</f>
        <v>0</v>
      </c>
      <c r="K200" s="148" t="s">
        <v>1</v>
      </c>
      <c r="L200" s="30"/>
      <c r="M200" s="152" t="s">
        <v>1</v>
      </c>
      <c r="N200" s="153" t="s">
        <v>43</v>
      </c>
      <c r="O200" s="154">
        <v>0.101</v>
      </c>
      <c r="P200" s="154">
        <f>O200*H200</f>
        <v>2.6381200000000002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157</v>
      </c>
      <c r="AT200" s="156" t="s">
        <v>152</v>
      </c>
      <c r="AU200" s="156" t="s">
        <v>87</v>
      </c>
      <c r="AY200" s="17" t="s">
        <v>150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85</v>
      </c>
      <c r="BK200" s="157">
        <f>ROUND(I200*H200,2)</f>
        <v>0</v>
      </c>
      <c r="BL200" s="17" t="s">
        <v>157</v>
      </c>
      <c r="BM200" s="156" t="s">
        <v>910</v>
      </c>
    </row>
    <row r="201" spans="2:51" s="13" customFormat="1" ht="11.25">
      <c r="B201" s="158"/>
      <c r="D201" s="159" t="s">
        <v>159</v>
      </c>
      <c r="E201" s="160" t="s">
        <v>1</v>
      </c>
      <c r="F201" s="161" t="s">
        <v>236</v>
      </c>
      <c r="H201" s="160" t="s">
        <v>1</v>
      </c>
      <c r="I201" s="244"/>
      <c r="L201" s="158"/>
      <c r="M201" s="162"/>
      <c r="N201" s="163"/>
      <c r="O201" s="163"/>
      <c r="P201" s="163"/>
      <c r="Q201" s="163"/>
      <c r="R201" s="163"/>
      <c r="S201" s="163"/>
      <c r="T201" s="164"/>
      <c r="AT201" s="160" t="s">
        <v>159</v>
      </c>
      <c r="AU201" s="160" t="s">
        <v>87</v>
      </c>
      <c r="AV201" s="13" t="s">
        <v>85</v>
      </c>
      <c r="AW201" s="13" t="s">
        <v>33</v>
      </c>
      <c r="AX201" s="13" t="s">
        <v>78</v>
      </c>
      <c r="AY201" s="160" t="s">
        <v>150</v>
      </c>
    </row>
    <row r="202" spans="2:51" s="13" customFormat="1" ht="11.25">
      <c r="B202" s="158"/>
      <c r="D202" s="159" t="s">
        <v>159</v>
      </c>
      <c r="E202" s="160" t="s">
        <v>1</v>
      </c>
      <c r="F202" s="161" t="s">
        <v>237</v>
      </c>
      <c r="H202" s="160" t="s">
        <v>1</v>
      </c>
      <c r="I202" s="244"/>
      <c r="L202" s="158"/>
      <c r="M202" s="162"/>
      <c r="N202" s="163"/>
      <c r="O202" s="163"/>
      <c r="P202" s="163"/>
      <c r="Q202" s="163"/>
      <c r="R202" s="163"/>
      <c r="S202" s="163"/>
      <c r="T202" s="164"/>
      <c r="AT202" s="160" t="s">
        <v>159</v>
      </c>
      <c r="AU202" s="160" t="s">
        <v>87</v>
      </c>
      <c r="AV202" s="13" t="s">
        <v>85</v>
      </c>
      <c r="AW202" s="13" t="s">
        <v>33</v>
      </c>
      <c r="AX202" s="13" t="s">
        <v>78</v>
      </c>
      <c r="AY202" s="160" t="s">
        <v>150</v>
      </c>
    </row>
    <row r="203" spans="2:51" s="13" customFormat="1" ht="11.25">
      <c r="B203" s="158"/>
      <c r="D203" s="159" t="s">
        <v>159</v>
      </c>
      <c r="E203" s="160" t="s">
        <v>1</v>
      </c>
      <c r="F203" s="161" t="s">
        <v>238</v>
      </c>
      <c r="H203" s="160" t="s">
        <v>1</v>
      </c>
      <c r="I203" s="244"/>
      <c r="L203" s="158"/>
      <c r="M203" s="162"/>
      <c r="N203" s="163"/>
      <c r="O203" s="163"/>
      <c r="P203" s="163"/>
      <c r="Q203" s="163"/>
      <c r="R203" s="163"/>
      <c r="S203" s="163"/>
      <c r="T203" s="164"/>
      <c r="AT203" s="160" t="s">
        <v>159</v>
      </c>
      <c r="AU203" s="160" t="s">
        <v>87</v>
      </c>
      <c r="AV203" s="13" t="s">
        <v>85</v>
      </c>
      <c r="AW203" s="13" t="s">
        <v>33</v>
      </c>
      <c r="AX203" s="13" t="s">
        <v>78</v>
      </c>
      <c r="AY203" s="160" t="s">
        <v>150</v>
      </c>
    </row>
    <row r="204" spans="2:51" s="13" customFormat="1" ht="11.25">
      <c r="B204" s="158"/>
      <c r="D204" s="159" t="s">
        <v>159</v>
      </c>
      <c r="E204" s="160" t="s">
        <v>1</v>
      </c>
      <c r="F204" s="161" t="s">
        <v>210</v>
      </c>
      <c r="H204" s="160" t="s">
        <v>1</v>
      </c>
      <c r="I204" s="244"/>
      <c r="L204" s="158"/>
      <c r="M204" s="162"/>
      <c r="N204" s="163"/>
      <c r="O204" s="163"/>
      <c r="P204" s="163"/>
      <c r="Q204" s="163"/>
      <c r="R204" s="163"/>
      <c r="S204" s="163"/>
      <c r="T204" s="164"/>
      <c r="AT204" s="160" t="s">
        <v>159</v>
      </c>
      <c r="AU204" s="160" t="s">
        <v>87</v>
      </c>
      <c r="AV204" s="13" t="s">
        <v>85</v>
      </c>
      <c r="AW204" s="13" t="s">
        <v>33</v>
      </c>
      <c r="AX204" s="13" t="s">
        <v>78</v>
      </c>
      <c r="AY204" s="160" t="s">
        <v>150</v>
      </c>
    </row>
    <row r="205" spans="2:51" s="14" customFormat="1" ht="11.25">
      <c r="B205" s="165"/>
      <c r="D205" s="159" t="s">
        <v>159</v>
      </c>
      <c r="E205" s="166" t="s">
        <v>1</v>
      </c>
      <c r="F205" s="167" t="s">
        <v>911</v>
      </c>
      <c r="H205" s="168">
        <v>26.12</v>
      </c>
      <c r="I205" s="245"/>
      <c r="L205" s="165"/>
      <c r="M205" s="169"/>
      <c r="N205" s="170"/>
      <c r="O205" s="170"/>
      <c r="P205" s="170"/>
      <c r="Q205" s="170"/>
      <c r="R205" s="170"/>
      <c r="S205" s="170"/>
      <c r="T205" s="171"/>
      <c r="AT205" s="166" t="s">
        <v>159</v>
      </c>
      <c r="AU205" s="166" t="s">
        <v>87</v>
      </c>
      <c r="AV205" s="14" t="s">
        <v>87</v>
      </c>
      <c r="AW205" s="14" t="s">
        <v>33</v>
      </c>
      <c r="AX205" s="14" t="s">
        <v>78</v>
      </c>
      <c r="AY205" s="166" t="s">
        <v>150</v>
      </c>
    </row>
    <row r="206" spans="2:51" s="15" customFormat="1" ht="11.25">
      <c r="B206" s="172"/>
      <c r="D206" s="159" t="s">
        <v>159</v>
      </c>
      <c r="E206" s="173" t="s">
        <v>1</v>
      </c>
      <c r="F206" s="174" t="s">
        <v>164</v>
      </c>
      <c r="H206" s="175">
        <v>26.12</v>
      </c>
      <c r="I206" s="247"/>
      <c r="L206" s="172"/>
      <c r="M206" s="176"/>
      <c r="N206" s="177"/>
      <c r="O206" s="177"/>
      <c r="P206" s="177"/>
      <c r="Q206" s="177"/>
      <c r="R206" s="177"/>
      <c r="S206" s="177"/>
      <c r="T206" s="178"/>
      <c r="AT206" s="173" t="s">
        <v>159</v>
      </c>
      <c r="AU206" s="173" t="s">
        <v>87</v>
      </c>
      <c r="AV206" s="15" t="s">
        <v>157</v>
      </c>
      <c r="AW206" s="15" t="s">
        <v>33</v>
      </c>
      <c r="AX206" s="15" t="s">
        <v>85</v>
      </c>
      <c r="AY206" s="173" t="s">
        <v>150</v>
      </c>
    </row>
    <row r="207" spans="1:65" s="2" customFormat="1" ht="24.2" customHeight="1">
      <c r="A207" s="29"/>
      <c r="B207" s="145"/>
      <c r="C207" s="146" t="s">
        <v>276</v>
      </c>
      <c r="D207" s="146" t="s">
        <v>152</v>
      </c>
      <c r="E207" s="147" t="s">
        <v>241</v>
      </c>
      <c r="F207" s="148" t="s">
        <v>242</v>
      </c>
      <c r="G207" s="149" t="s">
        <v>203</v>
      </c>
      <c r="H207" s="150">
        <v>15.63</v>
      </c>
      <c r="I207" s="243"/>
      <c r="J207" s="151">
        <f>ROUND(I207*H207,2)</f>
        <v>0</v>
      </c>
      <c r="K207" s="148" t="s">
        <v>1</v>
      </c>
      <c r="L207" s="30"/>
      <c r="M207" s="152" t="s">
        <v>1</v>
      </c>
      <c r="N207" s="153" t="s">
        <v>43</v>
      </c>
      <c r="O207" s="154">
        <v>0.083</v>
      </c>
      <c r="P207" s="154">
        <f>O207*H207</f>
        <v>1.29729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157</v>
      </c>
      <c r="AT207" s="156" t="s">
        <v>152</v>
      </c>
      <c r="AU207" s="156" t="s">
        <v>87</v>
      </c>
      <c r="AY207" s="17" t="s">
        <v>150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85</v>
      </c>
      <c r="BK207" s="157">
        <f>ROUND(I207*H207,2)</f>
        <v>0</v>
      </c>
      <c r="BL207" s="17" t="s">
        <v>157</v>
      </c>
      <c r="BM207" s="156" t="s">
        <v>912</v>
      </c>
    </row>
    <row r="208" spans="2:51" s="13" customFormat="1" ht="11.25">
      <c r="B208" s="158"/>
      <c r="D208" s="159" t="s">
        <v>159</v>
      </c>
      <c r="E208" s="160" t="s">
        <v>1</v>
      </c>
      <c r="F208" s="161" t="s">
        <v>244</v>
      </c>
      <c r="H208" s="160" t="s">
        <v>1</v>
      </c>
      <c r="I208" s="244"/>
      <c r="L208" s="158"/>
      <c r="M208" s="162"/>
      <c r="N208" s="163"/>
      <c r="O208" s="163"/>
      <c r="P208" s="163"/>
      <c r="Q208" s="163"/>
      <c r="R208" s="163"/>
      <c r="S208" s="163"/>
      <c r="T208" s="164"/>
      <c r="AT208" s="160" t="s">
        <v>159</v>
      </c>
      <c r="AU208" s="160" t="s">
        <v>87</v>
      </c>
      <c r="AV208" s="13" t="s">
        <v>85</v>
      </c>
      <c r="AW208" s="13" t="s">
        <v>33</v>
      </c>
      <c r="AX208" s="13" t="s">
        <v>78</v>
      </c>
      <c r="AY208" s="160" t="s">
        <v>150</v>
      </c>
    </row>
    <row r="209" spans="2:51" s="13" customFormat="1" ht="11.25">
      <c r="B209" s="158"/>
      <c r="D209" s="159" t="s">
        <v>159</v>
      </c>
      <c r="E209" s="160" t="s">
        <v>1</v>
      </c>
      <c r="F209" s="161" t="s">
        <v>245</v>
      </c>
      <c r="H209" s="160" t="s">
        <v>1</v>
      </c>
      <c r="I209" s="244"/>
      <c r="L209" s="158"/>
      <c r="M209" s="162"/>
      <c r="N209" s="163"/>
      <c r="O209" s="163"/>
      <c r="P209" s="163"/>
      <c r="Q209" s="163"/>
      <c r="R209" s="163"/>
      <c r="S209" s="163"/>
      <c r="T209" s="164"/>
      <c r="AT209" s="160" t="s">
        <v>159</v>
      </c>
      <c r="AU209" s="160" t="s">
        <v>87</v>
      </c>
      <c r="AV209" s="13" t="s">
        <v>85</v>
      </c>
      <c r="AW209" s="13" t="s">
        <v>33</v>
      </c>
      <c r="AX209" s="13" t="s">
        <v>78</v>
      </c>
      <c r="AY209" s="160" t="s">
        <v>150</v>
      </c>
    </row>
    <row r="210" spans="2:51" s="14" customFormat="1" ht="11.25">
      <c r="B210" s="165"/>
      <c r="D210" s="159" t="s">
        <v>159</v>
      </c>
      <c r="E210" s="166" t="s">
        <v>1</v>
      </c>
      <c r="F210" s="167" t="s">
        <v>913</v>
      </c>
      <c r="H210" s="168">
        <v>41.75</v>
      </c>
      <c r="I210" s="245"/>
      <c r="L210" s="165"/>
      <c r="M210" s="169"/>
      <c r="N210" s="170"/>
      <c r="O210" s="170"/>
      <c r="P210" s="170"/>
      <c r="Q210" s="170"/>
      <c r="R210" s="170"/>
      <c r="S210" s="170"/>
      <c r="T210" s="171"/>
      <c r="AT210" s="166" t="s">
        <v>159</v>
      </c>
      <c r="AU210" s="166" t="s">
        <v>87</v>
      </c>
      <c r="AV210" s="14" t="s">
        <v>87</v>
      </c>
      <c r="AW210" s="14" t="s">
        <v>33</v>
      </c>
      <c r="AX210" s="14" t="s">
        <v>78</v>
      </c>
      <c r="AY210" s="166" t="s">
        <v>150</v>
      </c>
    </row>
    <row r="211" spans="2:51" s="14" customFormat="1" ht="11.25">
      <c r="B211" s="165"/>
      <c r="D211" s="159" t="s">
        <v>159</v>
      </c>
      <c r="E211" s="166" t="s">
        <v>1</v>
      </c>
      <c r="F211" s="167" t="s">
        <v>914</v>
      </c>
      <c r="H211" s="168">
        <v>-26.12</v>
      </c>
      <c r="I211" s="245"/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159</v>
      </c>
      <c r="AU211" s="166" t="s">
        <v>87</v>
      </c>
      <c r="AV211" s="14" t="s">
        <v>87</v>
      </c>
      <c r="AW211" s="14" t="s">
        <v>33</v>
      </c>
      <c r="AX211" s="14" t="s">
        <v>78</v>
      </c>
      <c r="AY211" s="166" t="s">
        <v>150</v>
      </c>
    </row>
    <row r="212" spans="2:51" s="15" customFormat="1" ht="11.25">
      <c r="B212" s="172"/>
      <c r="D212" s="159" t="s">
        <v>159</v>
      </c>
      <c r="E212" s="173" t="s">
        <v>1</v>
      </c>
      <c r="F212" s="174" t="s">
        <v>164</v>
      </c>
      <c r="H212" s="175">
        <v>15.63</v>
      </c>
      <c r="I212" s="247"/>
      <c r="L212" s="172"/>
      <c r="M212" s="176"/>
      <c r="N212" s="177"/>
      <c r="O212" s="177"/>
      <c r="P212" s="177"/>
      <c r="Q212" s="177"/>
      <c r="R212" s="177"/>
      <c r="S212" s="177"/>
      <c r="T212" s="178"/>
      <c r="AT212" s="173" t="s">
        <v>159</v>
      </c>
      <c r="AU212" s="173" t="s">
        <v>87</v>
      </c>
      <c r="AV212" s="15" t="s">
        <v>157</v>
      </c>
      <c r="AW212" s="15" t="s">
        <v>33</v>
      </c>
      <c r="AX212" s="15" t="s">
        <v>85</v>
      </c>
      <c r="AY212" s="173" t="s">
        <v>150</v>
      </c>
    </row>
    <row r="213" spans="1:65" s="2" customFormat="1" ht="44.25" customHeight="1">
      <c r="A213" s="29"/>
      <c r="B213" s="145"/>
      <c r="C213" s="146" t="s">
        <v>281</v>
      </c>
      <c r="D213" s="146" t="s">
        <v>152</v>
      </c>
      <c r="E213" s="147" t="s">
        <v>915</v>
      </c>
      <c r="F213" s="148" t="s">
        <v>916</v>
      </c>
      <c r="G213" s="149" t="s">
        <v>203</v>
      </c>
      <c r="H213" s="150">
        <v>10.67</v>
      </c>
      <c r="I213" s="243"/>
      <c r="J213" s="151">
        <f>ROUND(I213*H213,2)</f>
        <v>0</v>
      </c>
      <c r="K213" s="148" t="s">
        <v>156</v>
      </c>
      <c r="L213" s="30"/>
      <c r="M213" s="152" t="s">
        <v>1</v>
      </c>
      <c r="N213" s="153" t="s">
        <v>43</v>
      </c>
      <c r="O213" s="154">
        <v>0.197</v>
      </c>
      <c r="P213" s="154">
        <f>O213*H213</f>
        <v>2.1019900000000002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6" t="s">
        <v>157</v>
      </c>
      <c r="AT213" s="156" t="s">
        <v>152</v>
      </c>
      <c r="AU213" s="156" t="s">
        <v>87</v>
      </c>
      <c r="AY213" s="17" t="s">
        <v>150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85</v>
      </c>
      <c r="BK213" s="157">
        <f>ROUND(I213*H213,2)</f>
        <v>0</v>
      </c>
      <c r="BL213" s="17" t="s">
        <v>157</v>
      </c>
      <c r="BM213" s="156" t="s">
        <v>917</v>
      </c>
    </row>
    <row r="214" spans="2:51" s="14" customFormat="1" ht="11.25">
      <c r="B214" s="165"/>
      <c r="D214" s="159" t="s">
        <v>159</v>
      </c>
      <c r="E214" s="166" t="s">
        <v>1</v>
      </c>
      <c r="F214" s="167" t="s">
        <v>918</v>
      </c>
      <c r="H214" s="168">
        <v>10.67</v>
      </c>
      <c r="I214" s="245"/>
      <c r="L214" s="165"/>
      <c r="M214" s="169"/>
      <c r="N214" s="170"/>
      <c r="O214" s="170"/>
      <c r="P214" s="170"/>
      <c r="Q214" s="170"/>
      <c r="R214" s="170"/>
      <c r="S214" s="170"/>
      <c r="T214" s="171"/>
      <c r="AT214" s="166" t="s">
        <v>159</v>
      </c>
      <c r="AU214" s="166" t="s">
        <v>87</v>
      </c>
      <c r="AV214" s="14" t="s">
        <v>87</v>
      </c>
      <c r="AW214" s="14" t="s">
        <v>33</v>
      </c>
      <c r="AX214" s="14" t="s">
        <v>85</v>
      </c>
      <c r="AY214" s="166" t="s">
        <v>150</v>
      </c>
    </row>
    <row r="215" spans="1:65" s="2" customFormat="1" ht="44.25" customHeight="1">
      <c r="A215" s="29"/>
      <c r="B215" s="145"/>
      <c r="C215" s="146" t="s">
        <v>288</v>
      </c>
      <c r="D215" s="146" t="s">
        <v>152</v>
      </c>
      <c r="E215" s="147" t="s">
        <v>919</v>
      </c>
      <c r="F215" s="148" t="s">
        <v>920</v>
      </c>
      <c r="G215" s="149" t="s">
        <v>203</v>
      </c>
      <c r="H215" s="150">
        <v>6.96</v>
      </c>
      <c r="I215" s="243"/>
      <c r="J215" s="151">
        <f>ROUND(I215*H215,2)</f>
        <v>0</v>
      </c>
      <c r="K215" s="148" t="s">
        <v>156</v>
      </c>
      <c r="L215" s="30"/>
      <c r="M215" s="152" t="s">
        <v>1</v>
      </c>
      <c r="N215" s="153" t="s">
        <v>43</v>
      </c>
      <c r="O215" s="154">
        <v>0.632</v>
      </c>
      <c r="P215" s="154">
        <f>O215*H215</f>
        <v>4.39872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157</v>
      </c>
      <c r="AT215" s="156" t="s">
        <v>152</v>
      </c>
      <c r="AU215" s="156" t="s">
        <v>87</v>
      </c>
      <c r="AY215" s="17" t="s">
        <v>150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85</v>
      </c>
      <c r="BK215" s="157">
        <f>ROUND(I215*H215,2)</f>
        <v>0</v>
      </c>
      <c r="BL215" s="17" t="s">
        <v>157</v>
      </c>
      <c r="BM215" s="156" t="s">
        <v>921</v>
      </c>
    </row>
    <row r="216" spans="2:51" s="14" customFormat="1" ht="11.25">
      <c r="B216" s="165"/>
      <c r="D216" s="159" t="s">
        <v>159</v>
      </c>
      <c r="E216" s="166" t="s">
        <v>1</v>
      </c>
      <c r="F216" s="167" t="s">
        <v>922</v>
      </c>
      <c r="H216" s="168">
        <v>6.96</v>
      </c>
      <c r="I216" s="245"/>
      <c r="L216" s="165"/>
      <c r="M216" s="169"/>
      <c r="N216" s="170"/>
      <c r="O216" s="170"/>
      <c r="P216" s="170"/>
      <c r="Q216" s="170"/>
      <c r="R216" s="170"/>
      <c r="S216" s="170"/>
      <c r="T216" s="171"/>
      <c r="AT216" s="166" t="s">
        <v>159</v>
      </c>
      <c r="AU216" s="166" t="s">
        <v>87</v>
      </c>
      <c r="AV216" s="14" t="s">
        <v>87</v>
      </c>
      <c r="AW216" s="14" t="s">
        <v>33</v>
      </c>
      <c r="AX216" s="14" t="s">
        <v>85</v>
      </c>
      <c r="AY216" s="166" t="s">
        <v>150</v>
      </c>
    </row>
    <row r="217" spans="1:65" s="2" customFormat="1" ht="44.25" customHeight="1">
      <c r="A217" s="29"/>
      <c r="B217" s="145"/>
      <c r="C217" s="146" t="s">
        <v>293</v>
      </c>
      <c r="D217" s="146" t="s">
        <v>152</v>
      </c>
      <c r="E217" s="147" t="s">
        <v>250</v>
      </c>
      <c r="F217" s="148" t="s">
        <v>251</v>
      </c>
      <c r="G217" s="149" t="s">
        <v>203</v>
      </c>
      <c r="H217" s="150">
        <v>19.16</v>
      </c>
      <c r="I217" s="243"/>
      <c r="J217" s="151">
        <f>ROUND(I217*H217,2)</f>
        <v>0</v>
      </c>
      <c r="K217" s="148" t="s">
        <v>156</v>
      </c>
      <c r="L217" s="30"/>
      <c r="M217" s="152" t="s">
        <v>1</v>
      </c>
      <c r="N217" s="153" t="s">
        <v>43</v>
      </c>
      <c r="O217" s="154">
        <v>0.328</v>
      </c>
      <c r="P217" s="154">
        <f>O217*H217</f>
        <v>6.28448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157</v>
      </c>
      <c r="AT217" s="156" t="s">
        <v>152</v>
      </c>
      <c r="AU217" s="156" t="s">
        <v>87</v>
      </c>
      <c r="AY217" s="17" t="s">
        <v>150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85</v>
      </c>
      <c r="BK217" s="157">
        <f>ROUND(I217*H217,2)</f>
        <v>0</v>
      </c>
      <c r="BL217" s="17" t="s">
        <v>157</v>
      </c>
      <c r="BM217" s="156" t="s">
        <v>923</v>
      </c>
    </row>
    <row r="218" spans="2:51" s="13" customFormat="1" ht="11.25">
      <c r="B218" s="158"/>
      <c r="D218" s="159" t="s">
        <v>159</v>
      </c>
      <c r="E218" s="160" t="s">
        <v>1</v>
      </c>
      <c r="F218" s="161" t="s">
        <v>160</v>
      </c>
      <c r="H218" s="160" t="s">
        <v>1</v>
      </c>
      <c r="I218" s="244"/>
      <c r="L218" s="158"/>
      <c r="M218" s="162"/>
      <c r="N218" s="163"/>
      <c r="O218" s="163"/>
      <c r="P218" s="163"/>
      <c r="Q218" s="163"/>
      <c r="R218" s="163"/>
      <c r="S218" s="163"/>
      <c r="T218" s="164"/>
      <c r="AT218" s="160" t="s">
        <v>159</v>
      </c>
      <c r="AU218" s="160" t="s">
        <v>87</v>
      </c>
      <c r="AV218" s="13" t="s">
        <v>85</v>
      </c>
      <c r="AW218" s="13" t="s">
        <v>33</v>
      </c>
      <c r="AX218" s="13" t="s">
        <v>78</v>
      </c>
      <c r="AY218" s="160" t="s">
        <v>150</v>
      </c>
    </row>
    <row r="219" spans="2:51" s="13" customFormat="1" ht="11.25">
      <c r="B219" s="158"/>
      <c r="D219" s="159" t="s">
        <v>159</v>
      </c>
      <c r="E219" s="160" t="s">
        <v>1</v>
      </c>
      <c r="F219" s="161" t="s">
        <v>210</v>
      </c>
      <c r="H219" s="160" t="s">
        <v>1</v>
      </c>
      <c r="I219" s="244"/>
      <c r="L219" s="158"/>
      <c r="M219" s="162"/>
      <c r="N219" s="163"/>
      <c r="O219" s="163"/>
      <c r="P219" s="163"/>
      <c r="Q219" s="163"/>
      <c r="R219" s="163"/>
      <c r="S219" s="163"/>
      <c r="T219" s="164"/>
      <c r="AT219" s="160" t="s">
        <v>159</v>
      </c>
      <c r="AU219" s="160" t="s">
        <v>87</v>
      </c>
      <c r="AV219" s="13" t="s">
        <v>85</v>
      </c>
      <c r="AW219" s="13" t="s">
        <v>33</v>
      </c>
      <c r="AX219" s="13" t="s">
        <v>78</v>
      </c>
      <c r="AY219" s="160" t="s">
        <v>150</v>
      </c>
    </row>
    <row r="220" spans="2:51" s="14" customFormat="1" ht="11.25">
      <c r="B220" s="165"/>
      <c r="D220" s="159" t="s">
        <v>159</v>
      </c>
      <c r="E220" s="166" t="s">
        <v>1</v>
      </c>
      <c r="F220" s="167" t="s">
        <v>924</v>
      </c>
      <c r="H220" s="168">
        <v>19.16</v>
      </c>
      <c r="I220" s="245"/>
      <c r="L220" s="165"/>
      <c r="M220" s="169"/>
      <c r="N220" s="170"/>
      <c r="O220" s="170"/>
      <c r="P220" s="170"/>
      <c r="Q220" s="170"/>
      <c r="R220" s="170"/>
      <c r="S220" s="170"/>
      <c r="T220" s="171"/>
      <c r="AT220" s="166" t="s">
        <v>159</v>
      </c>
      <c r="AU220" s="166" t="s">
        <v>87</v>
      </c>
      <c r="AV220" s="14" t="s">
        <v>87</v>
      </c>
      <c r="AW220" s="14" t="s">
        <v>33</v>
      </c>
      <c r="AX220" s="14" t="s">
        <v>85</v>
      </c>
      <c r="AY220" s="166" t="s">
        <v>150</v>
      </c>
    </row>
    <row r="221" spans="1:65" s="2" customFormat="1" ht="49.15" customHeight="1">
      <c r="A221" s="29"/>
      <c r="B221" s="145"/>
      <c r="C221" s="146" t="s">
        <v>298</v>
      </c>
      <c r="D221" s="146" t="s">
        <v>152</v>
      </c>
      <c r="E221" s="147" t="s">
        <v>255</v>
      </c>
      <c r="F221" s="148" t="s">
        <v>256</v>
      </c>
      <c r="G221" s="149" t="s">
        <v>203</v>
      </c>
      <c r="H221" s="150">
        <v>41.75</v>
      </c>
      <c r="I221" s="243"/>
      <c r="J221" s="151">
        <f>ROUND(I221*H221,2)</f>
        <v>0</v>
      </c>
      <c r="K221" s="148" t="s">
        <v>1</v>
      </c>
      <c r="L221" s="30"/>
      <c r="M221" s="152" t="s">
        <v>1</v>
      </c>
      <c r="N221" s="153" t="s">
        <v>43</v>
      </c>
      <c r="O221" s="154">
        <v>0.115</v>
      </c>
      <c r="P221" s="154">
        <f>O221*H221</f>
        <v>4.8012500000000005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157</v>
      </c>
      <c r="AT221" s="156" t="s">
        <v>152</v>
      </c>
      <c r="AU221" s="156" t="s">
        <v>87</v>
      </c>
      <c r="AY221" s="17" t="s">
        <v>150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ROUND(I221*H221,2)</f>
        <v>0</v>
      </c>
      <c r="BL221" s="17" t="s">
        <v>157</v>
      </c>
      <c r="BM221" s="156" t="s">
        <v>925</v>
      </c>
    </row>
    <row r="222" spans="2:51" s="14" customFormat="1" ht="11.25">
      <c r="B222" s="165"/>
      <c r="D222" s="159" t="s">
        <v>159</v>
      </c>
      <c r="E222" s="166" t="s">
        <v>1</v>
      </c>
      <c r="F222" s="167" t="s">
        <v>926</v>
      </c>
      <c r="H222" s="168">
        <v>41.75</v>
      </c>
      <c r="I222" s="245"/>
      <c r="L222" s="165"/>
      <c r="M222" s="169"/>
      <c r="N222" s="170"/>
      <c r="O222" s="170"/>
      <c r="P222" s="170"/>
      <c r="Q222" s="170"/>
      <c r="R222" s="170"/>
      <c r="S222" s="170"/>
      <c r="T222" s="171"/>
      <c r="AT222" s="166" t="s">
        <v>159</v>
      </c>
      <c r="AU222" s="166" t="s">
        <v>87</v>
      </c>
      <c r="AV222" s="14" t="s">
        <v>87</v>
      </c>
      <c r="AW222" s="14" t="s">
        <v>33</v>
      </c>
      <c r="AX222" s="14" t="s">
        <v>85</v>
      </c>
      <c r="AY222" s="166" t="s">
        <v>150</v>
      </c>
    </row>
    <row r="223" spans="1:65" s="2" customFormat="1" ht="66.75" customHeight="1">
      <c r="A223" s="29"/>
      <c r="B223" s="145"/>
      <c r="C223" s="146" t="s">
        <v>307</v>
      </c>
      <c r="D223" s="146" t="s">
        <v>152</v>
      </c>
      <c r="E223" s="147" t="s">
        <v>927</v>
      </c>
      <c r="F223" s="148" t="s">
        <v>928</v>
      </c>
      <c r="G223" s="149" t="s">
        <v>203</v>
      </c>
      <c r="H223" s="150">
        <v>2.73</v>
      </c>
      <c r="I223" s="243"/>
      <c r="J223" s="151">
        <f>ROUND(I223*H223,2)</f>
        <v>0</v>
      </c>
      <c r="K223" s="148" t="s">
        <v>156</v>
      </c>
      <c r="L223" s="30"/>
      <c r="M223" s="152" t="s">
        <v>1</v>
      </c>
      <c r="N223" s="153" t="s">
        <v>43</v>
      </c>
      <c r="O223" s="154">
        <v>1.789</v>
      </c>
      <c r="P223" s="154">
        <f>O223*H223</f>
        <v>4.88397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157</v>
      </c>
      <c r="AT223" s="156" t="s">
        <v>152</v>
      </c>
      <c r="AU223" s="156" t="s">
        <v>87</v>
      </c>
      <c r="AY223" s="17" t="s">
        <v>150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85</v>
      </c>
      <c r="BK223" s="157">
        <f>ROUND(I223*H223,2)</f>
        <v>0</v>
      </c>
      <c r="BL223" s="17" t="s">
        <v>157</v>
      </c>
      <c r="BM223" s="156" t="s">
        <v>929</v>
      </c>
    </row>
    <row r="224" spans="1:65" s="2" customFormat="1" ht="16.5" customHeight="1">
      <c r="A224" s="29"/>
      <c r="B224" s="145"/>
      <c r="C224" s="179" t="s">
        <v>311</v>
      </c>
      <c r="D224" s="179" t="s">
        <v>265</v>
      </c>
      <c r="E224" s="180" t="s">
        <v>266</v>
      </c>
      <c r="F224" s="181" t="s">
        <v>267</v>
      </c>
      <c r="G224" s="182" t="s">
        <v>268</v>
      </c>
      <c r="H224" s="183">
        <v>5.46</v>
      </c>
      <c r="I224" s="248"/>
      <c r="J224" s="184">
        <f>ROUND(I224*H224,2)</f>
        <v>0</v>
      </c>
      <c r="K224" s="181" t="s">
        <v>156</v>
      </c>
      <c r="L224" s="185"/>
      <c r="M224" s="186" t="s">
        <v>1</v>
      </c>
      <c r="N224" s="187" t="s">
        <v>43</v>
      </c>
      <c r="O224" s="154">
        <v>0</v>
      </c>
      <c r="P224" s="154">
        <f>O224*H224</f>
        <v>0</v>
      </c>
      <c r="Q224" s="154">
        <v>1</v>
      </c>
      <c r="R224" s="154">
        <f>Q224*H224</f>
        <v>5.46</v>
      </c>
      <c r="S224" s="154">
        <v>0</v>
      </c>
      <c r="T224" s="155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194</v>
      </c>
      <c r="AT224" s="156" t="s">
        <v>265</v>
      </c>
      <c r="AU224" s="156" t="s">
        <v>87</v>
      </c>
      <c r="AY224" s="17" t="s">
        <v>150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85</v>
      </c>
      <c r="BK224" s="157">
        <f>ROUND(I224*H224,2)</f>
        <v>0</v>
      </c>
      <c r="BL224" s="17" t="s">
        <v>157</v>
      </c>
      <c r="BM224" s="156" t="s">
        <v>930</v>
      </c>
    </row>
    <row r="225" spans="1:47" s="2" customFormat="1" ht="19.5">
      <c r="A225" s="29"/>
      <c r="B225" s="30"/>
      <c r="C225" s="29"/>
      <c r="D225" s="159" t="s">
        <v>270</v>
      </c>
      <c r="E225" s="29"/>
      <c r="F225" s="188" t="s">
        <v>271</v>
      </c>
      <c r="G225" s="29"/>
      <c r="H225" s="29"/>
      <c r="I225" s="249"/>
      <c r="J225" s="29"/>
      <c r="K225" s="29"/>
      <c r="L225" s="30"/>
      <c r="M225" s="189"/>
      <c r="N225" s="190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270</v>
      </c>
      <c r="AU225" s="17" t="s">
        <v>87</v>
      </c>
    </row>
    <row r="226" spans="2:51" s="14" customFormat="1" ht="11.25">
      <c r="B226" s="165"/>
      <c r="D226" s="159" t="s">
        <v>159</v>
      </c>
      <c r="F226" s="167" t="s">
        <v>931</v>
      </c>
      <c r="H226" s="168">
        <v>5.46</v>
      </c>
      <c r="I226" s="245"/>
      <c r="L226" s="165"/>
      <c r="M226" s="169"/>
      <c r="N226" s="170"/>
      <c r="O226" s="170"/>
      <c r="P226" s="170"/>
      <c r="Q226" s="170"/>
      <c r="R226" s="170"/>
      <c r="S226" s="170"/>
      <c r="T226" s="171"/>
      <c r="AT226" s="166" t="s">
        <v>159</v>
      </c>
      <c r="AU226" s="166" t="s">
        <v>87</v>
      </c>
      <c r="AV226" s="14" t="s">
        <v>87</v>
      </c>
      <c r="AW226" s="14" t="s">
        <v>3</v>
      </c>
      <c r="AX226" s="14" t="s">
        <v>85</v>
      </c>
      <c r="AY226" s="166" t="s">
        <v>150</v>
      </c>
    </row>
    <row r="227" spans="1:65" s="2" customFormat="1" ht="66.75" customHeight="1">
      <c r="A227" s="29"/>
      <c r="B227" s="145"/>
      <c r="C227" s="146" t="s">
        <v>315</v>
      </c>
      <c r="D227" s="146" t="s">
        <v>152</v>
      </c>
      <c r="E227" s="147" t="s">
        <v>260</v>
      </c>
      <c r="F227" s="148" t="s">
        <v>261</v>
      </c>
      <c r="G227" s="149" t="s">
        <v>203</v>
      </c>
      <c r="H227" s="150">
        <v>8.77</v>
      </c>
      <c r="I227" s="243"/>
      <c r="J227" s="151">
        <f>ROUND(I227*H227,2)</f>
        <v>0</v>
      </c>
      <c r="K227" s="148" t="s">
        <v>156</v>
      </c>
      <c r="L227" s="30"/>
      <c r="M227" s="152" t="s">
        <v>1</v>
      </c>
      <c r="N227" s="153" t="s">
        <v>43</v>
      </c>
      <c r="O227" s="154">
        <v>0.435</v>
      </c>
      <c r="P227" s="154">
        <f>O227*H227</f>
        <v>3.8149499999999996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157</v>
      </c>
      <c r="AT227" s="156" t="s">
        <v>152</v>
      </c>
      <c r="AU227" s="156" t="s">
        <v>87</v>
      </c>
      <c r="AY227" s="17" t="s">
        <v>150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85</v>
      </c>
      <c r="BK227" s="157">
        <f>ROUND(I227*H227,2)</f>
        <v>0</v>
      </c>
      <c r="BL227" s="17" t="s">
        <v>157</v>
      </c>
      <c r="BM227" s="156" t="s">
        <v>932</v>
      </c>
    </row>
    <row r="228" spans="2:51" s="13" customFormat="1" ht="11.25">
      <c r="B228" s="158"/>
      <c r="D228" s="159" t="s">
        <v>159</v>
      </c>
      <c r="E228" s="160" t="s">
        <v>1</v>
      </c>
      <c r="F228" s="161" t="s">
        <v>160</v>
      </c>
      <c r="H228" s="160" t="s">
        <v>1</v>
      </c>
      <c r="I228" s="244"/>
      <c r="L228" s="158"/>
      <c r="M228" s="162"/>
      <c r="N228" s="163"/>
      <c r="O228" s="163"/>
      <c r="P228" s="163"/>
      <c r="Q228" s="163"/>
      <c r="R228" s="163"/>
      <c r="S228" s="163"/>
      <c r="T228" s="164"/>
      <c r="AT228" s="160" t="s">
        <v>159</v>
      </c>
      <c r="AU228" s="160" t="s">
        <v>87</v>
      </c>
      <c r="AV228" s="13" t="s">
        <v>85</v>
      </c>
      <c r="AW228" s="13" t="s">
        <v>33</v>
      </c>
      <c r="AX228" s="13" t="s">
        <v>78</v>
      </c>
      <c r="AY228" s="160" t="s">
        <v>150</v>
      </c>
    </row>
    <row r="229" spans="2:51" s="13" customFormat="1" ht="11.25">
      <c r="B229" s="158"/>
      <c r="D229" s="159" t="s">
        <v>159</v>
      </c>
      <c r="E229" s="160" t="s">
        <v>1</v>
      </c>
      <c r="F229" s="161" t="s">
        <v>210</v>
      </c>
      <c r="H229" s="160" t="s">
        <v>1</v>
      </c>
      <c r="I229" s="244"/>
      <c r="L229" s="158"/>
      <c r="M229" s="162"/>
      <c r="N229" s="163"/>
      <c r="O229" s="163"/>
      <c r="P229" s="163"/>
      <c r="Q229" s="163"/>
      <c r="R229" s="163"/>
      <c r="S229" s="163"/>
      <c r="T229" s="164"/>
      <c r="AT229" s="160" t="s">
        <v>159</v>
      </c>
      <c r="AU229" s="160" t="s">
        <v>87</v>
      </c>
      <c r="AV229" s="13" t="s">
        <v>85</v>
      </c>
      <c r="AW229" s="13" t="s">
        <v>33</v>
      </c>
      <c r="AX229" s="13" t="s">
        <v>78</v>
      </c>
      <c r="AY229" s="160" t="s">
        <v>150</v>
      </c>
    </row>
    <row r="230" spans="2:51" s="14" customFormat="1" ht="11.25">
      <c r="B230" s="165"/>
      <c r="D230" s="159" t="s">
        <v>159</v>
      </c>
      <c r="E230" s="166" t="s">
        <v>1</v>
      </c>
      <c r="F230" s="167" t="s">
        <v>933</v>
      </c>
      <c r="H230" s="168">
        <v>8.77</v>
      </c>
      <c r="I230" s="245"/>
      <c r="L230" s="165"/>
      <c r="M230" s="169"/>
      <c r="N230" s="170"/>
      <c r="O230" s="170"/>
      <c r="P230" s="170"/>
      <c r="Q230" s="170"/>
      <c r="R230" s="170"/>
      <c r="S230" s="170"/>
      <c r="T230" s="171"/>
      <c r="AT230" s="166" t="s">
        <v>159</v>
      </c>
      <c r="AU230" s="166" t="s">
        <v>87</v>
      </c>
      <c r="AV230" s="14" t="s">
        <v>87</v>
      </c>
      <c r="AW230" s="14" t="s">
        <v>33</v>
      </c>
      <c r="AX230" s="14" t="s">
        <v>85</v>
      </c>
      <c r="AY230" s="166" t="s">
        <v>150</v>
      </c>
    </row>
    <row r="231" spans="1:65" s="2" customFormat="1" ht="16.5" customHeight="1">
      <c r="A231" s="29"/>
      <c r="B231" s="145"/>
      <c r="C231" s="179" t="s">
        <v>321</v>
      </c>
      <c r="D231" s="179" t="s">
        <v>265</v>
      </c>
      <c r="E231" s="180" t="s">
        <v>266</v>
      </c>
      <c r="F231" s="181" t="s">
        <v>267</v>
      </c>
      <c r="G231" s="182" t="s">
        <v>268</v>
      </c>
      <c r="H231" s="183">
        <v>17.54</v>
      </c>
      <c r="I231" s="248"/>
      <c r="J231" s="184">
        <f>ROUND(I231*H231,2)</f>
        <v>0</v>
      </c>
      <c r="K231" s="181" t="s">
        <v>156</v>
      </c>
      <c r="L231" s="185"/>
      <c r="M231" s="186" t="s">
        <v>1</v>
      </c>
      <c r="N231" s="187" t="s">
        <v>43</v>
      </c>
      <c r="O231" s="154">
        <v>0</v>
      </c>
      <c r="P231" s="154">
        <f>O231*H231</f>
        <v>0</v>
      </c>
      <c r="Q231" s="154">
        <v>1</v>
      </c>
      <c r="R231" s="154">
        <f>Q231*H231</f>
        <v>17.54</v>
      </c>
      <c r="S231" s="154">
        <v>0</v>
      </c>
      <c r="T231" s="155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194</v>
      </c>
      <c r="AT231" s="156" t="s">
        <v>265</v>
      </c>
      <c r="AU231" s="156" t="s">
        <v>87</v>
      </c>
      <c r="AY231" s="17" t="s">
        <v>150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85</v>
      </c>
      <c r="BK231" s="157">
        <f>ROUND(I231*H231,2)</f>
        <v>0</v>
      </c>
      <c r="BL231" s="17" t="s">
        <v>157</v>
      </c>
      <c r="BM231" s="156" t="s">
        <v>934</v>
      </c>
    </row>
    <row r="232" spans="1:47" s="2" customFormat="1" ht="19.5">
      <c r="A232" s="29"/>
      <c r="B232" s="30"/>
      <c r="C232" s="29"/>
      <c r="D232" s="159" t="s">
        <v>270</v>
      </c>
      <c r="E232" s="29"/>
      <c r="F232" s="188" t="s">
        <v>271</v>
      </c>
      <c r="G232" s="29"/>
      <c r="H232" s="29"/>
      <c r="I232" s="249"/>
      <c r="J232" s="29"/>
      <c r="K232" s="29"/>
      <c r="L232" s="30"/>
      <c r="M232" s="189"/>
      <c r="N232" s="190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270</v>
      </c>
      <c r="AU232" s="17" t="s">
        <v>87</v>
      </c>
    </row>
    <row r="233" spans="2:51" s="14" customFormat="1" ht="11.25">
      <c r="B233" s="165"/>
      <c r="D233" s="159" t="s">
        <v>159</v>
      </c>
      <c r="F233" s="167" t="s">
        <v>935</v>
      </c>
      <c r="H233" s="168">
        <v>17.54</v>
      </c>
      <c r="I233" s="245"/>
      <c r="L233" s="165"/>
      <c r="M233" s="169"/>
      <c r="N233" s="170"/>
      <c r="O233" s="170"/>
      <c r="P233" s="170"/>
      <c r="Q233" s="170"/>
      <c r="R233" s="170"/>
      <c r="S233" s="170"/>
      <c r="T233" s="171"/>
      <c r="AT233" s="166" t="s">
        <v>159</v>
      </c>
      <c r="AU233" s="166" t="s">
        <v>87</v>
      </c>
      <c r="AV233" s="14" t="s">
        <v>87</v>
      </c>
      <c r="AW233" s="14" t="s">
        <v>3</v>
      </c>
      <c r="AX233" s="14" t="s">
        <v>85</v>
      </c>
      <c r="AY233" s="166" t="s">
        <v>150</v>
      </c>
    </row>
    <row r="234" spans="1:65" s="2" customFormat="1" ht="37.9" customHeight="1">
      <c r="A234" s="29"/>
      <c r="B234" s="145"/>
      <c r="C234" s="146" t="s">
        <v>328</v>
      </c>
      <c r="D234" s="146" t="s">
        <v>152</v>
      </c>
      <c r="E234" s="147" t="s">
        <v>273</v>
      </c>
      <c r="F234" s="148" t="s">
        <v>274</v>
      </c>
      <c r="G234" s="149" t="s">
        <v>155</v>
      </c>
      <c r="H234" s="150">
        <v>6.375</v>
      </c>
      <c r="I234" s="243"/>
      <c r="J234" s="151">
        <f>ROUND(I234*H234,2)</f>
        <v>0</v>
      </c>
      <c r="K234" s="148" t="s">
        <v>156</v>
      </c>
      <c r="L234" s="30"/>
      <c r="M234" s="152" t="s">
        <v>1</v>
      </c>
      <c r="N234" s="153" t="s">
        <v>43</v>
      </c>
      <c r="O234" s="154">
        <v>0.28</v>
      </c>
      <c r="P234" s="154">
        <f>O234*H234</f>
        <v>1.7850000000000001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157</v>
      </c>
      <c r="AT234" s="156" t="s">
        <v>152</v>
      </c>
      <c r="AU234" s="156" t="s">
        <v>87</v>
      </c>
      <c r="AY234" s="17" t="s">
        <v>150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85</v>
      </c>
      <c r="BK234" s="157">
        <f>ROUND(I234*H234,2)</f>
        <v>0</v>
      </c>
      <c r="BL234" s="17" t="s">
        <v>157</v>
      </c>
      <c r="BM234" s="156" t="s">
        <v>936</v>
      </c>
    </row>
    <row r="235" spans="2:51" s="14" customFormat="1" ht="11.25">
      <c r="B235" s="165"/>
      <c r="D235" s="159" t="s">
        <v>159</v>
      </c>
      <c r="E235" s="166" t="s">
        <v>1</v>
      </c>
      <c r="F235" s="167" t="s">
        <v>937</v>
      </c>
      <c r="H235" s="168">
        <v>6.375</v>
      </c>
      <c r="I235" s="245"/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159</v>
      </c>
      <c r="AU235" s="166" t="s">
        <v>87</v>
      </c>
      <c r="AV235" s="14" t="s">
        <v>87</v>
      </c>
      <c r="AW235" s="14" t="s">
        <v>33</v>
      </c>
      <c r="AX235" s="14" t="s">
        <v>85</v>
      </c>
      <c r="AY235" s="166" t="s">
        <v>150</v>
      </c>
    </row>
    <row r="236" spans="1:65" s="2" customFormat="1" ht="37.9" customHeight="1">
      <c r="A236" s="29"/>
      <c r="B236" s="145"/>
      <c r="C236" s="146" t="s">
        <v>334</v>
      </c>
      <c r="D236" s="146" t="s">
        <v>152</v>
      </c>
      <c r="E236" s="147" t="s">
        <v>277</v>
      </c>
      <c r="F236" s="148" t="s">
        <v>278</v>
      </c>
      <c r="G236" s="149" t="s">
        <v>155</v>
      </c>
      <c r="H236" s="150">
        <v>6.375</v>
      </c>
      <c r="I236" s="243"/>
      <c r="J236" s="151">
        <f>ROUND(I236*H236,2)</f>
        <v>0</v>
      </c>
      <c r="K236" s="148" t="s">
        <v>156</v>
      </c>
      <c r="L236" s="30"/>
      <c r="M236" s="152" t="s">
        <v>1</v>
      </c>
      <c r="N236" s="153" t="s">
        <v>43</v>
      </c>
      <c r="O236" s="154">
        <v>0.007</v>
      </c>
      <c r="P236" s="154">
        <f>O236*H236</f>
        <v>0.044625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157</v>
      </c>
      <c r="AT236" s="156" t="s">
        <v>152</v>
      </c>
      <c r="AU236" s="156" t="s">
        <v>87</v>
      </c>
      <c r="AY236" s="17" t="s">
        <v>150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85</v>
      </c>
      <c r="BK236" s="157">
        <f>ROUND(I236*H236,2)</f>
        <v>0</v>
      </c>
      <c r="BL236" s="17" t="s">
        <v>157</v>
      </c>
      <c r="BM236" s="156" t="s">
        <v>938</v>
      </c>
    </row>
    <row r="237" spans="2:51" s="14" customFormat="1" ht="11.25">
      <c r="B237" s="165"/>
      <c r="D237" s="159" t="s">
        <v>159</v>
      </c>
      <c r="E237" s="166" t="s">
        <v>1</v>
      </c>
      <c r="F237" s="167" t="s">
        <v>939</v>
      </c>
      <c r="H237" s="168">
        <v>6.375</v>
      </c>
      <c r="I237" s="245"/>
      <c r="L237" s="165"/>
      <c r="M237" s="169"/>
      <c r="N237" s="170"/>
      <c r="O237" s="170"/>
      <c r="P237" s="170"/>
      <c r="Q237" s="170"/>
      <c r="R237" s="170"/>
      <c r="S237" s="170"/>
      <c r="T237" s="171"/>
      <c r="AT237" s="166" t="s">
        <v>159</v>
      </c>
      <c r="AU237" s="166" t="s">
        <v>87</v>
      </c>
      <c r="AV237" s="14" t="s">
        <v>87</v>
      </c>
      <c r="AW237" s="14" t="s">
        <v>33</v>
      </c>
      <c r="AX237" s="14" t="s">
        <v>85</v>
      </c>
      <c r="AY237" s="166" t="s">
        <v>150</v>
      </c>
    </row>
    <row r="238" spans="1:65" s="2" customFormat="1" ht="16.5" customHeight="1">
      <c r="A238" s="29"/>
      <c r="B238" s="145"/>
      <c r="C238" s="179" t="s">
        <v>340</v>
      </c>
      <c r="D238" s="179" t="s">
        <v>265</v>
      </c>
      <c r="E238" s="180" t="s">
        <v>282</v>
      </c>
      <c r="F238" s="181" t="s">
        <v>283</v>
      </c>
      <c r="G238" s="182" t="s">
        <v>284</v>
      </c>
      <c r="H238" s="183">
        <v>0.128</v>
      </c>
      <c r="I238" s="248"/>
      <c r="J238" s="184">
        <f>ROUND(I238*H238,2)</f>
        <v>0</v>
      </c>
      <c r="K238" s="181" t="s">
        <v>156</v>
      </c>
      <c r="L238" s="185"/>
      <c r="M238" s="186" t="s">
        <v>1</v>
      </c>
      <c r="N238" s="187" t="s">
        <v>43</v>
      </c>
      <c r="O238" s="154">
        <v>0</v>
      </c>
      <c r="P238" s="154">
        <f>O238*H238</f>
        <v>0</v>
      </c>
      <c r="Q238" s="154">
        <v>0.001</v>
      </c>
      <c r="R238" s="154">
        <f>Q238*H238</f>
        <v>0.000128</v>
      </c>
      <c r="S238" s="154">
        <v>0</v>
      </c>
      <c r="T238" s="15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194</v>
      </c>
      <c r="AT238" s="156" t="s">
        <v>265</v>
      </c>
      <c r="AU238" s="156" t="s">
        <v>87</v>
      </c>
      <c r="AY238" s="17" t="s">
        <v>150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85</v>
      </c>
      <c r="BK238" s="157">
        <f>ROUND(I238*H238,2)</f>
        <v>0</v>
      </c>
      <c r="BL238" s="17" t="s">
        <v>157</v>
      </c>
      <c r="BM238" s="156" t="s">
        <v>940</v>
      </c>
    </row>
    <row r="239" spans="2:51" s="14" customFormat="1" ht="11.25">
      <c r="B239" s="165"/>
      <c r="D239" s="159" t="s">
        <v>159</v>
      </c>
      <c r="E239" s="166" t="s">
        <v>1</v>
      </c>
      <c r="F239" s="167" t="s">
        <v>941</v>
      </c>
      <c r="H239" s="168">
        <v>0.128</v>
      </c>
      <c r="I239" s="245"/>
      <c r="L239" s="165"/>
      <c r="M239" s="169"/>
      <c r="N239" s="170"/>
      <c r="O239" s="170"/>
      <c r="P239" s="170"/>
      <c r="Q239" s="170"/>
      <c r="R239" s="170"/>
      <c r="S239" s="170"/>
      <c r="T239" s="171"/>
      <c r="AT239" s="166" t="s">
        <v>159</v>
      </c>
      <c r="AU239" s="166" t="s">
        <v>87</v>
      </c>
      <c r="AV239" s="14" t="s">
        <v>87</v>
      </c>
      <c r="AW239" s="14" t="s">
        <v>33</v>
      </c>
      <c r="AX239" s="14" t="s">
        <v>85</v>
      </c>
      <c r="AY239" s="166" t="s">
        <v>150</v>
      </c>
    </row>
    <row r="240" spans="1:65" s="2" customFormat="1" ht="44.25" customHeight="1">
      <c r="A240" s="29"/>
      <c r="B240" s="145"/>
      <c r="C240" s="146" t="s">
        <v>345</v>
      </c>
      <c r="D240" s="146" t="s">
        <v>152</v>
      </c>
      <c r="E240" s="147" t="s">
        <v>942</v>
      </c>
      <c r="F240" s="148" t="s">
        <v>943</v>
      </c>
      <c r="G240" s="149" t="s">
        <v>343</v>
      </c>
      <c r="H240" s="150">
        <v>5</v>
      </c>
      <c r="I240" s="243"/>
      <c r="J240" s="151">
        <f>ROUND(I240*H240,2)</f>
        <v>0</v>
      </c>
      <c r="K240" s="148" t="s">
        <v>156</v>
      </c>
      <c r="L240" s="30"/>
      <c r="M240" s="152" t="s">
        <v>1</v>
      </c>
      <c r="N240" s="153" t="s">
        <v>43</v>
      </c>
      <c r="O240" s="154">
        <v>1.34</v>
      </c>
      <c r="P240" s="154">
        <f>O240*H240</f>
        <v>6.7</v>
      </c>
      <c r="Q240" s="154">
        <v>0.01281</v>
      </c>
      <c r="R240" s="154">
        <f>Q240*H240</f>
        <v>0.06405</v>
      </c>
      <c r="S240" s="154">
        <v>0</v>
      </c>
      <c r="T240" s="155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157</v>
      </c>
      <c r="AT240" s="156" t="s">
        <v>152</v>
      </c>
      <c r="AU240" s="156" t="s">
        <v>87</v>
      </c>
      <c r="AY240" s="17" t="s">
        <v>150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85</v>
      </c>
      <c r="BK240" s="157">
        <f>ROUND(I240*H240,2)</f>
        <v>0</v>
      </c>
      <c r="BL240" s="17" t="s">
        <v>157</v>
      </c>
      <c r="BM240" s="156" t="s">
        <v>944</v>
      </c>
    </row>
    <row r="241" spans="2:63" s="12" customFormat="1" ht="22.9" customHeight="1">
      <c r="B241" s="133"/>
      <c r="D241" s="134" t="s">
        <v>77</v>
      </c>
      <c r="E241" s="143" t="s">
        <v>157</v>
      </c>
      <c r="F241" s="143" t="s">
        <v>287</v>
      </c>
      <c r="I241" s="250"/>
      <c r="J241" s="144">
        <f>BK241</f>
        <v>0</v>
      </c>
      <c r="L241" s="133"/>
      <c r="M241" s="137"/>
      <c r="N241" s="138"/>
      <c r="O241" s="138"/>
      <c r="P241" s="139">
        <f>SUM(P242:P248)</f>
        <v>6.57053</v>
      </c>
      <c r="Q241" s="138"/>
      <c r="R241" s="139">
        <f>SUM(R242:R248)</f>
        <v>0.12240000000000001</v>
      </c>
      <c r="S241" s="138"/>
      <c r="T241" s="140">
        <f>SUM(T242:T248)</f>
        <v>0</v>
      </c>
      <c r="AR241" s="134" t="s">
        <v>85</v>
      </c>
      <c r="AT241" s="141" t="s">
        <v>77</v>
      </c>
      <c r="AU241" s="141" t="s">
        <v>85</v>
      </c>
      <c r="AY241" s="134" t="s">
        <v>150</v>
      </c>
      <c r="BK241" s="142">
        <f>SUM(BK242:BK248)</f>
        <v>0</v>
      </c>
    </row>
    <row r="242" spans="1:65" s="2" customFormat="1" ht="33" customHeight="1">
      <c r="A242" s="29"/>
      <c r="B242" s="145"/>
      <c r="C242" s="146" t="s">
        <v>349</v>
      </c>
      <c r="D242" s="146" t="s">
        <v>152</v>
      </c>
      <c r="E242" s="147" t="s">
        <v>294</v>
      </c>
      <c r="F242" s="148" t="s">
        <v>295</v>
      </c>
      <c r="G242" s="149" t="s">
        <v>203</v>
      </c>
      <c r="H242" s="150">
        <v>4.09</v>
      </c>
      <c r="I242" s="243"/>
      <c r="J242" s="151">
        <f>ROUND(I242*H242,2)</f>
        <v>0</v>
      </c>
      <c r="K242" s="148" t="s">
        <v>156</v>
      </c>
      <c r="L242" s="30"/>
      <c r="M242" s="152" t="s">
        <v>1</v>
      </c>
      <c r="N242" s="153" t="s">
        <v>43</v>
      </c>
      <c r="O242" s="154">
        <v>1.317</v>
      </c>
      <c r="P242" s="154">
        <f>O242*H242</f>
        <v>5.38653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157</v>
      </c>
      <c r="AT242" s="156" t="s">
        <v>152</v>
      </c>
      <c r="AU242" s="156" t="s">
        <v>87</v>
      </c>
      <c r="AY242" s="17" t="s">
        <v>150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85</v>
      </c>
      <c r="BK242" s="157">
        <f>ROUND(I242*H242,2)</f>
        <v>0</v>
      </c>
      <c r="BL242" s="17" t="s">
        <v>157</v>
      </c>
      <c r="BM242" s="156" t="s">
        <v>945</v>
      </c>
    </row>
    <row r="243" spans="2:51" s="13" customFormat="1" ht="11.25">
      <c r="B243" s="158"/>
      <c r="D243" s="159" t="s">
        <v>159</v>
      </c>
      <c r="E243" s="160" t="s">
        <v>1</v>
      </c>
      <c r="F243" s="161" t="s">
        <v>160</v>
      </c>
      <c r="H243" s="160" t="s">
        <v>1</v>
      </c>
      <c r="I243" s="244"/>
      <c r="L243" s="158"/>
      <c r="M243" s="162"/>
      <c r="N243" s="163"/>
      <c r="O243" s="163"/>
      <c r="P243" s="163"/>
      <c r="Q243" s="163"/>
      <c r="R243" s="163"/>
      <c r="S243" s="163"/>
      <c r="T243" s="164"/>
      <c r="AT243" s="160" t="s">
        <v>159</v>
      </c>
      <c r="AU243" s="160" t="s">
        <v>87</v>
      </c>
      <c r="AV243" s="13" t="s">
        <v>85</v>
      </c>
      <c r="AW243" s="13" t="s">
        <v>33</v>
      </c>
      <c r="AX243" s="13" t="s">
        <v>78</v>
      </c>
      <c r="AY243" s="160" t="s">
        <v>150</v>
      </c>
    </row>
    <row r="244" spans="2:51" s="13" customFormat="1" ht="11.25">
      <c r="B244" s="158"/>
      <c r="D244" s="159" t="s">
        <v>159</v>
      </c>
      <c r="E244" s="160" t="s">
        <v>1</v>
      </c>
      <c r="F244" s="161" t="s">
        <v>210</v>
      </c>
      <c r="H244" s="160" t="s">
        <v>1</v>
      </c>
      <c r="I244" s="244"/>
      <c r="L244" s="158"/>
      <c r="M244" s="162"/>
      <c r="N244" s="163"/>
      <c r="O244" s="163"/>
      <c r="P244" s="163"/>
      <c r="Q244" s="163"/>
      <c r="R244" s="163"/>
      <c r="S244" s="163"/>
      <c r="T244" s="164"/>
      <c r="AT244" s="160" t="s">
        <v>159</v>
      </c>
      <c r="AU244" s="160" t="s">
        <v>87</v>
      </c>
      <c r="AV244" s="13" t="s">
        <v>85</v>
      </c>
      <c r="AW244" s="13" t="s">
        <v>33</v>
      </c>
      <c r="AX244" s="13" t="s">
        <v>78</v>
      </c>
      <c r="AY244" s="160" t="s">
        <v>150</v>
      </c>
    </row>
    <row r="245" spans="2:51" s="14" customFormat="1" ht="11.25">
      <c r="B245" s="165"/>
      <c r="D245" s="159" t="s">
        <v>159</v>
      </c>
      <c r="E245" s="166" t="s">
        <v>1</v>
      </c>
      <c r="F245" s="167" t="s">
        <v>946</v>
      </c>
      <c r="H245" s="168">
        <v>4.09</v>
      </c>
      <c r="I245" s="245"/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159</v>
      </c>
      <c r="AU245" s="166" t="s">
        <v>87</v>
      </c>
      <c r="AV245" s="14" t="s">
        <v>87</v>
      </c>
      <c r="AW245" s="14" t="s">
        <v>33</v>
      </c>
      <c r="AX245" s="14" t="s">
        <v>85</v>
      </c>
      <c r="AY245" s="166" t="s">
        <v>150</v>
      </c>
    </row>
    <row r="246" spans="1:65" s="2" customFormat="1" ht="33" customHeight="1">
      <c r="A246" s="29"/>
      <c r="B246" s="145"/>
      <c r="C246" s="146" t="s">
        <v>353</v>
      </c>
      <c r="D246" s="146" t="s">
        <v>152</v>
      </c>
      <c r="E246" s="147" t="s">
        <v>947</v>
      </c>
      <c r="F246" s="148" t="s">
        <v>948</v>
      </c>
      <c r="G246" s="149" t="s">
        <v>343</v>
      </c>
      <c r="H246" s="150">
        <v>16</v>
      </c>
      <c r="I246" s="243"/>
      <c r="J246" s="151">
        <f>ROUND(I246*H246,2)</f>
        <v>0</v>
      </c>
      <c r="K246" s="148" t="s">
        <v>156</v>
      </c>
      <c r="L246" s="30"/>
      <c r="M246" s="152" t="s">
        <v>1</v>
      </c>
      <c r="N246" s="153" t="s">
        <v>43</v>
      </c>
      <c r="O246" s="154">
        <v>0.074</v>
      </c>
      <c r="P246" s="154">
        <f>O246*H246</f>
        <v>1.184</v>
      </c>
      <c r="Q246" s="154">
        <v>0.00165</v>
      </c>
      <c r="R246" s="154">
        <f>Q246*H246</f>
        <v>0.0264</v>
      </c>
      <c r="S246" s="154">
        <v>0</v>
      </c>
      <c r="T246" s="155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157</v>
      </c>
      <c r="AT246" s="156" t="s">
        <v>152</v>
      </c>
      <c r="AU246" s="156" t="s">
        <v>87</v>
      </c>
      <c r="AY246" s="17" t="s">
        <v>150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85</v>
      </c>
      <c r="BK246" s="157">
        <f>ROUND(I246*H246,2)</f>
        <v>0</v>
      </c>
      <c r="BL246" s="17" t="s">
        <v>157</v>
      </c>
      <c r="BM246" s="156" t="s">
        <v>949</v>
      </c>
    </row>
    <row r="247" spans="2:51" s="14" customFormat="1" ht="11.25">
      <c r="B247" s="165"/>
      <c r="D247" s="159" t="s">
        <v>159</v>
      </c>
      <c r="E247" s="166" t="s">
        <v>1</v>
      </c>
      <c r="F247" s="167" t="s">
        <v>240</v>
      </c>
      <c r="H247" s="168">
        <v>16</v>
      </c>
      <c r="I247" s="245"/>
      <c r="L247" s="165"/>
      <c r="M247" s="169"/>
      <c r="N247" s="170"/>
      <c r="O247" s="170"/>
      <c r="P247" s="170"/>
      <c r="Q247" s="170"/>
      <c r="R247" s="170"/>
      <c r="S247" s="170"/>
      <c r="T247" s="171"/>
      <c r="AT247" s="166" t="s">
        <v>159</v>
      </c>
      <c r="AU247" s="166" t="s">
        <v>87</v>
      </c>
      <c r="AV247" s="14" t="s">
        <v>87</v>
      </c>
      <c r="AW247" s="14" t="s">
        <v>33</v>
      </c>
      <c r="AX247" s="14" t="s">
        <v>85</v>
      </c>
      <c r="AY247" s="166" t="s">
        <v>150</v>
      </c>
    </row>
    <row r="248" spans="1:65" s="2" customFormat="1" ht="16.5" customHeight="1">
      <c r="A248" s="29"/>
      <c r="B248" s="145"/>
      <c r="C248" s="179" t="s">
        <v>357</v>
      </c>
      <c r="D248" s="179" t="s">
        <v>265</v>
      </c>
      <c r="E248" s="180" t="s">
        <v>950</v>
      </c>
      <c r="F248" s="181" t="s">
        <v>951</v>
      </c>
      <c r="G248" s="182" t="s">
        <v>343</v>
      </c>
      <c r="H248" s="183">
        <v>16</v>
      </c>
      <c r="I248" s="248"/>
      <c r="J248" s="184">
        <f>ROUND(I248*H248,2)</f>
        <v>0</v>
      </c>
      <c r="K248" s="181" t="s">
        <v>1</v>
      </c>
      <c r="L248" s="185"/>
      <c r="M248" s="186" t="s">
        <v>1</v>
      </c>
      <c r="N248" s="187" t="s">
        <v>43</v>
      </c>
      <c r="O248" s="154">
        <v>0</v>
      </c>
      <c r="P248" s="154">
        <f>O248*H248</f>
        <v>0</v>
      </c>
      <c r="Q248" s="154">
        <v>0.006</v>
      </c>
      <c r="R248" s="154">
        <f>Q248*H248</f>
        <v>0.096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194</v>
      </c>
      <c r="AT248" s="156" t="s">
        <v>265</v>
      </c>
      <c r="AU248" s="156" t="s">
        <v>87</v>
      </c>
      <c r="AY248" s="17" t="s">
        <v>150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85</v>
      </c>
      <c r="BK248" s="157">
        <f>ROUND(I248*H248,2)</f>
        <v>0</v>
      </c>
      <c r="BL248" s="17" t="s">
        <v>157</v>
      </c>
      <c r="BM248" s="156" t="s">
        <v>952</v>
      </c>
    </row>
    <row r="249" spans="2:63" s="12" customFormat="1" ht="22.9" customHeight="1">
      <c r="B249" s="133"/>
      <c r="D249" s="134" t="s">
        <v>77</v>
      </c>
      <c r="E249" s="143" t="s">
        <v>177</v>
      </c>
      <c r="F249" s="143" t="s">
        <v>306</v>
      </c>
      <c r="I249" s="250"/>
      <c r="J249" s="144">
        <f>BK249</f>
        <v>0</v>
      </c>
      <c r="L249" s="133"/>
      <c r="M249" s="137"/>
      <c r="N249" s="138"/>
      <c r="O249" s="138"/>
      <c r="P249" s="139">
        <f>SUM(P250:P269)</f>
        <v>31.534639999999996</v>
      </c>
      <c r="Q249" s="138"/>
      <c r="R249" s="139">
        <f>SUM(R250:R269)</f>
        <v>6.246635199999999</v>
      </c>
      <c r="S249" s="138"/>
      <c r="T249" s="140">
        <f>SUM(T250:T269)</f>
        <v>0</v>
      </c>
      <c r="AR249" s="134" t="s">
        <v>85</v>
      </c>
      <c r="AT249" s="141" t="s">
        <v>77</v>
      </c>
      <c r="AU249" s="141" t="s">
        <v>85</v>
      </c>
      <c r="AY249" s="134" t="s">
        <v>150</v>
      </c>
      <c r="BK249" s="142">
        <f>SUM(BK250:BK269)</f>
        <v>0</v>
      </c>
    </row>
    <row r="250" spans="1:65" s="2" customFormat="1" ht="33" customHeight="1">
      <c r="A250" s="29"/>
      <c r="B250" s="145"/>
      <c r="C250" s="146" t="s">
        <v>361</v>
      </c>
      <c r="D250" s="146" t="s">
        <v>152</v>
      </c>
      <c r="E250" s="147" t="s">
        <v>308</v>
      </c>
      <c r="F250" s="148" t="s">
        <v>309</v>
      </c>
      <c r="G250" s="149" t="s">
        <v>155</v>
      </c>
      <c r="H250" s="150">
        <v>44.656</v>
      </c>
      <c r="I250" s="243"/>
      <c r="J250" s="151">
        <f>ROUND(I250*H250,2)</f>
        <v>0</v>
      </c>
      <c r="K250" s="148" t="s">
        <v>156</v>
      </c>
      <c r="L250" s="30"/>
      <c r="M250" s="152" t="s">
        <v>1</v>
      </c>
      <c r="N250" s="153" t="s">
        <v>43</v>
      </c>
      <c r="O250" s="154">
        <v>0.029</v>
      </c>
      <c r="P250" s="154">
        <f>O250*H250</f>
        <v>1.295024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157</v>
      </c>
      <c r="AT250" s="156" t="s">
        <v>152</v>
      </c>
      <c r="AU250" s="156" t="s">
        <v>87</v>
      </c>
      <c r="AY250" s="17" t="s">
        <v>150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85</v>
      </c>
      <c r="BK250" s="157">
        <f>ROUND(I250*H250,2)</f>
        <v>0</v>
      </c>
      <c r="BL250" s="17" t="s">
        <v>157</v>
      </c>
      <c r="BM250" s="156" t="s">
        <v>953</v>
      </c>
    </row>
    <row r="251" spans="2:51" s="13" customFormat="1" ht="11.25">
      <c r="B251" s="158"/>
      <c r="D251" s="159" t="s">
        <v>159</v>
      </c>
      <c r="E251" s="160" t="s">
        <v>1</v>
      </c>
      <c r="F251" s="161" t="s">
        <v>160</v>
      </c>
      <c r="H251" s="160" t="s">
        <v>1</v>
      </c>
      <c r="I251" s="244"/>
      <c r="L251" s="158"/>
      <c r="M251" s="162"/>
      <c r="N251" s="163"/>
      <c r="O251" s="163"/>
      <c r="P251" s="163"/>
      <c r="Q251" s="163"/>
      <c r="R251" s="163"/>
      <c r="S251" s="163"/>
      <c r="T251" s="164"/>
      <c r="AT251" s="160" t="s">
        <v>159</v>
      </c>
      <c r="AU251" s="160" t="s">
        <v>87</v>
      </c>
      <c r="AV251" s="13" t="s">
        <v>85</v>
      </c>
      <c r="AW251" s="13" t="s">
        <v>33</v>
      </c>
      <c r="AX251" s="13" t="s">
        <v>78</v>
      </c>
      <c r="AY251" s="160" t="s">
        <v>150</v>
      </c>
    </row>
    <row r="252" spans="2:51" s="13" customFormat="1" ht="11.25">
      <c r="B252" s="158"/>
      <c r="D252" s="159" t="s">
        <v>159</v>
      </c>
      <c r="E252" s="160" t="s">
        <v>1</v>
      </c>
      <c r="F252" s="161" t="s">
        <v>161</v>
      </c>
      <c r="H252" s="160" t="s">
        <v>1</v>
      </c>
      <c r="I252" s="244"/>
      <c r="L252" s="158"/>
      <c r="M252" s="162"/>
      <c r="N252" s="163"/>
      <c r="O252" s="163"/>
      <c r="P252" s="163"/>
      <c r="Q252" s="163"/>
      <c r="R252" s="163"/>
      <c r="S252" s="163"/>
      <c r="T252" s="164"/>
      <c r="AT252" s="160" t="s">
        <v>159</v>
      </c>
      <c r="AU252" s="160" t="s">
        <v>87</v>
      </c>
      <c r="AV252" s="13" t="s">
        <v>85</v>
      </c>
      <c r="AW252" s="13" t="s">
        <v>33</v>
      </c>
      <c r="AX252" s="13" t="s">
        <v>78</v>
      </c>
      <c r="AY252" s="160" t="s">
        <v>150</v>
      </c>
    </row>
    <row r="253" spans="2:51" s="14" customFormat="1" ht="11.25">
      <c r="B253" s="165"/>
      <c r="D253" s="159" t="s">
        <v>159</v>
      </c>
      <c r="E253" s="166" t="s">
        <v>1</v>
      </c>
      <c r="F253" s="167" t="s">
        <v>869</v>
      </c>
      <c r="H253" s="168">
        <v>34.4</v>
      </c>
      <c r="I253" s="245"/>
      <c r="L253" s="165"/>
      <c r="M253" s="169"/>
      <c r="N253" s="170"/>
      <c r="O253" s="170"/>
      <c r="P253" s="170"/>
      <c r="Q253" s="170"/>
      <c r="R253" s="170"/>
      <c r="S253" s="170"/>
      <c r="T253" s="171"/>
      <c r="AT253" s="166" t="s">
        <v>159</v>
      </c>
      <c r="AU253" s="166" t="s">
        <v>87</v>
      </c>
      <c r="AV253" s="14" t="s">
        <v>87</v>
      </c>
      <c r="AW253" s="14" t="s">
        <v>33</v>
      </c>
      <c r="AX253" s="14" t="s">
        <v>78</v>
      </c>
      <c r="AY253" s="166" t="s">
        <v>150</v>
      </c>
    </row>
    <row r="254" spans="2:51" s="14" customFormat="1" ht="11.25">
      <c r="B254" s="165"/>
      <c r="D254" s="159" t="s">
        <v>159</v>
      </c>
      <c r="E254" s="166" t="s">
        <v>1</v>
      </c>
      <c r="F254" s="167" t="s">
        <v>870</v>
      </c>
      <c r="H254" s="168">
        <v>10.256</v>
      </c>
      <c r="I254" s="245"/>
      <c r="L254" s="165"/>
      <c r="M254" s="169"/>
      <c r="N254" s="170"/>
      <c r="O254" s="170"/>
      <c r="P254" s="170"/>
      <c r="Q254" s="170"/>
      <c r="R254" s="170"/>
      <c r="S254" s="170"/>
      <c r="T254" s="171"/>
      <c r="AT254" s="166" t="s">
        <v>159</v>
      </c>
      <c r="AU254" s="166" t="s">
        <v>87</v>
      </c>
      <c r="AV254" s="14" t="s">
        <v>87</v>
      </c>
      <c r="AW254" s="14" t="s">
        <v>33</v>
      </c>
      <c r="AX254" s="14" t="s">
        <v>78</v>
      </c>
      <c r="AY254" s="166" t="s">
        <v>150</v>
      </c>
    </row>
    <row r="255" spans="2:51" s="15" customFormat="1" ht="11.25">
      <c r="B255" s="172"/>
      <c r="D255" s="159" t="s">
        <v>159</v>
      </c>
      <c r="E255" s="173" t="s">
        <v>1</v>
      </c>
      <c r="F255" s="174" t="s">
        <v>164</v>
      </c>
      <c r="H255" s="175">
        <v>44.656</v>
      </c>
      <c r="I255" s="247"/>
      <c r="L255" s="172"/>
      <c r="M255" s="176"/>
      <c r="N255" s="177"/>
      <c r="O255" s="177"/>
      <c r="P255" s="177"/>
      <c r="Q255" s="177"/>
      <c r="R255" s="177"/>
      <c r="S255" s="177"/>
      <c r="T255" s="178"/>
      <c r="AT255" s="173" t="s">
        <v>159</v>
      </c>
      <c r="AU255" s="173" t="s">
        <v>87</v>
      </c>
      <c r="AV255" s="15" t="s">
        <v>157</v>
      </c>
      <c r="AW255" s="15" t="s">
        <v>33</v>
      </c>
      <c r="AX255" s="15" t="s">
        <v>85</v>
      </c>
      <c r="AY255" s="173" t="s">
        <v>150</v>
      </c>
    </row>
    <row r="256" spans="1:65" s="2" customFormat="1" ht="37.9" customHeight="1">
      <c r="A256" s="29"/>
      <c r="B256" s="145"/>
      <c r="C256" s="146" t="s">
        <v>365</v>
      </c>
      <c r="D256" s="146" t="s">
        <v>152</v>
      </c>
      <c r="E256" s="147" t="s">
        <v>312</v>
      </c>
      <c r="F256" s="148" t="s">
        <v>313</v>
      </c>
      <c r="G256" s="149" t="s">
        <v>155</v>
      </c>
      <c r="H256" s="150">
        <v>10.256</v>
      </c>
      <c r="I256" s="243"/>
      <c r="J256" s="151">
        <f>ROUND(I256*H256,2)</f>
        <v>0</v>
      </c>
      <c r="K256" s="148" t="s">
        <v>156</v>
      </c>
      <c r="L256" s="30"/>
      <c r="M256" s="152" t="s">
        <v>1</v>
      </c>
      <c r="N256" s="153" t="s">
        <v>43</v>
      </c>
      <c r="O256" s="154">
        <v>0.027</v>
      </c>
      <c r="P256" s="154">
        <f>O256*H256</f>
        <v>0.276912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157</v>
      </c>
      <c r="AT256" s="156" t="s">
        <v>152</v>
      </c>
      <c r="AU256" s="156" t="s">
        <v>87</v>
      </c>
      <c r="AY256" s="17" t="s">
        <v>150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85</v>
      </c>
      <c r="BK256" s="157">
        <f>ROUND(I256*H256,2)</f>
        <v>0</v>
      </c>
      <c r="BL256" s="17" t="s">
        <v>157</v>
      </c>
      <c r="BM256" s="156" t="s">
        <v>954</v>
      </c>
    </row>
    <row r="257" spans="2:51" s="13" customFormat="1" ht="11.25">
      <c r="B257" s="158"/>
      <c r="D257" s="159" t="s">
        <v>159</v>
      </c>
      <c r="E257" s="160" t="s">
        <v>1</v>
      </c>
      <c r="F257" s="161" t="s">
        <v>161</v>
      </c>
      <c r="H257" s="160" t="s">
        <v>1</v>
      </c>
      <c r="I257" s="244"/>
      <c r="L257" s="158"/>
      <c r="M257" s="162"/>
      <c r="N257" s="163"/>
      <c r="O257" s="163"/>
      <c r="P257" s="163"/>
      <c r="Q257" s="163"/>
      <c r="R257" s="163"/>
      <c r="S257" s="163"/>
      <c r="T257" s="164"/>
      <c r="AT257" s="160" t="s">
        <v>159</v>
      </c>
      <c r="AU257" s="160" t="s">
        <v>87</v>
      </c>
      <c r="AV257" s="13" t="s">
        <v>85</v>
      </c>
      <c r="AW257" s="13" t="s">
        <v>33</v>
      </c>
      <c r="AX257" s="13" t="s">
        <v>78</v>
      </c>
      <c r="AY257" s="160" t="s">
        <v>150</v>
      </c>
    </row>
    <row r="258" spans="2:51" s="14" customFormat="1" ht="11.25">
      <c r="B258" s="165"/>
      <c r="D258" s="159" t="s">
        <v>159</v>
      </c>
      <c r="E258" s="166" t="s">
        <v>1</v>
      </c>
      <c r="F258" s="167" t="s">
        <v>870</v>
      </c>
      <c r="H258" s="168">
        <v>10.256</v>
      </c>
      <c r="I258" s="245"/>
      <c r="L258" s="165"/>
      <c r="M258" s="169"/>
      <c r="N258" s="170"/>
      <c r="O258" s="170"/>
      <c r="P258" s="170"/>
      <c r="Q258" s="170"/>
      <c r="R258" s="170"/>
      <c r="S258" s="170"/>
      <c r="T258" s="171"/>
      <c r="AT258" s="166" t="s">
        <v>159</v>
      </c>
      <c r="AU258" s="166" t="s">
        <v>87</v>
      </c>
      <c r="AV258" s="14" t="s">
        <v>87</v>
      </c>
      <c r="AW258" s="14" t="s">
        <v>33</v>
      </c>
      <c r="AX258" s="14" t="s">
        <v>85</v>
      </c>
      <c r="AY258" s="166" t="s">
        <v>150</v>
      </c>
    </row>
    <row r="259" spans="1:65" s="2" customFormat="1" ht="55.5" customHeight="1">
      <c r="A259" s="29"/>
      <c r="B259" s="145"/>
      <c r="C259" s="146" t="s">
        <v>369</v>
      </c>
      <c r="D259" s="146" t="s">
        <v>152</v>
      </c>
      <c r="E259" s="147" t="s">
        <v>316</v>
      </c>
      <c r="F259" s="148" t="s">
        <v>317</v>
      </c>
      <c r="G259" s="149" t="s">
        <v>155</v>
      </c>
      <c r="H259" s="150">
        <v>10.256</v>
      </c>
      <c r="I259" s="243"/>
      <c r="J259" s="151">
        <f>ROUND(I259*H259,2)</f>
        <v>0</v>
      </c>
      <c r="K259" s="148" t="s">
        <v>156</v>
      </c>
      <c r="L259" s="30"/>
      <c r="M259" s="152" t="s">
        <v>1</v>
      </c>
      <c r="N259" s="153" t="s">
        <v>43</v>
      </c>
      <c r="O259" s="154">
        <v>0.909</v>
      </c>
      <c r="P259" s="154">
        <f>O259*H259</f>
        <v>9.322704</v>
      </c>
      <c r="Q259" s="154">
        <v>0.1837</v>
      </c>
      <c r="R259" s="154">
        <f>Q259*H259</f>
        <v>1.8840272</v>
      </c>
      <c r="S259" s="154">
        <v>0</v>
      </c>
      <c r="T259" s="155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157</v>
      </c>
      <c r="AT259" s="156" t="s">
        <v>152</v>
      </c>
      <c r="AU259" s="156" t="s">
        <v>87</v>
      </c>
      <c r="AY259" s="17" t="s">
        <v>150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85</v>
      </c>
      <c r="BK259" s="157">
        <f>ROUND(I259*H259,2)</f>
        <v>0</v>
      </c>
      <c r="BL259" s="17" t="s">
        <v>157</v>
      </c>
      <c r="BM259" s="156" t="s">
        <v>955</v>
      </c>
    </row>
    <row r="260" spans="2:51" s="13" customFormat="1" ht="11.25">
      <c r="B260" s="158"/>
      <c r="D260" s="159" t="s">
        <v>159</v>
      </c>
      <c r="E260" s="160" t="s">
        <v>1</v>
      </c>
      <c r="F260" s="161" t="s">
        <v>319</v>
      </c>
      <c r="H260" s="160" t="s">
        <v>1</v>
      </c>
      <c r="I260" s="244"/>
      <c r="L260" s="158"/>
      <c r="M260" s="162"/>
      <c r="N260" s="163"/>
      <c r="O260" s="163"/>
      <c r="P260" s="163"/>
      <c r="Q260" s="163"/>
      <c r="R260" s="163"/>
      <c r="S260" s="163"/>
      <c r="T260" s="164"/>
      <c r="AT260" s="160" t="s">
        <v>159</v>
      </c>
      <c r="AU260" s="160" t="s">
        <v>87</v>
      </c>
      <c r="AV260" s="13" t="s">
        <v>85</v>
      </c>
      <c r="AW260" s="13" t="s">
        <v>33</v>
      </c>
      <c r="AX260" s="13" t="s">
        <v>78</v>
      </c>
      <c r="AY260" s="160" t="s">
        <v>150</v>
      </c>
    </row>
    <row r="261" spans="2:51" s="14" customFormat="1" ht="11.25">
      <c r="B261" s="165"/>
      <c r="D261" s="159" t="s">
        <v>159</v>
      </c>
      <c r="E261" s="166" t="s">
        <v>1</v>
      </c>
      <c r="F261" s="167" t="s">
        <v>867</v>
      </c>
      <c r="H261" s="168">
        <v>10.256</v>
      </c>
      <c r="I261" s="245"/>
      <c r="L261" s="165"/>
      <c r="M261" s="169"/>
      <c r="N261" s="170"/>
      <c r="O261" s="170"/>
      <c r="P261" s="170"/>
      <c r="Q261" s="170"/>
      <c r="R261" s="170"/>
      <c r="S261" s="170"/>
      <c r="T261" s="171"/>
      <c r="AT261" s="166" t="s">
        <v>159</v>
      </c>
      <c r="AU261" s="166" t="s">
        <v>87</v>
      </c>
      <c r="AV261" s="14" t="s">
        <v>87</v>
      </c>
      <c r="AW261" s="14" t="s">
        <v>33</v>
      </c>
      <c r="AX261" s="14" t="s">
        <v>85</v>
      </c>
      <c r="AY261" s="166" t="s">
        <v>150</v>
      </c>
    </row>
    <row r="262" spans="1:65" s="2" customFormat="1" ht="78" customHeight="1">
      <c r="A262" s="29"/>
      <c r="B262" s="145"/>
      <c r="C262" s="146" t="s">
        <v>373</v>
      </c>
      <c r="D262" s="146" t="s">
        <v>152</v>
      </c>
      <c r="E262" s="147" t="s">
        <v>322</v>
      </c>
      <c r="F262" s="148" t="s">
        <v>956</v>
      </c>
      <c r="G262" s="149" t="s">
        <v>155</v>
      </c>
      <c r="H262" s="150">
        <v>34.4</v>
      </c>
      <c r="I262" s="243"/>
      <c r="J262" s="151">
        <f>ROUND(I262*H262,2)</f>
        <v>0</v>
      </c>
      <c r="K262" s="148" t="s">
        <v>156</v>
      </c>
      <c r="L262" s="30"/>
      <c r="M262" s="152" t="s">
        <v>1</v>
      </c>
      <c r="N262" s="153" t="s">
        <v>43</v>
      </c>
      <c r="O262" s="154">
        <v>0.6</v>
      </c>
      <c r="P262" s="154">
        <f>O262*H262</f>
        <v>20.639999999999997</v>
      </c>
      <c r="Q262" s="154">
        <v>0.11162</v>
      </c>
      <c r="R262" s="154">
        <f>Q262*H262</f>
        <v>3.8397279999999996</v>
      </c>
      <c r="S262" s="154">
        <v>0</v>
      </c>
      <c r="T262" s="155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157</v>
      </c>
      <c r="AT262" s="156" t="s">
        <v>152</v>
      </c>
      <c r="AU262" s="156" t="s">
        <v>87</v>
      </c>
      <c r="AY262" s="17" t="s">
        <v>150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85</v>
      </c>
      <c r="BK262" s="157">
        <f>ROUND(I262*H262,2)</f>
        <v>0</v>
      </c>
      <c r="BL262" s="17" t="s">
        <v>157</v>
      </c>
      <c r="BM262" s="156" t="s">
        <v>957</v>
      </c>
    </row>
    <row r="263" spans="2:51" s="13" customFormat="1" ht="11.25">
      <c r="B263" s="158"/>
      <c r="D263" s="159" t="s">
        <v>159</v>
      </c>
      <c r="E263" s="160" t="s">
        <v>1</v>
      </c>
      <c r="F263" s="161" t="s">
        <v>160</v>
      </c>
      <c r="H263" s="160" t="s">
        <v>1</v>
      </c>
      <c r="I263" s="244"/>
      <c r="L263" s="158"/>
      <c r="M263" s="162"/>
      <c r="N263" s="163"/>
      <c r="O263" s="163"/>
      <c r="P263" s="163"/>
      <c r="Q263" s="163"/>
      <c r="R263" s="163"/>
      <c r="S263" s="163"/>
      <c r="T263" s="164"/>
      <c r="AT263" s="160" t="s">
        <v>159</v>
      </c>
      <c r="AU263" s="160" t="s">
        <v>87</v>
      </c>
      <c r="AV263" s="13" t="s">
        <v>85</v>
      </c>
      <c r="AW263" s="13" t="s">
        <v>33</v>
      </c>
      <c r="AX263" s="13" t="s">
        <v>78</v>
      </c>
      <c r="AY263" s="160" t="s">
        <v>150</v>
      </c>
    </row>
    <row r="264" spans="2:51" s="13" customFormat="1" ht="11.25">
      <c r="B264" s="158"/>
      <c r="D264" s="159" t="s">
        <v>159</v>
      </c>
      <c r="E264" s="160" t="s">
        <v>1</v>
      </c>
      <c r="F264" s="161" t="s">
        <v>161</v>
      </c>
      <c r="H264" s="160" t="s">
        <v>1</v>
      </c>
      <c r="I264" s="244"/>
      <c r="L264" s="158"/>
      <c r="M264" s="162"/>
      <c r="N264" s="163"/>
      <c r="O264" s="163"/>
      <c r="P264" s="163"/>
      <c r="Q264" s="163"/>
      <c r="R264" s="163"/>
      <c r="S264" s="163"/>
      <c r="T264" s="164"/>
      <c r="AT264" s="160" t="s">
        <v>159</v>
      </c>
      <c r="AU264" s="160" t="s">
        <v>87</v>
      </c>
      <c r="AV264" s="13" t="s">
        <v>85</v>
      </c>
      <c r="AW264" s="13" t="s">
        <v>33</v>
      </c>
      <c r="AX264" s="13" t="s">
        <v>78</v>
      </c>
      <c r="AY264" s="160" t="s">
        <v>150</v>
      </c>
    </row>
    <row r="265" spans="2:51" s="13" customFormat="1" ht="11.25">
      <c r="B265" s="158"/>
      <c r="D265" s="159" t="s">
        <v>159</v>
      </c>
      <c r="E265" s="160" t="s">
        <v>1</v>
      </c>
      <c r="F265" s="161" t="s">
        <v>325</v>
      </c>
      <c r="H265" s="160" t="s">
        <v>1</v>
      </c>
      <c r="I265" s="244"/>
      <c r="L265" s="158"/>
      <c r="M265" s="162"/>
      <c r="N265" s="163"/>
      <c r="O265" s="163"/>
      <c r="P265" s="163"/>
      <c r="Q265" s="163"/>
      <c r="R265" s="163"/>
      <c r="S265" s="163"/>
      <c r="T265" s="164"/>
      <c r="AT265" s="160" t="s">
        <v>159</v>
      </c>
      <c r="AU265" s="160" t="s">
        <v>87</v>
      </c>
      <c r="AV265" s="13" t="s">
        <v>85</v>
      </c>
      <c r="AW265" s="13" t="s">
        <v>33</v>
      </c>
      <c r="AX265" s="13" t="s">
        <v>78</v>
      </c>
      <c r="AY265" s="160" t="s">
        <v>150</v>
      </c>
    </row>
    <row r="266" spans="2:51" s="14" customFormat="1" ht="11.25">
      <c r="B266" s="165"/>
      <c r="D266" s="159" t="s">
        <v>159</v>
      </c>
      <c r="E266" s="166" t="s">
        <v>1</v>
      </c>
      <c r="F266" s="167" t="s">
        <v>958</v>
      </c>
      <c r="H266" s="168">
        <v>34.4</v>
      </c>
      <c r="I266" s="245"/>
      <c r="L266" s="165"/>
      <c r="M266" s="169"/>
      <c r="N266" s="170"/>
      <c r="O266" s="170"/>
      <c r="P266" s="170"/>
      <c r="Q266" s="170"/>
      <c r="R266" s="170"/>
      <c r="S266" s="170"/>
      <c r="T266" s="171"/>
      <c r="AT266" s="166" t="s">
        <v>159</v>
      </c>
      <c r="AU266" s="166" t="s">
        <v>87</v>
      </c>
      <c r="AV266" s="14" t="s">
        <v>87</v>
      </c>
      <c r="AW266" s="14" t="s">
        <v>33</v>
      </c>
      <c r="AX266" s="14" t="s">
        <v>85</v>
      </c>
      <c r="AY266" s="166" t="s">
        <v>150</v>
      </c>
    </row>
    <row r="267" spans="1:65" s="2" customFormat="1" ht="16.5" customHeight="1">
      <c r="A267" s="29"/>
      <c r="B267" s="145"/>
      <c r="C267" s="179" t="s">
        <v>377</v>
      </c>
      <c r="D267" s="179" t="s">
        <v>265</v>
      </c>
      <c r="E267" s="180" t="s">
        <v>329</v>
      </c>
      <c r="F267" s="181" t="s">
        <v>330</v>
      </c>
      <c r="G267" s="182" t="s">
        <v>155</v>
      </c>
      <c r="H267" s="183">
        <v>3.44</v>
      </c>
      <c r="I267" s="248"/>
      <c r="J267" s="184">
        <f>ROUND(I267*H267,2)</f>
        <v>0</v>
      </c>
      <c r="K267" s="181" t="s">
        <v>156</v>
      </c>
      <c r="L267" s="185"/>
      <c r="M267" s="186" t="s">
        <v>1</v>
      </c>
      <c r="N267" s="187" t="s">
        <v>43</v>
      </c>
      <c r="O267" s="154">
        <v>0</v>
      </c>
      <c r="P267" s="154">
        <f>O267*H267</f>
        <v>0</v>
      </c>
      <c r="Q267" s="154">
        <v>0.152</v>
      </c>
      <c r="R267" s="154">
        <f>Q267*H267</f>
        <v>0.52288</v>
      </c>
      <c r="S267" s="154">
        <v>0</v>
      </c>
      <c r="T267" s="155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194</v>
      </c>
      <c r="AT267" s="156" t="s">
        <v>265</v>
      </c>
      <c r="AU267" s="156" t="s">
        <v>87</v>
      </c>
      <c r="AY267" s="17" t="s">
        <v>150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85</v>
      </c>
      <c r="BK267" s="157">
        <f>ROUND(I267*H267,2)</f>
        <v>0</v>
      </c>
      <c r="BL267" s="17" t="s">
        <v>157</v>
      </c>
      <c r="BM267" s="156" t="s">
        <v>959</v>
      </c>
    </row>
    <row r="268" spans="2:51" s="13" customFormat="1" ht="11.25">
      <c r="B268" s="158"/>
      <c r="D268" s="159" t="s">
        <v>159</v>
      </c>
      <c r="E268" s="160" t="s">
        <v>1</v>
      </c>
      <c r="F268" s="161" t="s">
        <v>332</v>
      </c>
      <c r="H268" s="160" t="s">
        <v>1</v>
      </c>
      <c r="I268" s="244"/>
      <c r="L268" s="158"/>
      <c r="M268" s="162"/>
      <c r="N268" s="163"/>
      <c r="O268" s="163"/>
      <c r="P268" s="163"/>
      <c r="Q268" s="163"/>
      <c r="R268" s="163"/>
      <c r="S268" s="163"/>
      <c r="T268" s="164"/>
      <c r="AT268" s="160" t="s">
        <v>159</v>
      </c>
      <c r="AU268" s="160" t="s">
        <v>87</v>
      </c>
      <c r="AV268" s="13" t="s">
        <v>85</v>
      </c>
      <c r="AW268" s="13" t="s">
        <v>33</v>
      </c>
      <c r="AX268" s="13" t="s">
        <v>78</v>
      </c>
      <c r="AY268" s="160" t="s">
        <v>150</v>
      </c>
    </row>
    <row r="269" spans="2:51" s="14" customFormat="1" ht="11.25">
      <c r="B269" s="165"/>
      <c r="D269" s="159" t="s">
        <v>159</v>
      </c>
      <c r="E269" s="166" t="s">
        <v>1</v>
      </c>
      <c r="F269" s="167" t="s">
        <v>960</v>
      </c>
      <c r="H269" s="168">
        <v>3.44</v>
      </c>
      <c r="I269" s="245"/>
      <c r="L269" s="165"/>
      <c r="M269" s="169"/>
      <c r="N269" s="170"/>
      <c r="O269" s="170"/>
      <c r="P269" s="170"/>
      <c r="Q269" s="170"/>
      <c r="R269" s="170"/>
      <c r="S269" s="170"/>
      <c r="T269" s="171"/>
      <c r="AT269" s="166" t="s">
        <v>159</v>
      </c>
      <c r="AU269" s="166" t="s">
        <v>87</v>
      </c>
      <c r="AV269" s="14" t="s">
        <v>87</v>
      </c>
      <c r="AW269" s="14" t="s">
        <v>33</v>
      </c>
      <c r="AX269" s="14" t="s">
        <v>85</v>
      </c>
      <c r="AY269" s="166" t="s">
        <v>150</v>
      </c>
    </row>
    <row r="270" spans="2:63" s="12" customFormat="1" ht="22.9" customHeight="1">
      <c r="B270" s="133"/>
      <c r="D270" s="134" t="s">
        <v>77</v>
      </c>
      <c r="E270" s="143" t="s">
        <v>194</v>
      </c>
      <c r="F270" s="143" t="s">
        <v>339</v>
      </c>
      <c r="I270" s="250"/>
      <c r="J270" s="144">
        <f>BK270</f>
        <v>0</v>
      </c>
      <c r="L270" s="133"/>
      <c r="M270" s="137"/>
      <c r="N270" s="138"/>
      <c r="O270" s="138"/>
      <c r="P270" s="139">
        <f>SUM(P271:P297)</f>
        <v>92.68365</v>
      </c>
      <c r="Q270" s="138"/>
      <c r="R270" s="139">
        <f>SUM(R271:R297)</f>
        <v>1.0272948</v>
      </c>
      <c r="S270" s="138"/>
      <c r="T270" s="140">
        <f>SUM(T271:T297)</f>
        <v>0</v>
      </c>
      <c r="AR270" s="134" t="s">
        <v>85</v>
      </c>
      <c r="AT270" s="141" t="s">
        <v>77</v>
      </c>
      <c r="AU270" s="141" t="s">
        <v>85</v>
      </c>
      <c r="AY270" s="134" t="s">
        <v>150</v>
      </c>
      <c r="BK270" s="142">
        <f>SUM(BK271:BK297)</f>
        <v>0</v>
      </c>
    </row>
    <row r="271" spans="1:65" s="2" customFormat="1" ht="37.9" customHeight="1">
      <c r="A271" s="29"/>
      <c r="B271" s="145"/>
      <c r="C271" s="146" t="s">
        <v>381</v>
      </c>
      <c r="D271" s="146" t="s">
        <v>152</v>
      </c>
      <c r="E271" s="147" t="s">
        <v>961</v>
      </c>
      <c r="F271" s="148" t="s">
        <v>962</v>
      </c>
      <c r="G271" s="149" t="s">
        <v>180</v>
      </c>
      <c r="H271" s="150">
        <v>40.91</v>
      </c>
      <c r="I271" s="243"/>
      <c r="J271" s="151">
        <f>ROUND(I271*H271,2)</f>
        <v>0</v>
      </c>
      <c r="K271" s="148" t="s">
        <v>156</v>
      </c>
      <c r="L271" s="30"/>
      <c r="M271" s="152" t="s">
        <v>1</v>
      </c>
      <c r="N271" s="153" t="s">
        <v>43</v>
      </c>
      <c r="O271" s="154">
        <v>0.171</v>
      </c>
      <c r="P271" s="154">
        <f>O271*H271</f>
        <v>6.99561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157</v>
      </c>
      <c r="AT271" s="156" t="s">
        <v>152</v>
      </c>
      <c r="AU271" s="156" t="s">
        <v>87</v>
      </c>
      <c r="AY271" s="17" t="s">
        <v>150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85</v>
      </c>
      <c r="BK271" s="157">
        <f>ROUND(I271*H271,2)</f>
        <v>0</v>
      </c>
      <c r="BL271" s="17" t="s">
        <v>157</v>
      </c>
      <c r="BM271" s="156" t="s">
        <v>963</v>
      </c>
    </row>
    <row r="272" spans="2:51" s="13" customFormat="1" ht="11.25">
      <c r="B272" s="158"/>
      <c r="D272" s="159" t="s">
        <v>159</v>
      </c>
      <c r="E272" s="160" t="s">
        <v>1</v>
      </c>
      <c r="F272" s="161" t="s">
        <v>964</v>
      </c>
      <c r="H272" s="160" t="s">
        <v>1</v>
      </c>
      <c r="I272" s="244"/>
      <c r="L272" s="158"/>
      <c r="M272" s="162"/>
      <c r="N272" s="163"/>
      <c r="O272" s="163"/>
      <c r="P272" s="163"/>
      <c r="Q272" s="163"/>
      <c r="R272" s="163"/>
      <c r="S272" s="163"/>
      <c r="T272" s="164"/>
      <c r="AT272" s="160" t="s">
        <v>159</v>
      </c>
      <c r="AU272" s="160" t="s">
        <v>87</v>
      </c>
      <c r="AV272" s="13" t="s">
        <v>85</v>
      </c>
      <c r="AW272" s="13" t="s">
        <v>33</v>
      </c>
      <c r="AX272" s="13" t="s">
        <v>78</v>
      </c>
      <c r="AY272" s="160" t="s">
        <v>150</v>
      </c>
    </row>
    <row r="273" spans="2:51" s="14" customFormat="1" ht="11.25">
      <c r="B273" s="165"/>
      <c r="D273" s="159" t="s">
        <v>159</v>
      </c>
      <c r="E273" s="166" t="s">
        <v>1</v>
      </c>
      <c r="F273" s="167" t="s">
        <v>965</v>
      </c>
      <c r="H273" s="168">
        <v>40.91</v>
      </c>
      <c r="I273" s="245"/>
      <c r="L273" s="165"/>
      <c r="M273" s="169"/>
      <c r="N273" s="170"/>
      <c r="O273" s="170"/>
      <c r="P273" s="170"/>
      <c r="Q273" s="170"/>
      <c r="R273" s="170"/>
      <c r="S273" s="170"/>
      <c r="T273" s="171"/>
      <c r="AT273" s="166" t="s">
        <v>159</v>
      </c>
      <c r="AU273" s="166" t="s">
        <v>87</v>
      </c>
      <c r="AV273" s="14" t="s">
        <v>87</v>
      </c>
      <c r="AW273" s="14" t="s">
        <v>33</v>
      </c>
      <c r="AX273" s="14" t="s">
        <v>85</v>
      </c>
      <c r="AY273" s="166" t="s">
        <v>150</v>
      </c>
    </row>
    <row r="274" spans="1:65" s="2" customFormat="1" ht="16.5" customHeight="1">
      <c r="A274" s="29"/>
      <c r="B274" s="145"/>
      <c r="C274" s="179" t="s">
        <v>385</v>
      </c>
      <c r="D274" s="179" t="s">
        <v>265</v>
      </c>
      <c r="E274" s="180" t="s">
        <v>966</v>
      </c>
      <c r="F274" s="181" t="s">
        <v>967</v>
      </c>
      <c r="G274" s="182" t="s">
        <v>180</v>
      </c>
      <c r="H274" s="183">
        <v>40.91</v>
      </c>
      <c r="I274" s="248"/>
      <c r="J274" s="184">
        <f>ROUND(I274*H274,2)</f>
        <v>0</v>
      </c>
      <c r="K274" s="181" t="s">
        <v>1</v>
      </c>
      <c r="L274" s="185"/>
      <c r="M274" s="186" t="s">
        <v>1</v>
      </c>
      <c r="N274" s="187" t="s">
        <v>43</v>
      </c>
      <c r="O274" s="154">
        <v>0</v>
      </c>
      <c r="P274" s="154">
        <f>O274*H274</f>
        <v>0</v>
      </c>
      <c r="Q274" s="154">
        <v>0.00028</v>
      </c>
      <c r="R274" s="154">
        <f>Q274*H274</f>
        <v>0.011454799999999998</v>
      </c>
      <c r="S274" s="154">
        <v>0</v>
      </c>
      <c r="T274" s="155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6" t="s">
        <v>194</v>
      </c>
      <c r="AT274" s="156" t="s">
        <v>265</v>
      </c>
      <c r="AU274" s="156" t="s">
        <v>87</v>
      </c>
      <c r="AY274" s="17" t="s">
        <v>150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7" t="s">
        <v>85</v>
      </c>
      <c r="BK274" s="157">
        <f>ROUND(I274*H274,2)</f>
        <v>0</v>
      </c>
      <c r="BL274" s="17" t="s">
        <v>157</v>
      </c>
      <c r="BM274" s="156" t="s">
        <v>968</v>
      </c>
    </row>
    <row r="275" spans="2:51" s="13" customFormat="1" ht="11.25">
      <c r="B275" s="158"/>
      <c r="D275" s="159" t="s">
        <v>159</v>
      </c>
      <c r="E275" s="160" t="s">
        <v>1</v>
      </c>
      <c r="F275" s="161" t="s">
        <v>969</v>
      </c>
      <c r="H275" s="160" t="s">
        <v>1</v>
      </c>
      <c r="I275" s="244"/>
      <c r="L275" s="158"/>
      <c r="M275" s="162"/>
      <c r="N275" s="163"/>
      <c r="O275" s="163"/>
      <c r="P275" s="163"/>
      <c r="Q275" s="163"/>
      <c r="R275" s="163"/>
      <c r="S275" s="163"/>
      <c r="T275" s="164"/>
      <c r="AT275" s="160" t="s">
        <v>159</v>
      </c>
      <c r="AU275" s="160" t="s">
        <v>87</v>
      </c>
      <c r="AV275" s="13" t="s">
        <v>85</v>
      </c>
      <c r="AW275" s="13" t="s">
        <v>33</v>
      </c>
      <c r="AX275" s="13" t="s">
        <v>78</v>
      </c>
      <c r="AY275" s="160" t="s">
        <v>150</v>
      </c>
    </row>
    <row r="276" spans="2:51" s="14" customFormat="1" ht="11.25">
      <c r="B276" s="165"/>
      <c r="D276" s="159" t="s">
        <v>159</v>
      </c>
      <c r="E276" s="166" t="s">
        <v>1</v>
      </c>
      <c r="F276" s="167" t="s">
        <v>965</v>
      </c>
      <c r="H276" s="168">
        <v>40.91</v>
      </c>
      <c r="I276" s="245"/>
      <c r="L276" s="165"/>
      <c r="M276" s="169"/>
      <c r="N276" s="170"/>
      <c r="O276" s="170"/>
      <c r="P276" s="170"/>
      <c r="Q276" s="170"/>
      <c r="R276" s="170"/>
      <c r="S276" s="170"/>
      <c r="T276" s="171"/>
      <c r="AT276" s="166" t="s">
        <v>159</v>
      </c>
      <c r="AU276" s="166" t="s">
        <v>87</v>
      </c>
      <c r="AV276" s="14" t="s">
        <v>87</v>
      </c>
      <c r="AW276" s="14" t="s">
        <v>33</v>
      </c>
      <c r="AX276" s="14" t="s">
        <v>85</v>
      </c>
      <c r="AY276" s="166" t="s">
        <v>150</v>
      </c>
    </row>
    <row r="277" spans="1:65" s="2" customFormat="1" ht="37.9" customHeight="1">
      <c r="A277" s="29"/>
      <c r="B277" s="145"/>
      <c r="C277" s="146" t="s">
        <v>389</v>
      </c>
      <c r="D277" s="146" t="s">
        <v>152</v>
      </c>
      <c r="E277" s="147" t="s">
        <v>970</v>
      </c>
      <c r="F277" s="148" t="s">
        <v>971</v>
      </c>
      <c r="G277" s="149" t="s">
        <v>180</v>
      </c>
      <c r="H277" s="150">
        <v>16</v>
      </c>
      <c r="I277" s="243"/>
      <c r="J277" s="151">
        <f>ROUND(I277*H277,2)</f>
        <v>0</v>
      </c>
      <c r="K277" s="148" t="s">
        <v>156</v>
      </c>
      <c r="L277" s="30"/>
      <c r="M277" s="152" t="s">
        <v>1</v>
      </c>
      <c r="N277" s="153" t="s">
        <v>43</v>
      </c>
      <c r="O277" s="154">
        <v>0.248</v>
      </c>
      <c r="P277" s="154">
        <f>O277*H277</f>
        <v>3.968</v>
      </c>
      <c r="Q277" s="154">
        <v>0</v>
      </c>
      <c r="R277" s="154">
        <f>Q277*H277</f>
        <v>0</v>
      </c>
      <c r="S277" s="154">
        <v>0</v>
      </c>
      <c r="T277" s="155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157</v>
      </c>
      <c r="AT277" s="156" t="s">
        <v>152</v>
      </c>
      <c r="AU277" s="156" t="s">
        <v>87</v>
      </c>
      <c r="AY277" s="17" t="s">
        <v>150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7" t="s">
        <v>85</v>
      </c>
      <c r="BK277" s="157">
        <f>ROUND(I277*H277,2)</f>
        <v>0</v>
      </c>
      <c r="BL277" s="17" t="s">
        <v>157</v>
      </c>
      <c r="BM277" s="156" t="s">
        <v>972</v>
      </c>
    </row>
    <row r="278" spans="2:51" s="14" customFormat="1" ht="11.25">
      <c r="B278" s="165"/>
      <c r="D278" s="159" t="s">
        <v>159</v>
      </c>
      <c r="E278" s="166" t="s">
        <v>1</v>
      </c>
      <c r="F278" s="167" t="s">
        <v>973</v>
      </c>
      <c r="H278" s="168">
        <v>16</v>
      </c>
      <c r="I278" s="245"/>
      <c r="L278" s="165"/>
      <c r="M278" s="169"/>
      <c r="N278" s="170"/>
      <c r="O278" s="170"/>
      <c r="P278" s="170"/>
      <c r="Q278" s="170"/>
      <c r="R278" s="170"/>
      <c r="S278" s="170"/>
      <c r="T278" s="171"/>
      <c r="AT278" s="166" t="s">
        <v>159</v>
      </c>
      <c r="AU278" s="166" t="s">
        <v>87</v>
      </c>
      <c r="AV278" s="14" t="s">
        <v>87</v>
      </c>
      <c r="AW278" s="14" t="s">
        <v>33</v>
      </c>
      <c r="AX278" s="14" t="s">
        <v>85</v>
      </c>
      <c r="AY278" s="166" t="s">
        <v>150</v>
      </c>
    </row>
    <row r="279" spans="1:65" s="2" customFormat="1" ht="21.75" customHeight="1">
      <c r="A279" s="29"/>
      <c r="B279" s="145"/>
      <c r="C279" s="179" t="s">
        <v>393</v>
      </c>
      <c r="D279" s="179" t="s">
        <v>265</v>
      </c>
      <c r="E279" s="180" t="s">
        <v>974</v>
      </c>
      <c r="F279" s="181" t="s">
        <v>975</v>
      </c>
      <c r="G279" s="182" t="s">
        <v>180</v>
      </c>
      <c r="H279" s="183">
        <v>16</v>
      </c>
      <c r="I279" s="248"/>
      <c r="J279" s="184">
        <f>ROUND(I279*H279,2)</f>
        <v>0</v>
      </c>
      <c r="K279" s="181" t="s">
        <v>156</v>
      </c>
      <c r="L279" s="185"/>
      <c r="M279" s="186" t="s">
        <v>1</v>
      </c>
      <c r="N279" s="187" t="s">
        <v>43</v>
      </c>
      <c r="O279" s="154">
        <v>0</v>
      </c>
      <c r="P279" s="154">
        <f>O279*H279</f>
        <v>0</v>
      </c>
      <c r="Q279" s="154">
        <v>0.0015</v>
      </c>
      <c r="R279" s="154">
        <f>Q279*H279</f>
        <v>0.024</v>
      </c>
      <c r="S279" s="154">
        <v>0</v>
      </c>
      <c r="T279" s="155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194</v>
      </c>
      <c r="AT279" s="156" t="s">
        <v>265</v>
      </c>
      <c r="AU279" s="156" t="s">
        <v>87</v>
      </c>
      <c r="AY279" s="17" t="s">
        <v>150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85</v>
      </c>
      <c r="BK279" s="157">
        <f>ROUND(I279*H279,2)</f>
        <v>0</v>
      </c>
      <c r="BL279" s="17" t="s">
        <v>157</v>
      </c>
      <c r="BM279" s="156" t="s">
        <v>976</v>
      </c>
    </row>
    <row r="280" spans="1:65" s="2" customFormat="1" ht="16.5" customHeight="1">
      <c r="A280" s="29"/>
      <c r="B280" s="145"/>
      <c r="C280" s="146" t="s">
        <v>397</v>
      </c>
      <c r="D280" s="146" t="s">
        <v>152</v>
      </c>
      <c r="E280" s="147" t="s">
        <v>977</v>
      </c>
      <c r="F280" s="148" t="s">
        <v>978</v>
      </c>
      <c r="G280" s="149" t="s">
        <v>756</v>
      </c>
      <c r="H280" s="150">
        <v>16</v>
      </c>
      <c r="I280" s="243"/>
      <c r="J280" s="151">
        <f>ROUND(I280*H280,2)</f>
        <v>0</v>
      </c>
      <c r="K280" s="148" t="s">
        <v>1</v>
      </c>
      <c r="L280" s="30"/>
      <c r="M280" s="152" t="s">
        <v>1</v>
      </c>
      <c r="N280" s="153" t="s">
        <v>43</v>
      </c>
      <c r="O280" s="154">
        <v>0.258</v>
      </c>
      <c r="P280" s="154">
        <f>O280*H280</f>
        <v>4.128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157</v>
      </c>
      <c r="AT280" s="156" t="s">
        <v>152</v>
      </c>
      <c r="AU280" s="156" t="s">
        <v>87</v>
      </c>
      <c r="AY280" s="17" t="s">
        <v>150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ROUND(I280*H280,2)</f>
        <v>0</v>
      </c>
      <c r="BL280" s="17" t="s">
        <v>157</v>
      </c>
      <c r="BM280" s="156" t="s">
        <v>979</v>
      </c>
    </row>
    <row r="281" spans="2:51" s="13" customFormat="1" ht="11.25">
      <c r="B281" s="158"/>
      <c r="D281" s="159" t="s">
        <v>159</v>
      </c>
      <c r="E281" s="160" t="s">
        <v>1</v>
      </c>
      <c r="F281" s="161" t="s">
        <v>980</v>
      </c>
      <c r="H281" s="160" t="s">
        <v>1</v>
      </c>
      <c r="I281" s="244"/>
      <c r="L281" s="158"/>
      <c r="M281" s="162"/>
      <c r="N281" s="163"/>
      <c r="O281" s="163"/>
      <c r="P281" s="163"/>
      <c r="Q281" s="163"/>
      <c r="R281" s="163"/>
      <c r="S281" s="163"/>
      <c r="T281" s="164"/>
      <c r="AT281" s="160" t="s">
        <v>159</v>
      </c>
      <c r="AU281" s="160" t="s">
        <v>87</v>
      </c>
      <c r="AV281" s="13" t="s">
        <v>85</v>
      </c>
      <c r="AW281" s="13" t="s">
        <v>33</v>
      </c>
      <c r="AX281" s="13" t="s">
        <v>78</v>
      </c>
      <c r="AY281" s="160" t="s">
        <v>150</v>
      </c>
    </row>
    <row r="282" spans="2:51" s="13" customFormat="1" ht="11.25">
      <c r="B282" s="158"/>
      <c r="D282" s="159" t="s">
        <v>159</v>
      </c>
      <c r="E282" s="160" t="s">
        <v>1</v>
      </c>
      <c r="F282" s="161" t="s">
        <v>981</v>
      </c>
      <c r="H282" s="160" t="s">
        <v>1</v>
      </c>
      <c r="I282" s="244"/>
      <c r="L282" s="158"/>
      <c r="M282" s="162"/>
      <c r="N282" s="163"/>
      <c r="O282" s="163"/>
      <c r="P282" s="163"/>
      <c r="Q282" s="163"/>
      <c r="R282" s="163"/>
      <c r="S282" s="163"/>
      <c r="T282" s="164"/>
      <c r="AT282" s="160" t="s">
        <v>159</v>
      </c>
      <c r="AU282" s="160" t="s">
        <v>87</v>
      </c>
      <c r="AV282" s="13" t="s">
        <v>85</v>
      </c>
      <c r="AW282" s="13" t="s">
        <v>33</v>
      </c>
      <c r="AX282" s="13" t="s">
        <v>78</v>
      </c>
      <c r="AY282" s="160" t="s">
        <v>150</v>
      </c>
    </row>
    <row r="283" spans="2:51" s="14" customFormat="1" ht="11.25">
      <c r="B283" s="165"/>
      <c r="D283" s="159" t="s">
        <v>159</v>
      </c>
      <c r="E283" s="166" t="s">
        <v>1</v>
      </c>
      <c r="F283" s="167" t="s">
        <v>240</v>
      </c>
      <c r="H283" s="168">
        <v>16</v>
      </c>
      <c r="I283" s="245"/>
      <c r="L283" s="165"/>
      <c r="M283" s="169"/>
      <c r="N283" s="170"/>
      <c r="O283" s="170"/>
      <c r="P283" s="170"/>
      <c r="Q283" s="170"/>
      <c r="R283" s="170"/>
      <c r="S283" s="170"/>
      <c r="T283" s="171"/>
      <c r="AT283" s="166" t="s">
        <v>159</v>
      </c>
      <c r="AU283" s="166" t="s">
        <v>87</v>
      </c>
      <c r="AV283" s="14" t="s">
        <v>87</v>
      </c>
      <c r="AW283" s="14" t="s">
        <v>33</v>
      </c>
      <c r="AX283" s="14" t="s">
        <v>85</v>
      </c>
      <c r="AY283" s="166" t="s">
        <v>150</v>
      </c>
    </row>
    <row r="284" spans="1:65" s="2" customFormat="1" ht="33" customHeight="1">
      <c r="A284" s="29"/>
      <c r="B284" s="145"/>
      <c r="C284" s="146" t="s">
        <v>401</v>
      </c>
      <c r="D284" s="146" t="s">
        <v>152</v>
      </c>
      <c r="E284" s="147" t="s">
        <v>982</v>
      </c>
      <c r="F284" s="148" t="s">
        <v>983</v>
      </c>
      <c r="G284" s="149" t="s">
        <v>343</v>
      </c>
      <c r="H284" s="150">
        <v>16</v>
      </c>
      <c r="I284" s="243"/>
      <c r="J284" s="151">
        <f>ROUND(I284*H284,2)</f>
        <v>0</v>
      </c>
      <c r="K284" s="148" t="s">
        <v>156</v>
      </c>
      <c r="L284" s="30"/>
      <c r="M284" s="152" t="s">
        <v>1</v>
      </c>
      <c r="N284" s="153" t="s">
        <v>43</v>
      </c>
      <c r="O284" s="154">
        <v>0.4</v>
      </c>
      <c r="P284" s="154">
        <f>O284*H284</f>
        <v>6.4</v>
      </c>
      <c r="Q284" s="154">
        <v>0.00024</v>
      </c>
      <c r="R284" s="154">
        <f>Q284*H284</f>
        <v>0.00384</v>
      </c>
      <c r="S284" s="154">
        <v>0</v>
      </c>
      <c r="T284" s="155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157</v>
      </c>
      <c r="AT284" s="156" t="s">
        <v>152</v>
      </c>
      <c r="AU284" s="156" t="s">
        <v>87</v>
      </c>
      <c r="AY284" s="17" t="s">
        <v>150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85</v>
      </c>
      <c r="BK284" s="157">
        <f>ROUND(I284*H284,2)</f>
        <v>0</v>
      </c>
      <c r="BL284" s="17" t="s">
        <v>157</v>
      </c>
      <c r="BM284" s="156" t="s">
        <v>984</v>
      </c>
    </row>
    <row r="285" spans="2:51" s="13" customFormat="1" ht="11.25">
      <c r="B285" s="158"/>
      <c r="D285" s="159" t="s">
        <v>159</v>
      </c>
      <c r="E285" s="160" t="s">
        <v>1</v>
      </c>
      <c r="F285" s="161" t="s">
        <v>302</v>
      </c>
      <c r="H285" s="160" t="s">
        <v>1</v>
      </c>
      <c r="I285" s="244"/>
      <c r="L285" s="158"/>
      <c r="M285" s="162"/>
      <c r="N285" s="163"/>
      <c r="O285" s="163"/>
      <c r="P285" s="163"/>
      <c r="Q285" s="163"/>
      <c r="R285" s="163"/>
      <c r="S285" s="163"/>
      <c r="T285" s="164"/>
      <c r="AT285" s="160" t="s">
        <v>159</v>
      </c>
      <c r="AU285" s="160" t="s">
        <v>87</v>
      </c>
      <c r="AV285" s="13" t="s">
        <v>85</v>
      </c>
      <c r="AW285" s="13" t="s">
        <v>33</v>
      </c>
      <c r="AX285" s="13" t="s">
        <v>78</v>
      </c>
      <c r="AY285" s="160" t="s">
        <v>150</v>
      </c>
    </row>
    <row r="286" spans="2:51" s="14" customFormat="1" ht="11.25">
      <c r="B286" s="165"/>
      <c r="D286" s="159" t="s">
        <v>159</v>
      </c>
      <c r="E286" s="166" t="s">
        <v>1</v>
      </c>
      <c r="F286" s="167" t="s">
        <v>240</v>
      </c>
      <c r="H286" s="168">
        <v>16</v>
      </c>
      <c r="I286" s="245"/>
      <c r="L286" s="165"/>
      <c r="M286" s="169"/>
      <c r="N286" s="170"/>
      <c r="O286" s="170"/>
      <c r="P286" s="170"/>
      <c r="Q286" s="170"/>
      <c r="R286" s="170"/>
      <c r="S286" s="170"/>
      <c r="T286" s="171"/>
      <c r="AT286" s="166" t="s">
        <v>159</v>
      </c>
      <c r="AU286" s="166" t="s">
        <v>87</v>
      </c>
      <c r="AV286" s="14" t="s">
        <v>87</v>
      </c>
      <c r="AW286" s="14" t="s">
        <v>33</v>
      </c>
      <c r="AX286" s="14" t="s">
        <v>85</v>
      </c>
      <c r="AY286" s="166" t="s">
        <v>150</v>
      </c>
    </row>
    <row r="287" spans="1:65" s="2" customFormat="1" ht="24.2" customHeight="1">
      <c r="A287" s="29"/>
      <c r="B287" s="145"/>
      <c r="C287" s="179" t="s">
        <v>405</v>
      </c>
      <c r="D287" s="179" t="s">
        <v>265</v>
      </c>
      <c r="E287" s="180" t="s">
        <v>985</v>
      </c>
      <c r="F287" s="181" t="s">
        <v>986</v>
      </c>
      <c r="G287" s="182" t="s">
        <v>343</v>
      </c>
      <c r="H287" s="183">
        <v>16</v>
      </c>
      <c r="I287" s="252"/>
      <c r="J287" s="184">
        <f aca="true" t="shared" si="0" ref="J287:J293">ROUND(I287*H287,2)</f>
        <v>0</v>
      </c>
      <c r="K287" s="181" t="s">
        <v>156</v>
      </c>
      <c r="L287" s="185"/>
      <c r="M287" s="186" t="s">
        <v>1</v>
      </c>
      <c r="N287" s="187" t="s">
        <v>43</v>
      </c>
      <c r="O287" s="154">
        <v>0</v>
      </c>
      <c r="P287" s="154">
        <f aca="true" t="shared" si="1" ref="P287:P293">O287*H287</f>
        <v>0</v>
      </c>
      <c r="Q287" s="154">
        <v>0.0028</v>
      </c>
      <c r="R287" s="154">
        <f aca="true" t="shared" si="2" ref="R287:R293">Q287*H287</f>
        <v>0.0448</v>
      </c>
      <c r="S287" s="154">
        <v>0</v>
      </c>
      <c r="T287" s="155">
        <f aca="true" t="shared" si="3" ref="T287:T293"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194</v>
      </c>
      <c r="AT287" s="156" t="s">
        <v>265</v>
      </c>
      <c r="AU287" s="156" t="s">
        <v>87</v>
      </c>
      <c r="AY287" s="17" t="s">
        <v>150</v>
      </c>
      <c r="BE287" s="157">
        <f aca="true" t="shared" si="4" ref="BE287:BE293">IF(N287="základní",J287,0)</f>
        <v>0</v>
      </c>
      <c r="BF287" s="157">
        <f aca="true" t="shared" si="5" ref="BF287:BF293">IF(N287="snížená",J287,0)</f>
        <v>0</v>
      </c>
      <c r="BG287" s="157">
        <f aca="true" t="shared" si="6" ref="BG287:BG293">IF(N287="zákl. přenesená",J287,0)</f>
        <v>0</v>
      </c>
      <c r="BH287" s="157">
        <f aca="true" t="shared" si="7" ref="BH287:BH293">IF(N287="sníž. přenesená",J287,0)</f>
        <v>0</v>
      </c>
      <c r="BI287" s="157">
        <f aca="true" t="shared" si="8" ref="BI287:BI293">IF(N287="nulová",J287,0)</f>
        <v>0</v>
      </c>
      <c r="BJ287" s="17" t="s">
        <v>85</v>
      </c>
      <c r="BK287" s="157">
        <f aca="true" t="shared" si="9" ref="BK287:BK293">ROUND(I287*H287,2)</f>
        <v>0</v>
      </c>
      <c r="BL287" s="17" t="s">
        <v>157</v>
      </c>
      <c r="BM287" s="156" t="s">
        <v>987</v>
      </c>
    </row>
    <row r="288" spans="1:65" s="2" customFormat="1" ht="24.2" customHeight="1">
      <c r="A288" s="29"/>
      <c r="B288" s="145"/>
      <c r="C288" s="179" t="s">
        <v>409</v>
      </c>
      <c r="D288" s="179" t="s">
        <v>265</v>
      </c>
      <c r="E288" s="180" t="s">
        <v>988</v>
      </c>
      <c r="F288" s="181" t="s">
        <v>989</v>
      </c>
      <c r="G288" s="182" t="s">
        <v>429</v>
      </c>
      <c r="H288" s="183">
        <v>16</v>
      </c>
      <c r="I288" s="252"/>
      <c r="J288" s="184">
        <f t="shared" si="0"/>
        <v>0</v>
      </c>
      <c r="K288" s="181" t="s">
        <v>1</v>
      </c>
      <c r="L288" s="185"/>
      <c r="M288" s="186" t="s">
        <v>1</v>
      </c>
      <c r="N288" s="187" t="s">
        <v>43</v>
      </c>
      <c r="O288" s="154">
        <v>0</v>
      </c>
      <c r="P288" s="154">
        <f t="shared" si="1"/>
        <v>0</v>
      </c>
      <c r="Q288" s="154">
        <v>0.0033</v>
      </c>
      <c r="R288" s="154">
        <f t="shared" si="2"/>
        <v>0.0528</v>
      </c>
      <c r="S288" s="154">
        <v>0</v>
      </c>
      <c r="T288" s="155">
        <f t="shared" si="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6" t="s">
        <v>194</v>
      </c>
      <c r="AT288" s="156" t="s">
        <v>265</v>
      </c>
      <c r="AU288" s="156" t="s">
        <v>87</v>
      </c>
      <c r="AY288" s="17" t="s">
        <v>150</v>
      </c>
      <c r="BE288" s="157">
        <f t="shared" si="4"/>
        <v>0</v>
      </c>
      <c r="BF288" s="157">
        <f t="shared" si="5"/>
        <v>0</v>
      </c>
      <c r="BG288" s="157">
        <f t="shared" si="6"/>
        <v>0</v>
      </c>
      <c r="BH288" s="157">
        <f t="shared" si="7"/>
        <v>0</v>
      </c>
      <c r="BI288" s="157">
        <f t="shared" si="8"/>
        <v>0</v>
      </c>
      <c r="BJ288" s="17" t="s">
        <v>85</v>
      </c>
      <c r="BK288" s="157">
        <f t="shared" si="9"/>
        <v>0</v>
      </c>
      <c r="BL288" s="17" t="s">
        <v>157</v>
      </c>
      <c r="BM288" s="156" t="s">
        <v>990</v>
      </c>
    </row>
    <row r="289" spans="1:65" s="2" customFormat="1" ht="24.2" customHeight="1">
      <c r="A289" s="29"/>
      <c r="B289" s="145"/>
      <c r="C289" s="179" t="s">
        <v>414</v>
      </c>
      <c r="D289" s="179" t="s">
        <v>265</v>
      </c>
      <c r="E289" s="180" t="s">
        <v>991</v>
      </c>
      <c r="F289" s="181" t="s">
        <v>992</v>
      </c>
      <c r="G289" s="182" t="s">
        <v>343</v>
      </c>
      <c r="H289" s="183">
        <v>16</v>
      </c>
      <c r="I289" s="252"/>
      <c r="J289" s="184">
        <f t="shared" si="0"/>
        <v>0</v>
      </c>
      <c r="K289" s="181" t="s">
        <v>1</v>
      </c>
      <c r="L289" s="185"/>
      <c r="M289" s="186" t="s">
        <v>1</v>
      </c>
      <c r="N289" s="187" t="s">
        <v>43</v>
      </c>
      <c r="O289" s="154">
        <v>0</v>
      </c>
      <c r="P289" s="154">
        <f t="shared" si="1"/>
        <v>0</v>
      </c>
      <c r="Q289" s="154">
        <v>0.00015</v>
      </c>
      <c r="R289" s="154">
        <f t="shared" si="2"/>
        <v>0.0024</v>
      </c>
      <c r="S289" s="154">
        <v>0</v>
      </c>
      <c r="T289" s="155">
        <f t="shared" si="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194</v>
      </c>
      <c r="AT289" s="156" t="s">
        <v>265</v>
      </c>
      <c r="AU289" s="156" t="s">
        <v>87</v>
      </c>
      <c r="AY289" s="17" t="s">
        <v>150</v>
      </c>
      <c r="BE289" s="157">
        <f t="shared" si="4"/>
        <v>0</v>
      </c>
      <c r="BF289" s="157">
        <f t="shared" si="5"/>
        <v>0</v>
      </c>
      <c r="BG289" s="157">
        <f t="shared" si="6"/>
        <v>0</v>
      </c>
      <c r="BH289" s="157">
        <f t="shared" si="7"/>
        <v>0</v>
      </c>
      <c r="BI289" s="157">
        <f t="shared" si="8"/>
        <v>0</v>
      </c>
      <c r="BJ289" s="17" t="s">
        <v>85</v>
      </c>
      <c r="BK289" s="157">
        <f t="shared" si="9"/>
        <v>0</v>
      </c>
      <c r="BL289" s="17" t="s">
        <v>157</v>
      </c>
      <c r="BM289" s="156" t="s">
        <v>993</v>
      </c>
    </row>
    <row r="290" spans="1:65" s="2" customFormat="1" ht="44.25" customHeight="1">
      <c r="A290" s="29"/>
      <c r="B290" s="145"/>
      <c r="C290" s="146" t="s">
        <v>418</v>
      </c>
      <c r="D290" s="146" t="s">
        <v>152</v>
      </c>
      <c r="E290" s="147" t="s">
        <v>994</v>
      </c>
      <c r="F290" s="148" t="s">
        <v>995</v>
      </c>
      <c r="G290" s="149" t="s">
        <v>343</v>
      </c>
      <c r="H290" s="150">
        <v>16</v>
      </c>
      <c r="I290" s="243"/>
      <c r="J290" s="151">
        <f t="shared" si="0"/>
        <v>0</v>
      </c>
      <c r="K290" s="148" t="s">
        <v>156</v>
      </c>
      <c r="L290" s="30"/>
      <c r="M290" s="152" t="s">
        <v>1</v>
      </c>
      <c r="N290" s="153" t="s">
        <v>43</v>
      </c>
      <c r="O290" s="154">
        <v>3.474</v>
      </c>
      <c r="P290" s="154">
        <f t="shared" si="1"/>
        <v>55.584</v>
      </c>
      <c r="Q290" s="154">
        <v>0</v>
      </c>
      <c r="R290" s="154">
        <f t="shared" si="2"/>
        <v>0</v>
      </c>
      <c r="S290" s="154">
        <v>0</v>
      </c>
      <c r="T290" s="155">
        <f t="shared" si="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6" t="s">
        <v>157</v>
      </c>
      <c r="AT290" s="156" t="s">
        <v>152</v>
      </c>
      <c r="AU290" s="156" t="s">
        <v>87</v>
      </c>
      <c r="AY290" s="17" t="s">
        <v>150</v>
      </c>
      <c r="BE290" s="157">
        <f t="shared" si="4"/>
        <v>0</v>
      </c>
      <c r="BF290" s="157">
        <f t="shared" si="5"/>
        <v>0</v>
      </c>
      <c r="BG290" s="157">
        <f t="shared" si="6"/>
        <v>0</v>
      </c>
      <c r="BH290" s="157">
        <f t="shared" si="7"/>
        <v>0</v>
      </c>
      <c r="BI290" s="157">
        <f t="shared" si="8"/>
        <v>0</v>
      </c>
      <c r="BJ290" s="17" t="s">
        <v>85</v>
      </c>
      <c r="BK290" s="157">
        <f t="shared" si="9"/>
        <v>0</v>
      </c>
      <c r="BL290" s="17" t="s">
        <v>157</v>
      </c>
      <c r="BM290" s="156" t="s">
        <v>996</v>
      </c>
    </row>
    <row r="291" spans="1:65" s="2" customFormat="1" ht="33" customHeight="1">
      <c r="A291" s="29"/>
      <c r="B291" s="145"/>
      <c r="C291" s="179" t="s">
        <v>422</v>
      </c>
      <c r="D291" s="179" t="s">
        <v>265</v>
      </c>
      <c r="E291" s="180" t="s">
        <v>997</v>
      </c>
      <c r="F291" s="181" t="s">
        <v>998</v>
      </c>
      <c r="G291" s="182" t="s">
        <v>343</v>
      </c>
      <c r="H291" s="183">
        <v>16</v>
      </c>
      <c r="I291" s="252"/>
      <c r="J291" s="184">
        <f t="shared" si="0"/>
        <v>0</v>
      </c>
      <c r="K291" s="181" t="s">
        <v>156</v>
      </c>
      <c r="L291" s="185"/>
      <c r="M291" s="186" t="s">
        <v>1</v>
      </c>
      <c r="N291" s="187" t="s">
        <v>43</v>
      </c>
      <c r="O291" s="154">
        <v>0</v>
      </c>
      <c r="P291" s="154">
        <f t="shared" si="1"/>
        <v>0</v>
      </c>
      <c r="Q291" s="154">
        <v>0.0019</v>
      </c>
      <c r="R291" s="154">
        <f t="shared" si="2"/>
        <v>0.0304</v>
      </c>
      <c r="S291" s="154">
        <v>0</v>
      </c>
      <c r="T291" s="155">
        <f t="shared" si="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194</v>
      </c>
      <c r="AT291" s="156" t="s">
        <v>265</v>
      </c>
      <c r="AU291" s="156" t="s">
        <v>87</v>
      </c>
      <c r="AY291" s="17" t="s">
        <v>150</v>
      </c>
      <c r="BE291" s="157">
        <f t="shared" si="4"/>
        <v>0</v>
      </c>
      <c r="BF291" s="157">
        <f t="shared" si="5"/>
        <v>0</v>
      </c>
      <c r="BG291" s="157">
        <f t="shared" si="6"/>
        <v>0</v>
      </c>
      <c r="BH291" s="157">
        <f t="shared" si="7"/>
        <v>0</v>
      </c>
      <c r="BI291" s="157">
        <f t="shared" si="8"/>
        <v>0</v>
      </c>
      <c r="BJ291" s="17" t="s">
        <v>85</v>
      </c>
      <c r="BK291" s="157">
        <f t="shared" si="9"/>
        <v>0</v>
      </c>
      <c r="BL291" s="17" t="s">
        <v>157</v>
      </c>
      <c r="BM291" s="156" t="s">
        <v>999</v>
      </c>
    </row>
    <row r="292" spans="1:65" s="2" customFormat="1" ht="16.5" customHeight="1">
      <c r="A292" s="29"/>
      <c r="B292" s="145"/>
      <c r="C292" s="146" t="s">
        <v>426</v>
      </c>
      <c r="D292" s="146" t="s">
        <v>152</v>
      </c>
      <c r="E292" s="147" t="s">
        <v>452</v>
      </c>
      <c r="F292" s="148" t="s">
        <v>453</v>
      </c>
      <c r="G292" s="149" t="s">
        <v>180</v>
      </c>
      <c r="H292" s="150">
        <v>40.91</v>
      </c>
      <c r="I292" s="243"/>
      <c r="J292" s="151">
        <f t="shared" si="0"/>
        <v>0</v>
      </c>
      <c r="K292" s="148" t="s">
        <v>156</v>
      </c>
      <c r="L292" s="30"/>
      <c r="M292" s="152" t="s">
        <v>1</v>
      </c>
      <c r="N292" s="153" t="s">
        <v>43</v>
      </c>
      <c r="O292" s="154">
        <v>0.044</v>
      </c>
      <c r="P292" s="154">
        <f t="shared" si="1"/>
        <v>1.8000399999999996</v>
      </c>
      <c r="Q292" s="154">
        <v>0</v>
      </c>
      <c r="R292" s="154">
        <f t="shared" si="2"/>
        <v>0</v>
      </c>
      <c r="S292" s="154">
        <v>0</v>
      </c>
      <c r="T292" s="155">
        <f t="shared" si="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6" t="s">
        <v>157</v>
      </c>
      <c r="AT292" s="156" t="s">
        <v>152</v>
      </c>
      <c r="AU292" s="156" t="s">
        <v>87</v>
      </c>
      <c r="AY292" s="17" t="s">
        <v>150</v>
      </c>
      <c r="BE292" s="157">
        <f t="shared" si="4"/>
        <v>0</v>
      </c>
      <c r="BF292" s="157">
        <f t="shared" si="5"/>
        <v>0</v>
      </c>
      <c r="BG292" s="157">
        <f t="shared" si="6"/>
        <v>0</v>
      </c>
      <c r="BH292" s="157">
        <f t="shared" si="7"/>
        <v>0</v>
      </c>
      <c r="BI292" s="157">
        <f t="shared" si="8"/>
        <v>0</v>
      </c>
      <c r="BJ292" s="17" t="s">
        <v>85</v>
      </c>
      <c r="BK292" s="157">
        <f t="shared" si="9"/>
        <v>0</v>
      </c>
      <c r="BL292" s="17" t="s">
        <v>157</v>
      </c>
      <c r="BM292" s="156" t="s">
        <v>1000</v>
      </c>
    </row>
    <row r="293" spans="1:65" s="2" customFormat="1" ht="16.5" customHeight="1">
      <c r="A293" s="29"/>
      <c r="B293" s="145"/>
      <c r="C293" s="146" t="s">
        <v>431</v>
      </c>
      <c r="D293" s="146" t="s">
        <v>152</v>
      </c>
      <c r="E293" s="147" t="s">
        <v>501</v>
      </c>
      <c r="F293" s="148" t="s">
        <v>502</v>
      </c>
      <c r="G293" s="149" t="s">
        <v>343</v>
      </c>
      <c r="H293" s="150">
        <v>16</v>
      </c>
      <c r="I293" s="243"/>
      <c r="J293" s="151">
        <f t="shared" si="0"/>
        <v>0</v>
      </c>
      <c r="K293" s="148" t="s">
        <v>156</v>
      </c>
      <c r="L293" s="30"/>
      <c r="M293" s="152" t="s">
        <v>1</v>
      </c>
      <c r="N293" s="153" t="s">
        <v>43</v>
      </c>
      <c r="O293" s="154">
        <v>0.863</v>
      </c>
      <c r="P293" s="154">
        <f t="shared" si="1"/>
        <v>13.808</v>
      </c>
      <c r="Q293" s="154">
        <v>0.04</v>
      </c>
      <c r="R293" s="154">
        <f t="shared" si="2"/>
        <v>0.64</v>
      </c>
      <c r="S293" s="154">
        <v>0</v>
      </c>
      <c r="T293" s="155">
        <f t="shared" si="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157</v>
      </c>
      <c r="AT293" s="156" t="s">
        <v>152</v>
      </c>
      <c r="AU293" s="156" t="s">
        <v>87</v>
      </c>
      <c r="AY293" s="17" t="s">
        <v>150</v>
      </c>
      <c r="BE293" s="157">
        <f t="shared" si="4"/>
        <v>0</v>
      </c>
      <c r="BF293" s="157">
        <f t="shared" si="5"/>
        <v>0</v>
      </c>
      <c r="BG293" s="157">
        <f t="shared" si="6"/>
        <v>0</v>
      </c>
      <c r="BH293" s="157">
        <f t="shared" si="7"/>
        <v>0</v>
      </c>
      <c r="BI293" s="157">
        <f t="shared" si="8"/>
        <v>0</v>
      </c>
      <c r="BJ293" s="17" t="s">
        <v>85</v>
      </c>
      <c r="BK293" s="157">
        <f t="shared" si="9"/>
        <v>0</v>
      </c>
      <c r="BL293" s="17" t="s">
        <v>157</v>
      </c>
      <c r="BM293" s="156" t="s">
        <v>1001</v>
      </c>
    </row>
    <row r="294" spans="2:51" s="13" customFormat="1" ht="11.25">
      <c r="B294" s="158"/>
      <c r="D294" s="159" t="s">
        <v>159</v>
      </c>
      <c r="E294" s="160" t="s">
        <v>1</v>
      </c>
      <c r="F294" s="161" t="s">
        <v>302</v>
      </c>
      <c r="H294" s="160" t="s">
        <v>1</v>
      </c>
      <c r="I294" s="244"/>
      <c r="L294" s="158"/>
      <c r="M294" s="162"/>
      <c r="N294" s="163"/>
      <c r="O294" s="163"/>
      <c r="P294" s="163"/>
      <c r="Q294" s="163"/>
      <c r="R294" s="163"/>
      <c r="S294" s="163"/>
      <c r="T294" s="164"/>
      <c r="AT294" s="160" t="s">
        <v>159</v>
      </c>
      <c r="AU294" s="160" t="s">
        <v>87</v>
      </c>
      <c r="AV294" s="13" t="s">
        <v>85</v>
      </c>
      <c r="AW294" s="13" t="s">
        <v>33</v>
      </c>
      <c r="AX294" s="13" t="s">
        <v>78</v>
      </c>
      <c r="AY294" s="160" t="s">
        <v>150</v>
      </c>
    </row>
    <row r="295" spans="2:51" s="14" customFormat="1" ht="11.25">
      <c r="B295" s="165"/>
      <c r="D295" s="159" t="s">
        <v>159</v>
      </c>
      <c r="E295" s="166" t="s">
        <v>1</v>
      </c>
      <c r="F295" s="167" t="s">
        <v>240</v>
      </c>
      <c r="H295" s="168">
        <v>16</v>
      </c>
      <c r="I295" s="245"/>
      <c r="L295" s="165"/>
      <c r="M295" s="169"/>
      <c r="N295" s="170"/>
      <c r="O295" s="170"/>
      <c r="P295" s="170"/>
      <c r="Q295" s="170"/>
      <c r="R295" s="170"/>
      <c r="S295" s="170"/>
      <c r="T295" s="171"/>
      <c r="AT295" s="166" t="s">
        <v>159</v>
      </c>
      <c r="AU295" s="166" t="s">
        <v>87</v>
      </c>
      <c r="AV295" s="14" t="s">
        <v>87</v>
      </c>
      <c r="AW295" s="14" t="s">
        <v>33</v>
      </c>
      <c r="AX295" s="14" t="s">
        <v>85</v>
      </c>
      <c r="AY295" s="166" t="s">
        <v>150</v>
      </c>
    </row>
    <row r="296" spans="1:65" s="2" customFormat="1" ht="24.2" customHeight="1">
      <c r="A296" s="29"/>
      <c r="B296" s="145"/>
      <c r="C296" s="179" t="s">
        <v>435</v>
      </c>
      <c r="D296" s="179" t="s">
        <v>265</v>
      </c>
      <c r="E296" s="180" t="s">
        <v>505</v>
      </c>
      <c r="F296" s="181" t="s">
        <v>506</v>
      </c>
      <c r="G296" s="182" t="s">
        <v>343</v>
      </c>
      <c r="H296" s="183">
        <v>16</v>
      </c>
      <c r="I296" s="252"/>
      <c r="J296" s="184">
        <f>ROUND(I296*H296,2)</f>
        <v>0</v>
      </c>
      <c r="K296" s="181" t="s">
        <v>156</v>
      </c>
      <c r="L296" s="185"/>
      <c r="M296" s="186" t="s">
        <v>1</v>
      </c>
      <c r="N296" s="187" t="s">
        <v>43</v>
      </c>
      <c r="O296" s="154">
        <v>0</v>
      </c>
      <c r="P296" s="154">
        <f>O296*H296</f>
        <v>0</v>
      </c>
      <c r="Q296" s="154">
        <v>0.0133</v>
      </c>
      <c r="R296" s="154">
        <f>Q296*H296</f>
        <v>0.2128</v>
      </c>
      <c r="S296" s="154">
        <v>0</v>
      </c>
      <c r="T296" s="155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194</v>
      </c>
      <c r="AT296" s="156" t="s">
        <v>265</v>
      </c>
      <c r="AU296" s="156" t="s">
        <v>87</v>
      </c>
      <c r="AY296" s="17" t="s">
        <v>150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85</v>
      </c>
      <c r="BK296" s="157">
        <f>ROUND(I296*H296,2)</f>
        <v>0</v>
      </c>
      <c r="BL296" s="17" t="s">
        <v>157</v>
      </c>
      <c r="BM296" s="156" t="s">
        <v>1002</v>
      </c>
    </row>
    <row r="297" spans="1:65" s="2" customFormat="1" ht="24.2" customHeight="1">
      <c r="A297" s="29"/>
      <c r="B297" s="145"/>
      <c r="C297" s="179" t="s">
        <v>439</v>
      </c>
      <c r="D297" s="179" t="s">
        <v>265</v>
      </c>
      <c r="E297" s="180" t="s">
        <v>509</v>
      </c>
      <c r="F297" s="181" t="s">
        <v>510</v>
      </c>
      <c r="G297" s="182" t="s">
        <v>343</v>
      </c>
      <c r="H297" s="183">
        <v>16</v>
      </c>
      <c r="I297" s="252"/>
      <c r="J297" s="184">
        <f>ROUND(I297*H297,2)</f>
        <v>0</v>
      </c>
      <c r="K297" s="181" t="s">
        <v>156</v>
      </c>
      <c r="L297" s="185"/>
      <c r="M297" s="186" t="s">
        <v>1</v>
      </c>
      <c r="N297" s="187" t="s">
        <v>43</v>
      </c>
      <c r="O297" s="154">
        <v>0</v>
      </c>
      <c r="P297" s="154">
        <f>O297*H297</f>
        <v>0</v>
      </c>
      <c r="Q297" s="154">
        <v>0.0003</v>
      </c>
      <c r="R297" s="154">
        <f>Q297*H297</f>
        <v>0.0048</v>
      </c>
      <c r="S297" s="154">
        <v>0</v>
      </c>
      <c r="T297" s="155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6" t="s">
        <v>194</v>
      </c>
      <c r="AT297" s="156" t="s">
        <v>265</v>
      </c>
      <c r="AU297" s="156" t="s">
        <v>87</v>
      </c>
      <c r="AY297" s="17" t="s">
        <v>150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7" t="s">
        <v>85</v>
      </c>
      <c r="BK297" s="157">
        <f>ROUND(I297*H297,2)</f>
        <v>0</v>
      </c>
      <c r="BL297" s="17" t="s">
        <v>157</v>
      </c>
      <c r="BM297" s="156" t="s">
        <v>1003</v>
      </c>
    </row>
    <row r="298" spans="2:63" s="12" customFormat="1" ht="22.9" customHeight="1">
      <c r="B298" s="133"/>
      <c r="D298" s="134" t="s">
        <v>77</v>
      </c>
      <c r="E298" s="143" t="s">
        <v>200</v>
      </c>
      <c r="F298" s="143" t="s">
        <v>533</v>
      </c>
      <c r="I298" s="250"/>
      <c r="J298" s="144">
        <f>BK298</f>
        <v>0</v>
      </c>
      <c r="L298" s="133"/>
      <c r="M298" s="137"/>
      <c r="N298" s="138"/>
      <c r="O298" s="138"/>
      <c r="P298" s="139">
        <f>SUM(P299:P300)</f>
        <v>0.56</v>
      </c>
      <c r="Q298" s="138"/>
      <c r="R298" s="139">
        <f>SUM(R299:R300)</f>
        <v>0.5158</v>
      </c>
      <c r="S298" s="138"/>
      <c r="T298" s="140">
        <f>SUM(T299:T300)</f>
        <v>0</v>
      </c>
      <c r="AR298" s="134" t="s">
        <v>85</v>
      </c>
      <c r="AT298" s="141" t="s">
        <v>77</v>
      </c>
      <c r="AU298" s="141" t="s">
        <v>85</v>
      </c>
      <c r="AY298" s="134" t="s">
        <v>150</v>
      </c>
      <c r="BK298" s="142">
        <f>SUM(BK299:BK300)</f>
        <v>0</v>
      </c>
    </row>
    <row r="299" spans="1:65" s="2" customFormat="1" ht="44.25" customHeight="1">
      <c r="A299" s="29"/>
      <c r="B299" s="145"/>
      <c r="C299" s="146" t="s">
        <v>443</v>
      </c>
      <c r="D299" s="146" t="s">
        <v>152</v>
      </c>
      <c r="E299" s="147" t="s">
        <v>535</v>
      </c>
      <c r="F299" s="148" t="s">
        <v>536</v>
      </c>
      <c r="G299" s="149" t="s">
        <v>180</v>
      </c>
      <c r="H299" s="150">
        <v>4</v>
      </c>
      <c r="I299" s="243"/>
      <c r="J299" s="151">
        <f>ROUND(I299*H299,2)</f>
        <v>0</v>
      </c>
      <c r="K299" s="148" t="s">
        <v>156</v>
      </c>
      <c r="L299" s="30"/>
      <c r="M299" s="152" t="s">
        <v>1</v>
      </c>
      <c r="N299" s="153" t="s">
        <v>43</v>
      </c>
      <c r="O299" s="154">
        <v>0.14</v>
      </c>
      <c r="P299" s="154">
        <f>O299*H299</f>
        <v>0.56</v>
      </c>
      <c r="Q299" s="154">
        <v>0.10095</v>
      </c>
      <c r="R299" s="154">
        <f>Q299*H299</f>
        <v>0.4038</v>
      </c>
      <c r="S299" s="154">
        <v>0</v>
      </c>
      <c r="T299" s="155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6" t="s">
        <v>157</v>
      </c>
      <c r="AT299" s="156" t="s">
        <v>152</v>
      </c>
      <c r="AU299" s="156" t="s">
        <v>87</v>
      </c>
      <c r="AY299" s="17" t="s">
        <v>150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7" t="s">
        <v>85</v>
      </c>
      <c r="BK299" s="157">
        <f>ROUND(I299*H299,2)</f>
        <v>0</v>
      </c>
      <c r="BL299" s="17" t="s">
        <v>157</v>
      </c>
      <c r="BM299" s="156" t="s">
        <v>1004</v>
      </c>
    </row>
    <row r="300" spans="1:65" s="2" customFormat="1" ht="16.5" customHeight="1">
      <c r="A300" s="29"/>
      <c r="B300" s="145"/>
      <c r="C300" s="179" t="s">
        <v>447</v>
      </c>
      <c r="D300" s="179" t="s">
        <v>265</v>
      </c>
      <c r="E300" s="180" t="s">
        <v>539</v>
      </c>
      <c r="F300" s="181" t="s">
        <v>540</v>
      </c>
      <c r="G300" s="182" t="s">
        <v>180</v>
      </c>
      <c r="H300" s="183">
        <v>4</v>
      </c>
      <c r="I300" s="248"/>
      <c r="J300" s="184">
        <f>ROUND(I300*H300,2)</f>
        <v>0</v>
      </c>
      <c r="K300" s="181" t="s">
        <v>156</v>
      </c>
      <c r="L300" s="185"/>
      <c r="M300" s="186" t="s">
        <v>1</v>
      </c>
      <c r="N300" s="187" t="s">
        <v>43</v>
      </c>
      <c r="O300" s="154">
        <v>0</v>
      </c>
      <c r="P300" s="154">
        <f>O300*H300</f>
        <v>0</v>
      </c>
      <c r="Q300" s="154">
        <v>0.028</v>
      </c>
      <c r="R300" s="154">
        <f>Q300*H300</f>
        <v>0.112</v>
      </c>
      <c r="S300" s="154">
        <v>0</v>
      </c>
      <c r="T300" s="155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194</v>
      </c>
      <c r="AT300" s="156" t="s">
        <v>265</v>
      </c>
      <c r="AU300" s="156" t="s">
        <v>87</v>
      </c>
      <c r="AY300" s="17" t="s">
        <v>150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85</v>
      </c>
      <c r="BK300" s="157">
        <f>ROUND(I300*H300,2)</f>
        <v>0</v>
      </c>
      <c r="BL300" s="17" t="s">
        <v>157</v>
      </c>
      <c r="BM300" s="156" t="s">
        <v>1005</v>
      </c>
    </row>
    <row r="301" spans="2:63" s="12" customFormat="1" ht="22.9" customHeight="1">
      <c r="B301" s="133"/>
      <c r="D301" s="134" t="s">
        <v>77</v>
      </c>
      <c r="E301" s="143" t="s">
        <v>551</v>
      </c>
      <c r="F301" s="143" t="s">
        <v>552</v>
      </c>
      <c r="I301" s="250"/>
      <c r="J301" s="144">
        <f>BK301</f>
        <v>0</v>
      </c>
      <c r="L301" s="133"/>
      <c r="M301" s="137"/>
      <c r="N301" s="138"/>
      <c r="O301" s="138"/>
      <c r="P301" s="139">
        <f>SUM(P302:P306)</f>
        <v>0.89877</v>
      </c>
      <c r="Q301" s="138"/>
      <c r="R301" s="139">
        <f>SUM(R302:R306)</f>
        <v>0</v>
      </c>
      <c r="S301" s="138"/>
      <c r="T301" s="140">
        <f>SUM(T302:T306)</f>
        <v>0</v>
      </c>
      <c r="AR301" s="134" t="s">
        <v>85</v>
      </c>
      <c r="AT301" s="141" t="s">
        <v>77</v>
      </c>
      <c r="AU301" s="141" t="s">
        <v>85</v>
      </c>
      <c r="AY301" s="134" t="s">
        <v>150</v>
      </c>
      <c r="BK301" s="142">
        <f>SUM(BK302:BK306)</f>
        <v>0</v>
      </c>
    </row>
    <row r="302" spans="1:65" s="2" customFormat="1" ht="24.2" customHeight="1">
      <c r="A302" s="29"/>
      <c r="B302" s="145"/>
      <c r="C302" s="146" t="s">
        <v>451</v>
      </c>
      <c r="D302" s="146" t="s">
        <v>152</v>
      </c>
      <c r="E302" s="147" t="s">
        <v>554</v>
      </c>
      <c r="F302" s="148" t="s">
        <v>555</v>
      </c>
      <c r="G302" s="149" t="s">
        <v>268</v>
      </c>
      <c r="H302" s="150">
        <v>29.959</v>
      </c>
      <c r="I302" s="243"/>
      <c r="J302" s="151">
        <f>ROUND(I302*H302,2)</f>
        <v>0</v>
      </c>
      <c r="K302" s="148" t="s">
        <v>1</v>
      </c>
      <c r="L302" s="30"/>
      <c r="M302" s="152" t="s">
        <v>1</v>
      </c>
      <c r="N302" s="153" t="s">
        <v>43</v>
      </c>
      <c r="O302" s="154">
        <v>0.03</v>
      </c>
      <c r="P302" s="154">
        <f>O302*H302</f>
        <v>0.89877</v>
      </c>
      <c r="Q302" s="154">
        <v>0</v>
      </c>
      <c r="R302" s="154">
        <f>Q302*H302</f>
        <v>0</v>
      </c>
      <c r="S302" s="154">
        <v>0</v>
      </c>
      <c r="T302" s="155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157</v>
      </c>
      <c r="AT302" s="156" t="s">
        <v>152</v>
      </c>
      <c r="AU302" s="156" t="s">
        <v>87</v>
      </c>
      <c r="AY302" s="17" t="s">
        <v>150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85</v>
      </c>
      <c r="BK302" s="157">
        <f>ROUND(I302*H302,2)</f>
        <v>0</v>
      </c>
      <c r="BL302" s="17" t="s">
        <v>157</v>
      </c>
      <c r="BM302" s="156" t="s">
        <v>1006</v>
      </c>
    </row>
    <row r="303" spans="2:51" s="13" customFormat="1" ht="11.25">
      <c r="B303" s="158"/>
      <c r="D303" s="159" t="s">
        <v>159</v>
      </c>
      <c r="E303" s="160" t="s">
        <v>1</v>
      </c>
      <c r="F303" s="161" t="s">
        <v>557</v>
      </c>
      <c r="H303" s="160" t="s">
        <v>1</v>
      </c>
      <c r="I303" s="244"/>
      <c r="L303" s="158"/>
      <c r="M303" s="162"/>
      <c r="N303" s="163"/>
      <c r="O303" s="163"/>
      <c r="P303" s="163"/>
      <c r="Q303" s="163"/>
      <c r="R303" s="163"/>
      <c r="S303" s="163"/>
      <c r="T303" s="164"/>
      <c r="AT303" s="160" t="s">
        <v>159</v>
      </c>
      <c r="AU303" s="160" t="s">
        <v>87</v>
      </c>
      <c r="AV303" s="13" t="s">
        <v>85</v>
      </c>
      <c r="AW303" s="13" t="s">
        <v>33</v>
      </c>
      <c r="AX303" s="13" t="s">
        <v>78</v>
      </c>
      <c r="AY303" s="160" t="s">
        <v>150</v>
      </c>
    </row>
    <row r="304" spans="2:51" s="13" customFormat="1" ht="11.25">
      <c r="B304" s="158"/>
      <c r="D304" s="159" t="s">
        <v>159</v>
      </c>
      <c r="E304" s="160" t="s">
        <v>1</v>
      </c>
      <c r="F304" s="161" t="s">
        <v>245</v>
      </c>
      <c r="H304" s="160" t="s">
        <v>1</v>
      </c>
      <c r="I304" s="244"/>
      <c r="L304" s="158"/>
      <c r="M304" s="162"/>
      <c r="N304" s="163"/>
      <c r="O304" s="163"/>
      <c r="P304" s="163"/>
      <c r="Q304" s="163"/>
      <c r="R304" s="163"/>
      <c r="S304" s="163"/>
      <c r="T304" s="164"/>
      <c r="AT304" s="160" t="s">
        <v>159</v>
      </c>
      <c r="AU304" s="160" t="s">
        <v>87</v>
      </c>
      <c r="AV304" s="13" t="s">
        <v>85</v>
      </c>
      <c r="AW304" s="13" t="s">
        <v>33</v>
      </c>
      <c r="AX304" s="13" t="s">
        <v>78</v>
      </c>
      <c r="AY304" s="160" t="s">
        <v>150</v>
      </c>
    </row>
    <row r="305" spans="2:51" s="14" customFormat="1" ht="11.25">
      <c r="B305" s="165"/>
      <c r="D305" s="159" t="s">
        <v>159</v>
      </c>
      <c r="E305" s="166" t="s">
        <v>1</v>
      </c>
      <c r="F305" s="167" t="s">
        <v>1007</v>
      </c>
      <c r="H305" s="168">
        <v>29.959</v>
      </c>
      <c r="I305" s="245"/>
      <c r="L305" s="165"/>
      <c r="M305" s="169"/>
      <c r="N305" s="170"/>
      <c r="O305" s="170"/>
      <c r="P305" s="170"/>
      <c r="Q305" s="170"/>
      <c r="R305" s="170"/>
      <c r="S305" s="170"/>
      <c r="T305" s="171"/>
      <c r="AT305" s="166" t="s">
        <v>159</v>
      </c>
      <c r="AU305" s="166" t="s">
        <v>87</v>
      </c>
      <c r="AV305" s="14" t="s">
        <v>87</v>
      </c>
      <c r="AW305" s="14" t="s">
        <v>33</v>
      </c>
      <c r="AX305" s="14" t="s">
        <v>78</v>
      </c>
      <c r="AY305" s="166" t="s">
        <v>150</v>
      </c>
    </row>
    <row r="306" spans="2:51" s="15" customFormat="1" ht="11.25">
      <c r="B306" s="172"/>
      <c r="D306" s="159" t="s">
        <v>159</v>
      </c>
      <c r="E306" s="173" t="s">
        <v>1</v>
      </c>
      <c r="F306" s="174" t="s">
        <v>164</v>
      </c>
      <c r="H306" s="175">
        <v>29.959</v>
      </c>
      <c r="I306" s="247"/>
      <c r="L306" s="172"/>
      <c r="M306" s="176"/>
      <c r="N306" s="177"/>
      <c r="O306" s="177"/>
      <c r="P306" s="177"/>
      <c r="Q306" s="177"/>
      <c r="R306" s="177"/>
      <c r="S306" s="177"/>
      <c r="T306" s="178"/>
      <c r="AT306" s="173" t="s">
        <v>159</v>
      </c>
      <c r="AU306" s="173" t="s">
        <v>87</v>
      </c>
      <c r="AV306" s="15" t="s">
        <v>157</v>
      </c>
      <c r="AW306" s="15" t="s">
        <v>33</v>
      </c>
      <c r="AX306" s="15" t="s">
        <v>85</v>
      </c>
      <c r="AY306" s="173" t="s">
        <v>150</v>
      </c>
    </row>
    <row r="307" spans="2:63" s="12" customFormat="1" ht="22.9" customHeight="1">
      <c r="B307" s="133"/>
      <c r="D307" s="134" t="s">
        <v>77</v>
      </c>
      <c r="E307" s="143" t="s">
        <v>559</v>
      </c>
      <c r="F307" s="143" t="s">
        <v>560</v>
      </c>
      <c r="I307" s="250"/>
      <c r="J307" s="144">
        <f>BK307</f>
        <v>0</v>
      </c>
      <c r="L307" s="133"/>
      <c r="M307" s="137"/>
      <c r="N307" s="138"/>
      <c r="O307" s="138"/>
      <c r="P307" s="139">
        <f>P308</f>
        <v>26.347788</v>
      </c>
      <c r="Q307" s="138"/>
      <c r="R307" s="139">
        <f>R308</f>
        <v>0</v>
      </c>
      <c r="S307" s="138"/>
      <c r="T307" s="140">
        <f>T308</f>
        <v>0</v>
      </c>
      <c r="AR307" s="134" t="s">
        <v>85</v>
      </c>
      <c r="AT307" s="141" t="s">
        <v>77</v>
      </c>
      <c r="AU307" s="141" t="s">
        <v>85</v>
      </c>
      <c r="AY307" s="134" t="s">
        <v>150</v>
      </c>
      <c r="BK307" s="142">
        <f>BK308</f>
        <v>0</v>
      </c>
    </row>
    <row r="308" spans="1:65" s="2" customFormat="1" ht="37.9" customHeight="1">
      <c r="A308" s="29"/>
      <c r="B308" s="145"/>
      <c r="C308" s="146" t="s">
        <v>455</v>
      </c>
      <c r="D308" s="146" t="s">
        <v>152</v>
      </c>
      <c r="E308" s="147" t="s">
        <v>562</v>
      </c>
      <c r="F308" s="148" t="s">
        <v>563</v>
      </c>
      <c r="G308" s="149" t="s">
        <v>268</v>
      </c>
      <c r="H308" s="150">
        <v>31.821</v>
      </c>
      <c r="I308" s="243"/>
      <c r="J308" s="151">
        <f>ROUND(I308*H308,2)</f>
        <v>0</v>
      </c>
      <c r="K308" s="148" t="s">
        <v>156</v>
      </c>
      <c r="L308" s="30"/>
      <c r="M308" s="191" t="s">
        <v>1</v>
      </c>
      <c r="N308" s="192" t="s">
        <v>43</v>
      </c>
      <c r="O308" s="193">
        <v>0.828</v>
      </c>
      <c r="P308" s="193">
        <f>O308*H308</f>
        <v>26.347788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6" t="s">
        <v>157</v>
      </c>
      <c r="AT308" s="156" t="s">
        <v>152</v>
      </c>
      <c r="AU308" s="156" t="s">
        <v>87</v>
      </c>
      <c r="AY308" s="17" t="s">
        <v>150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85</v>
      </c>
      <c r="BK308" s="157">
        <f>ROUND(I308*H308,2)</f>
        <v>0</v>
      </c>
      <c r="BL308" s="17" t="s">
        <v>157</v>
      </c>
      <c r="BM308" s="156" t="s">
        <v>1008</v>
      </c>
    </row>
    <row r="309" spans="1:31" s="2" customFormat="1" ht="6.95" customHeight="1">
      <c r="A309" s="29"/>
      <c r="B309" s="44"/>
      <c r="C309" s="45"/>
      <c r="D309" s="45"/>
      <c r="E309" s="45"/>
      <c r="F309" s="45"/>
      <c r="G309" s="45"/>
      <c r="H309" s="45"/>
      <c r="I309" s="45"/>
      <c r="J309" s="45"/>
      <c r="K309" s="45"/>
      <c r="L309" s="30"/>
      <c r="M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</row>
    <row r="310" ht="11.25">
      <c r="H310" s="251">
        <f>SUM(H131:H309)</f>
        <v>2189.688000000001</v>
      </c>
    </row>
  </sheetData>
  <autoFilter ref="C127:K308"/>
  <mergeCells count="11">
    <mergeCell ref="L2:V2"/>
    <mergeCell ref="E87:H87"/>
    <mergeCell ref="E89:H89"/>
    <mergeCell ref="E116:H116"/>
    <mergeCell ref="E118:H118"/>
    <mergeCell ref="E120:H120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9"/>
  <sheetViews>
    <sheetView showGridLines="0" workbookViewId="0" topLeftCell="A1">
      <selection activeCell="I318" sqref="I3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107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1009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1010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ROUND(J131,2)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ROUND((SUM(BE131:BE357)),2)</f>
        <v>0</v>
      </c>
      <c r="G35" s="29"/>
      <c r="H35" s="29"/>
      <c r="I35" s="103">
        <v>0.21</v>
      </c>
      <c r="J35" s="102">
        <f>ROUND(((SUM(BE131:BE357))*I35),2)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ROUND((SUM(BF131:BF357)),2)</f>
        <v>0</v>
      </c>
      <c r="G36" s="29"/>
      <c r="H36" s="29"/>
      <c r="I36" s="103">
        <v>0.15</v>
      </c>
      <c r="J36" s="102">
        <f>ROUND(((SUM(BF131:BF357))*I36),2)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ROUND((SUM(BG131:BG357)),2)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ROUND((SUM(BH131:BH357)),2)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ROUND((SUM(BI131:BI357)),2)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1009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02.1 - Stoka A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J131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J132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J133</f>
        <v>0</v>
      </c>
      <c r="L100" s="119"/>
    </row>
    <row r="101" spans="2:12" s="10" customFormat="1" ht="19.9" customHeight="1">
      <c r="B101" s="119"/>
      <c r="D101" s="120" t="s">
        <v>1011</v>
      </c>
      <c r="E101" s="121"/>
      <c r="F101" s="121"/>
      <c r="G101" s="121"/>
      <c r="H101" s="121"/>
      <c r="I101" s="121"/>
      <c r="J101" s="122">
        <f>J219</f>
        <v>0</v>
      </c>
      <c r="L101" s="119"/>
    </row>
    <row r="102" spans="2:12" s="10" customFormat="1" ht="19.9" customHeight="1">
      <c r="B102" s="119"/>
      <c r="D102" s="120" t="s">
        <v>128</v>
      </c>
      <c r="E102" s="121"/>
      <c r="F102" s="121"/>
      <c r="G102" s="121"/>
      <c r="H102" s="121"/>
      <c r="I102" s="121"/>
      <c r="J102" s="122">
        <f>J222</f>
        <v>0</v>
      </c>
      <c r="L102" s="119"/>
    </row>
    <row r="103" spans="2:12" s="10" customFormat="1" ht="19.9" customHeight="1">
      <c r="B103" s="119"/>
      <c r="D103" s="120" t="s">
        <v>129</v>
      </c>
      <c r="E103" s="121"/>
      <c r="F103" s="121"/>
      <c r="G103" s="121"/>
      <c r="H103" s="121"/>
      <c r="I103" s="121"/>
      <c r="J103" s="122">
        <f>J241</f>
        <v>0</v>
      </c>
      <c r="L103" s="119"/>
    </row>
    <row r="104" spans="2:12" s="10" customFormat="1" ht="19.9" customHeight="1">
      <c r="B104" s="119"/>
      <c r="D104" s="120" t="s">
        <v>130</v>
      </c>
      <c r="E104" s="121"/>
      <c r="F104" s="121"/>
      <c r="G104" s="121"/>
      <c r="H104" s="121"/>
      <c r="I104" s="121"/>
      <c r="J104" s="122">
        <f>J262</f>
        <v>0</v>
      </c>
      <c r="L104" s="119"/>
    </row>
    <row r="105" spans="2:12" s="10" customFormat="1" ht="19.9" customHeight="1">
      <c r="B105" s="119"/>
      <c r="D105" s="120" t="s">
        <v>131</v>
      </c>
      <c r="E105" s="121"/>
      <c r="F105" s="121"/>
      <c r="G105" s="121"/>
      <c r="H105" s="121"/>
      <c r="I105" s="121"/>
      <c r="J105" s="122">
        <f>J326</f>
        <v>0</v>
      </c>
      <c r="L105" s="119"/>
    </row>
    <row r="106" spans="2:12" s="10" customFormat="1" ht="19.9" customHeight="1">
      <c r="B106" s="119"/>
      <c r="D106" s="120" t="s">
        <v>132</v>
      </c>
      <c r="E106" s="121"/>
      <c r="F106" s="121"/>
      <c r="G106" s="121"/>
      <c r="H106" s="121"/>
      <c r="I106" s="121"/>
      <c r="J106" s="122">
        <f>J343</f>
        <v>0</v>
      </c>
      <c r="L106" s="119"/>
    </row>
    <row r="107" spans="2:12" s="10" customFormat="1" ht="19.9" customHeight="1">
      <c r="B107" s="119"/>
      <c r="D107" s="120" t="s">
        <v>133</v>
      </c>
      <c r="E107" s="121"/>
      <c r="F107" s="121"/>
      <c r="G107" s="121"/>
      <c r="H107" s="121"/>
      <c r="I107" s="121"/>
      <c r="J107" s="122">
        <f>J349</f>
        <v>0</v>
      </c>
      <c r="L107" s="119"/>
    </row>
    <row r="108" spans="2:12" s="9" customFormat="1" ht="24.95" customHeight="1">
      <c r="B108" s="115"/>
      <c r="D108" s="116" t="s">
        <v>1012</v>
      </c>
      <c r="E108" s="117"/>
      <c r="F108" s="117"/>
      <c r="G108" s="117"/>
      <c r="H108" s="117"/>
      <c r="I108" s="117"/>
      <c r="J108" s="118">
        <f>J351</f>
        <v>0</v>
      </c>
      <c r="L108" s="115"/>
    </row>
    <row r="109" spans="2:12" s="10" customFormat="1" ht="19.9" customHeight="1">
      <c r="B109" s="119"/>
      <c r="D109" s="120" t="s">
        <v>1013</v>
      </c>
      <c r="E109" s="121"/>
      <c r="F109" s="121"/>
      <c r="G109" s="121"/>
      <c r="H109" s="121"/>
      <c r="I109" s="121"/>
      <c r="J109" s="122">
        <f>J352</f>
        <v>0</v>
      </c>
      <c r="L109" s="119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21" t="s">
        <v>135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36" t="str">
        <f>E7</f>
        <v>MB Pod Skalou, vodovod a kanalizace</v>
      </c>
      <c r="F119" s="237"/>
      <c r="G119" s="237"/>
      <c r="H119" s="237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2:12" s="1" customFormat="1" ht="12" customHeight="1">
      <c r="B120" s="20"/>
      <c r="C120" s="26" t="s">
        <v>117</v>
      </c>
      <c r="L120" s="20"/>
    </row>
    <row r="121" spans="1:31" s="2" customFormat="1" ht="16.5" customHeight="1">
      <c r="A121" s="29"/>
      <c r="B121" s="30"/>
      <c r="C121" s="29"/>
      <c r="D121" s="29"/>
      <c r="E121" s="236" t="s">
        <v>1009</v>
      </c>
      <c r="F121" s="238"/>
      <c r="G121" s="238"/>
      <c r="H121" s="238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119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03" t="str">
        <f>E11</f>
        <v>SO 02.1 - Stoka A</v>
      </c>
      <c r="F123" s="238"/>
      <c r="G123" s="238"/>
      <c r="H123" s="238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18</v>
      </c>
      <c r="D125" s="29"/>
      <c r="E125" s="29"/>
      <c r="F125" s="24" t="str">
        <f>F14</f>
        <v>Mladá Boleslav</v>
      </c>
      <c r="G125" s="29"/>
      <c r="H125" s="29"/>
      <c r="I125" s="26" t="s">
        <v>20</v>
      </c>
      <c r="J125" s="52" t="str">
        <f>IF(J14="","",J14)</f>
        <v>20. 12. 2023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6" t="s">
        <v>22</v>
      </c>
      <c r="D127" s="29"/>
      <c r="E127" s="29"/>
      <c r="F127" s="24" t="str">
        <f>E17</f>
        <v>Vodovody a kanalizace Mladá Boleslav, a.s.</v>
      </c>
      <c r="G127" s="29"/>
      <c r="H127" s="29"/>
      <c r="I127" s="26" t="s">
        <v>29</v>
      </c>
      <c r="J127" s="27" t="str">
        <f>E23</f>
        <v>ŠINDLAR s.r.o.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6" t="s">
        <v>28</v>
      </c>
      <c r="D128" s="29"/>
      <c r="E128" s="29"/>
      <c r="F128" s="24">
        <f>IF(E20="","",E20)</f>
        <v>0</v>
      </c>
      <c r="G128" s="29"/>
      <c r="H128" s="29"/>
      <c r="I128" s="26" t="s">
        <v>34</v>
      </c>
      <c r="J128" s="27" t="str">
        <f>E26</f>
        <v>Roman Bárta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11" customFormat="1" ht="29.25" customHeight="1">
      <c r="A130" s="123"/>
      <c r="B130" s="124"/>
      <c r="C130" s="125" t="s">
        <v>136</v>
      </c>
      <c r="D130" s="126" t="s">
        <v>63</v>
      </c>
      <c r="E130" s="126" t="s">
        <v>59</v>
      </c>
      <c r="F130" s="126" t="s">
        <v>60</v>
      </c>
      <c r="G130" s="126" t="s">
        <v>137</v>
      </c>
      <c r="H130" s="126" t="s">
        <v>138</v>
      </c>
      <c r="I130" s="126" t="s">
        <v>139</v>
      </c>
      <c r="J130" s="126" t="s">
        <v>123</v>
      </c>
      <c r="K130" s="127" t="s">
        <v>140</v>
      </c>
      <c r="L130" s="128"/>
      <c r="M130" s="59" t="s">
        <v>1</v>
      </c>
      <c r="N130" s="60" t="s">
        <v>42</v>
      </c>
      <c r="O130" s="60" t="s">
        <v>141</v>
      </c>
      <c r="P130" s="60" t="s">
        <v>142</v>
      </c>
      <c r="Q130" s="60" t="s">
        <v>143</v>
      </c>
      <c r="R130" s="60" t="s">
        <v>144</v>
      </c>
      <c r="S130" s="60" t="s">
        <v>145</v>
      </c>
      <c r="T130" s="61" t="s">
        <v>146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63" s="2" customFormat="1" ht="22.9" customHeight="1">
      <c r="A131" s="29"/>
      <c r="B131" s="30"/>
      <c r="C131" s="66" t="s">
        <v>147</v>
      </c>
      <c r="D131" s="29"/>
      <c r="E131" s="29"/>
      <c r="F131" s="29"/>
      <c r="G131" s="29"/>
      <c r="H131" s="29"/>
      <c r="I131" s="29"/>
      <c r="J131" s="129">
        <f>BK131</f>
        <v>0</v>
      </c>
      <c r="K131" s="29"/>
      <c r="L131" s="30"/>
      <c r="M131" s="62"/>
      <c r="N131" s="53"/>
      <c r="O131" s="63"/>
      <c r="P131" s="130">
        <f>P132+P351</f>
        <v>867.3865440000002</v>
      </c>
      <c r="Q131" s="63"/>
      <c r="R131" s="130">
        <f>R132+R351</f>
        <v>125.22397462</v>
      </c>
      <c r="S131" s="63"/>
      <c r="T131" s="131">
        <f>T132+T351</f>
        <v>94.55405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77</v>
      </c>
      <c r="AU131" s="17" t="s">
        <v>125</v>
      </c>
      <c r="BK131" s="132">
        <f>BK132+BK351</f>
        <v>0</v>
      </c>
    </row>
    <row r="132" spans="2:63" s="12" customFormat="1" ht="25.9" customHeight="1">
      <c r="B132" s="133"/>
      <c r="D132" s="134" t="s">
        <v>77</v>
      </c>
      <c r="E132" s="135" t="s">
        <v>148</v>
      </c>
      <c r="F132" s="135" t="s">
        <v>149</v>
      </c>
      <c r="J132" s="136">
        <f>BK132</f>
        <v>0</v>
      </c>
      <c r="L132" s="133"/>
      <c r="M132" s="137"/>
      <c r="N132" s="138"/>
      <c r="O132" s="138"/>
      <c r="P132" s="139">
        <f>P133+P219+P222+P241+P262+P326+P343+P349</f>
        <v>867.1111530000002</v>
      </c>
      <c r="Q132" s="138"/>
      <c r="R132" s="139">
        <f>R133+R219+R222+R241+R262+R326+R343+R349</f>
        <v>125.21142758</v>
      </c>
      <c r="S132" s="138"/>
      <c r="T132" s="140">
        <f>T133+T219+T222+T241+T262+T326+T343+T349</f>
        <v>94.55405</v>
      </c>
      <c r="AR132" s="134" t="s">
        <v>85</v>
      </c>
      <c r="AT132" s="141" t="s">
        <v>77</v>
      </c>
      <c r="AU132" s="141" t="s">
        <v>78</v>
      </c>
      <c r="AY132" s="134" t="s">
        <v>150</v>
      </c>
      <c r="BK132" s="142">
        <f>BK133+BK219+BK222+BK241+BK262+BK326+BK343+BK349</f>
        <v>0</v>
      </c>
    </row>
    <row r="133" spans="2:63" s="12" customFormat="1" ht="22.9" customHeight="1">
      <c r="B133" s="133"/>
      <c r="D133" s="134" t="s">
        <v>77</v>
      </c>
      <c r="E133" s="143" t="s">
        <v>85</v>
      </c>
      <c r="F133" s="143" t="s">
        <v>151</v>
      </c>
      <c r="J133" s="144">
        <f>BK133</f>
        <v>0</v>
      </c>
      <c r="L133" s="133"/>
      <c r="M133" s="137"/>
      <c r="N133" s="138"/>
      <c r="O133" s="138"/>
      <c r="P133" s="139">
        <f>SUM(P134:P218)</f>
        <v>485.77012500000006</v>
      </c>
      <c r="Q133" s="138"/>
      <c r="R133" s="139">
        <f>SUM(R134:R218)</f>
        <v>78.14068744000001</v>
      </c>
      <c r="S133" s="138"/>
      <c r="T133" s="140">
        <f>SUM(T134:T218)</f>
        <v>93.94998</v>
      </c>
      <c r="AR133" s="134" t="s">
        <v>85</v>
      </c>
      <c r="AT133" s="141" t="s">
        <v>77</v>
      </c>
      <c r="AU133" s="141" t="s">
        <v>85</v>
      </c>
      <c r="AY133" s="134" t="s">
        <v>150</v>
      </c>
      <c r="BK133" s="142">
        <f>SUM(BK134:BK218)</f>
        <v>0</v>
      </c>
    </row>
    <row r="134" spans="1:65" s="2" customFormat="1" ht="55.5" customHeight="1">
      <c r="A134" s="29"/>
      <c r="B134" s="145"/>
      <c r="C134" s="146" t="s">
        <v>85</v>
      </c>
      <c r="D134" s="146" t="s">
        <v>152</v>
      </c>
      <c r="E134" s="147" t="s">
        <v>153</v>
      </c>
      <c r="F134" s="148" t="s">
        <v>154</v>
      </c>
      <c r="G134" s="149" t="s">
        <v>155</v>
      </c>
      <c r="H134" s="150">
        <v>154.812</v>
      </c>
      <c r="I134" s="243"/>
      <c r="J134" s="151">
        <f>ROUND(I134*H134,2)</f>
        <v>0</v>
      </c>
      <c r="K134" s="148" t="s">
        <v>156</v>
      </c>
      <c r="L134" s="30"/>
      <c r="M134" s="152" t="s">
        <v>1</v>
      </c>
      <c r="N134" s="153" t="s">
        <v>43</v>
      </c>
      <c r="O134" s="154">
        <v>0.344</v>
      </c>
      <c r="P134" s="154">
        <f>O134*H134</f>
        <v>53.255328</v>
      </c>
      <c r="Q134" s="154">
        <v>0</v>
      </c>
      <c r="R134" s="154">
        <f>Q134*H134</f>
        <v>0</v>
      </c>
      <c r="S134" s="154">
        <v>0.295</v>
      </c>
      <c r="T134" s="155">
        <f>S134*H134</f>
        <v>45.66954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157</v>
      </c>
      <c r="AT134" s="156" t="s">
        <v>152</v>
      </c>
      <c r="AU134" s="156" t="s">
        <v>87</v>
      </c>
      <c r="AY134" s="17" t="s">
        <v>150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85</v>
      </c>
      <c r="BK134" s="157">
        <f>ROUND(I134*H134,2)</f>
        <v>0</v>
      </c>
      <c r="BL134" s="17" t="s">
        <v>157</v>
      </c>
      <c r="BM134" s="156" t="s">
        <v>1014</v>
      </c>
    </row>
    <row r="135" spans="2:51" s="13" customFormat="1" ht="11.25">
      <c r="B135" s="158"/>
      <c r="D135" s="159" t="s">
        <v>159</v>
      </c>
      <c r="E135" s="160" t="s">
        <v>1</v>
      </c>
      <c r="F135" s="161" t="s">
        <v>1015</v>
      </c>
      <c r="H135" s="160" t="s">
        <v>1</v>
      </c>
      <c r="I135" s="244"/>
      <c r="L135" s="158"/>
      <c r="M135" s="162"/>
      <c r="N135" s="163"/>
      <c r="O135" s="163"/>
      <c r="P135" s="163"/>
      <c r="Q135" s="163"/>
      <c r="R135" s="163"/>
      <c r="S135" s="163"/>
      <c r="T135" s="164"/>
      <c r="AT135" s="160" t="s">
        <v>159</v>
      </c>
      <c r="AU135" s="160" t="s">
        <v>87</v>
      </c>
      <c r="AV135" s="13" t="s">
        <v>85</v>
      </c>
      <c r="AW135" s="13" t="s">
        <v>33</v>
      </c>
      <c r="AX135" s="13" t="s">
        <v>78</v>
      </c>
      <c r="AY135" s="160" t="s">
        <v>150</v>
      </c>
    </row>
    <row r="136" spans="2:51" s="13" customFormat="1" ht="11.25">
      <c r="B136" s="158"/>
      <c r="D136" s="159" t="s">
        <v>159</v>
      </c>
      <c r="E136" s="160" t="s">
        <v>1</v>
      </c>
      <c r="F136" s="161" t="s">
        <v>161</v>
      </c>
      <c r="H136" s="160" t="s">
        <v>1</v>
      </c>
      <c r="I136" s="244"/>
      <c r="L136" s="158"/>
      <c r="M136" s="162"/>
      <c r="N136" s="163"/>
      <c r="O136" s="163"/>
      <c r="P136" s="163"/>
      <c r="Q136" s="163"/>
      <c r="R136" s="163"/>
      <c r="S136" s="163"/>
      <c r="T136" s="164"/>
      <c r="AT136" s="160" t="s">
        <v>159</v>
      </c>
      <c r="AU136" s="160" t="s">
        <v>87</v>
      </c>
      <c r="AV136" s="13" t="s">
        <v>85</v>
      </c>
      <c r="AW136" s="13" t="s">
        <v>33</v>
      </c>
      <c r="AX136" s="13" t="s">
        <v>78</v>
      </c>
      <c r="AY136" s="160" t="s">
        <v>150</v>
      </c>
    </row>
    <row r="137" spans="2:51" s="14" customFormat="1" ht="11.25">
      <c r="B137" s="165"/>
      <c r="D137" s="159" t="s">
        <v>159</v>
      </c>
      <c r="E137" s="166" t="s">
        <v>1</v>
      </c>
      <c r="F137" s="167" t="s">
        <v>1016</v>
      </c>
      <c r="H137" s="168">
        <v>154.812</v>
      </c>
      <c r="I137" s="245"/>
      <c r="L137" s="165"/>
      <c r="M137" s="169"/>
      <c r="N137" s="170"/>
      <c r="O137" s="170"/>
      <c r="P137" s="170"/>
      <c r="Q137" s="170"/>
      <c r="R137" s="170"/>
      <c r="S137" s="170"/>
      <c r="T137" s="171"/>
      <c r="AT137" s="166" t="s">
        <v>159</v>
      </c>
      <c r="AU137" s="166" t="s">
        <v>87</v>
      </c>
      <c r="AV137" s="14" t="s">
        <v>87</v>
      </c>
      <c r="AW137" s="14" t="s">
        <v>33</v>
      </c>
      <c r="AX137" s="14" t="s">
        <v>85</v>
      </c>
      <c r="AY137" s="166" t="s">
        <v>150</v>
      </c>
    </row>
    <row r="138" spans="1:65" s="2" customFormat="1" ht="62.65" customHeight="1">
      <c r="A138" s="29"/>
      <c r="B138" s="145"/>
      <c r="C138" s="146" t="s">
        <v>87</v>
      </c>
      <c r="D138" s="146" t="s">
        <v>152</v>
      </c>
      <c r="E138" s="147" t="s">
        <v>165</v>
      </c>
      <c r="F138" s="148" t="s">
        <v>166</v>
      </c>
      <c r="G138" s="149" t="s">
        <v>155</v>
      </c>
      <c r="H138" s="150">
        <v>3.28</v>
      </c>
      <c r="I138" s="243"/>
      <c r="J138" s="151">
        <f>ROUND(I138*H138,2)</f>
        <v>0</v>
      </c>
      <c r="K138" s="148" t="s">
        <v>156</v>
      </c>
      <c r="L138" s="30"/>
      <c r="M138" s="152" t="s">
        <v>1</v>
      </c>
      <c r="N138" s="153" t="s">
        <v>43</v>
      </c>
      <c r="O138" s="154">
        <v>0.041</v>
      </c>
      <c r="P138" s="154">
        <f>O138*H138</f>
        <v>0.13448</v>
      </c>
      <c r="Q138" s="154">
        <v>0</v>
      </c>
      <c r="R138" s="154">
        <f>Q138*H138</f>
        <v>0</v>
      </c>
      <c r="S138" s="154">
        <v>0.417</v>
      </c>
      <c r="T138" s="155">
        <f>S138*H138</f>
        <v>1.3677599999999999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157</v>
      </c>
      <c r="AT138" s="156" t="s">
        <v>152</v>
      </c>
      <c r="AU138" s="156" t="s">
        <v>87</v>
      </c>
      <c r="AY138" s="17" t="s">
        <v>150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85</v>
      </c>
      <c r="BK138" s="157">
        <f>ROUND(I138*H138,2)</f>
        <v>0</v>
      </c>
      <c r="BL138" s="17" t="s">
        <v>157</v>
      </c>
      <c r="BM138" s="156" t="s">
        <v>1017</v>
      </c>
    </row>
    <row r="139" spans="2:51" s="13" customFormat="1" ht="11.25">
      <c r="B139" s="158"/>
      <c r="D139" s="159" t="s">
        <v>159</v>
      </c>
      <c r="E139" s="160" t="s">
        <v>1</v>
      </c>
      <c r="F139" s="161" t="s">
        <v>161</v>
      </c>
      <c r="H139" s="160" t="s">
        <v>1</v>
      </c>
      <c r="I139" s="244"/>
      <c r="L139" s="158"/>
      <c r="M139" s="162"/>
      <c r="N139" s="163"/>
      <c r="O139" s="163"/>
      <c r="P139" s="163"/>
      <c r="Q139" s="163"/>
      <c r="R139" s="163"/>
      <c r="S139" s="163"/>
      <c r="T139" s="164"/>
      <c r="AT139" s="160" t="s">
        <v>159</v>
      </c>
      <c r="AU139" s="160" t="s">
        <v>87</v>
      </c>
      <c r="AV139" s="13" t="s">
        <v>85</v>
      </c>
      <c r="AW139" s="13" t="s">
        <v>33</v>
      </c>
      <c r="AX139" s="13" t="s">
        <v>78</v>
      </c>
      <c r="AY139" s="160" t="s">
        <v>150</v>
      </c>
    </row>
    <row r="140" spans="2:51" s="14" customFormat="1" ht="11.25">
      <c r="B140" s="165"/>
      <c r="D140" s="159" t="s">
        <v>159</v>
      </c>
      <c r="E140" s="166" t="s">
        <v>1</v>
      </c>
      <c r="F140" s="167" t="s">
        <v>1018</v>
      </c>
      <c r="H140" s="168">
        <v>3.28</v>
      </c>
      <c r="I140" s="245"/>
      <c r="L140" s="165"/>
      <c r="M140" s="169"/>
      <c r="N140" s="170"/>
      <c r="O140" s="170"/>
      <c r="P140" s="170"/>
      <c r="Q140" s="170"/>
      <c r="R140" s="170"/>
      <c r="S140" s="170"/>
      <c r="T140" s="171"/>
      <c r="AT140" s="166" t="s">
        <v>159</v>
      </c>
      <c r="AU140" s="166" t="s">
        <v>87</v>
      </c>
      <c r="AV140" s="14" t="s">
        <v>87</v>
      </c>
      <c r="AW140" s="14" t="s">
        <v>33</v>
      </c>
      <c r="AX140" s="14" t="s">
        <v>85</v>
      </c>
      <c r="AY140" s="166" t="s">
        <v>150</v>
      </c>
    </row>
    <row r="141" spans="1:65" s="2" customFormat="1" ht="66.75" customHeight="1">
      <c r="A141" s="29"/>
      <c r="B141" s="145"/>
      <c r="C141" s="146" t="s">
        <v>169</v>
      </c>
      <c r="D141" s="146" t="s">
        <v>152</v>
      </c>
      <c r="E141" s="147" t="s">
        <v>170</v>
      </c>
      <c r="F141" s="148" t="s">
        <v>171</v>
      </c>
      <c r="G141" s="149" t="s">
        <v>155</v>
      </c>
      <c r="H141" s="150">
        <v>158.092</v>
      </c>
      <c r="I141" s="243"/>
      <c r="J141" s="151">
        <f>ROUND(I141*H141,2)</f>
        <v>0</v>
      </c>
      <c r="K141" s="148" t="s">
        <v>156</v>
      </c>
      <c r="L141" s="30"/>
      <c r="M141" s="152" t="s">
        <v>1</v>
      </c>
      <c r="N141" s="153" t="s">
        <v>43</v>
      </c>
      <c r="O141" s="154">
        <v>0.102</v>
      </c>
      <c r="P141" s="154">
        <f>O141*H141</f>
        <v>16.125384</v>
      </c>
      <c r="Q141" s="154">
        <v>0</v>
      </c>
      <c r="R141" s="154">
        <f>Q141*H141</f>
        <v>0</v>
      </c>
      <c r="S141" s="154">
        <v>0.29</v>
      </c>
      <c r="T141" s="155">
        <f>S141*H141</f>
        <v>45.84668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157</v>
      </c>
      <c r="AT141" s="156" t="s">
        <v>152</v>
      </c>
      <c r="AU141" s="156" t="s">
        <v>87</v>
      </c>
      <c r="AY141" s="17" t="s">
        <v>150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85</v>
      </c>
      <c r="BK141" s="157">
        <f>ROUND(I141*H141,2)</f>
        <v>0</v>
      </c>
      <c r="BL141" s="17" t="s">
        <v>157</v>
      </c>
      <c r="BM141" s="156" t="s">
        <v>1019</v>
      </c>
    </row>
    <row r="142" spans="2:51" s="13" customFormat="1" ht="11.25">
      <c r="B142" s="158"/>
      <c r="D142" s="159" t="s">
        <v>159</v>
      </c>
      <c r="E142" s="160" t="s">
        <v>1</v>
      </c>
      <c r="F142" s="161" t="s">
        <v>1015</v>
      </c>
      <c r="H142" s="160" t="s">
        <v>1</v>
      </c>
      <c r="I142" s="244"/>
      <c r="L142" s="158"/>
      <c r="M142" s="162"/>
      <c r="N142" s="163"/>
      <c r="O142" s="163"/>
      <c r="P142" s="163"/>
      <c r="Q142" s="163"/>
      <c r="R142" s="163"/>
      <c r="S142" s="163"/>
      <c r="T142" s="164"/>
      <c r="AT142" s="160" t="s">
        <v>159</v>
      </c>
      <c r="AU142" s="160" t="s">
        <v>87</v>
      </c>
      <c r="AV142" s="13" t="s">
        <v>85</v>
      </c>
      <c r="AW142" s="13" t="s">
        <v>33</v>
      </c>
      <c r="AX142" s="13" t="s">
        <v>78</v>
      </c>
      <c r="AY142" s="160" t="s">
        <v>150</v>
      </c>
    </row>
    <row r="143" spans="2:51" s="13" customFormat="1" ht="11.25">
      <c r="B143" s="158"/>
      <c r="D143" s="159" t="s">
        <v>159</v>
      </c>
      <c r="E143" s="160" t="s">
        <v>1</v>
      </c>
      <c r="F143" s="161" t="s">
        <v>161</v>
      </c>
      <c r="H143" s="160" t="s">
        <v>1</v>
      </c>
      <c r="I143" s="244"/>
      <c r="L143" s="158"/>
      <c r="M143" s="162"/>
      <c r="N143" s="163"/>
      <c r="O143" s="163"/>
      <c r="P143" s="163"/>
      <c r="Q143" s="163"/>
      <c r="R143" s="163"/>
      <c r="S143" s="163"/>
      <c r="T143" s="164"/>
      <c r="AT143" s="160" t="s">
        <v>159</v>
      </c>
      <c r="AU143" s="160" t="s">
        <v>87</v>
      </c>
      <c r="AV143" s="13" t="s">
        <v>85</v>
      </c>
      <c r="AW143" s="13" t="s">
        <v>33</v>
      </c>
      <c r="AX143" s="13" t="s">
        <v>78</v>
      </c>
      <c r="AY143" s="160" t="s">
        <v>150</v>
      </c>
    </row>
    <row r="144" spans="2:51" s="14" customFormat="1" ht="11.25">
      <c r="B144" s="165"/>
      <c r="D144" s="159" t="s">
        <v>159</v>
      </c>
      <c r="E144" s="166" t="s">
        <v>1</v>
      </c>
      <c r="F144" s="167" t="s">
        <v>1020</v>
      </c>
      <c r="H144" s="168">
        <v>154.812</v>
      </c>
      <c r="I144" s="245"/>
      <c r="L144" s="165"/>
      <c r="M144" s="169"/>
      <c r="N144" s="170"/>
      <c r="O144" s="170"/>
      <c r="P144" s="170"/>
      <c r="Q144" s="170"/>
      <c r="R144" s="170"/>
      <c r="S144" s="170"/>
      <c r="T144" s="171"/>
      <c r="AT144" s="166" t="s">
        <v>159</v>
      </c>
      <c r="AU144" s="166" t="s">
        <v>87</v>
      </c>
      <c r="AV144" s="14" t="s">
        <v>87</v>
      </c>
      <c r="AW144" s="14" t="s">
        <v>33</v>
      </c>
      <c r="AX144" s="14" t="s">
        <v>78</v>
      </c>
      <c r="AY144" s="166" t="s">
        <v>150</v>
      </c>
    </row>
    <row r="145" spans="2:51" s="14" customFormat="1" ht="11.25">
      <c r="B145" s="165"/>
      <c r="D145" s="159" t="s">
        <v>159</v>
      </c>
      <c r="E145" s="166" t="s">
        <v>1</v>
      </c>
      <c r="F145" s="167" t="s">
        <v>1021</v>
      </c>
      <c r="H145" s="168">
        <v>3.28</v>
      </c>
      <c r="I145" s="245"/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159</v>
      </c>
      <c r="AU145" s="166" t="s">
        <v>87</v>
      </c>
      <c r="AV145" s="14" t="s">
        <v>87</v>
      </c>
      <c r="AW145" s="14" t="s">
        <v>33</v>
      </c>
      <c r="AX145" s="14" t="s">
        <v>78</v>
      </c>
      <c r="AY145" s="166" t="s">
        <v>150</v>
      </c>
    </row>
    <row r="146" spans="2:51" s="15" customFormat="1" ht="11.25">
      <c r="B146" s="172"/>
      <c r="D146" s="159" t="s">
        <v>159</v>
      </c>
      <c r="E146" s="173" t="s">
        <v>1</v>
      </c>
      <c r="F146" s="174" t="s">
        <v>164</v>
      </c>
      <c r="H146" s="175">
        <v>158.092</v>
      </c>
      <c r="I146" s="247"/>
      <c r="L146" s="172"/>
      <c r="M146" s="176"/>
      <c r="N146" s="177"/>
      <c r="O146" s="177"/>
      <c r="P146" s="177"/>
      <c r="Q146" s="177"/>
      <c r="R146" s="177"/>
      <c r="S146" s="177"/>
      <c r="T146" s="178"/>
      <c r="AT146" s="173" t="s">
        <v>159</v>
      </c>
      <c r="AU146" s="173" t="s">
        <v>87</v>
      </c>
      <c r="AV146" s="15" t="s">
        <v>157</v>
      </c>
      <c r="AW146" s="15" t="s">
        <v>33</v>
      </c>
      <c r="AX146" s="15" t="s">
        <v>85</v>
      </c>
      <c r="AY146" s="173" t="s">
        <v>150</v>
      </c>
    </row>
    <row r="147" spans="1:65" s="2" customFormat="1" ht="62.65" customHeight="1">
      <c r="A147" s="29"/>
      <c r="B147" s="145"/>
      <c r="C147" s="146" t="s">
        <v>157</v>
      </c>
      <c r="D147" s="146" t="s">
        <v>152</v>
      </c>
      <c r="E147" s="147" t="s">
        <v>174</v>
      </c>
      <c r="F147" s="148" t="s">
        <v>175</v>
      </c>
      <c r="G147" s="149" t="s">
        <v>155</v>
      </c>
      <c r="H147" s="150">
        <v>3.28</v>
      </c>
      <c r="I147" s="243"/>
      <c r="J147" s="151">
        <f>ROUND(I147*H147,2)</f>
        <v>0</v>
      </c>
      <c r="K147" s="148" t="s">
        <v>156</v>
      </c>
      <c r="L147" s="30"/>
      <c r="M147" s="152" t="s">
        <v>1</v>
      </c>
      <c r="N147" s="153" t="s">
        <v>43</v>
      </c>
      <c r="O147" s="154">
        <v>0.305</v>
      </c>
      <c r="P147" s="154">
        <f>O147*H147</f>
        <v>1.0004</v>
      </c>
      <c r="Q147" s="154">
        <v>0</v>
      </c>
      <c r="R147" s="154">
        <f>Q147*H147</f>
        <v>0</v>
      </c>
      <c r="S147" s="154">
        <v>0.325</v>
      </c>
      <c r="T147" s="155">
        <f>S147*H147</f>
        <v>1.066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157</v>
      </c>
      <c r="AT147" s="156" t="s">
        <v>152</v>
      </c>
      <c r="AU147" s="156" t="s">
        <v>87</v>
      </c>
      <c r="AY147" s="17" t="s">
        <v>150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85</v>
      </c>
      <c r="BK147" s="157">
        <f>ROUND(I147*H147,2)</f>
        <v>0</v>
      </c>
      <c r="BL147" s="17" t="s">
        <v>157</v>
      </c>
      <c r="BM147" s="156" t="s">
        <v>1022</v>
      </c>
    </row>
    <row r="148" spans="2:51" s="13" customFormat="1" ht="11.25">
      <c r="B148" s="158"/>
      <c r="D148" s="159" t="s">
        <v>159</v>
      </c>
      <c r="E148" s="160" t="s">
        <v>1</v>
      </c>
      <c r="F148" s="161" t="s">
        <v>161</v>
      </c>
      <c r="H148" s="160" t="s">
        <v>1</v>
      </c>
      <c r="I148" s="244"/>
      <c r="L148" s="158"/>
      <c r="M148" s="162"/>
      <c r="N148" s="163"/>
      <c r="O148" s="163"/>
      <c r="P148" s="163"/>
      <c r="Q148" s="163"/>
      <c r="R148" s="163"/>
      <c r="S148" s="163"/>
      <c r="T148" s="164"/>
      <c r="AT148" s="160" t="s">
        <v>159</v>
      </c>
      <c r="AU148" s="160" t="s">
        <v>87</v>
      </c>
      <c r="AV148" s="13" t="s">
        <v>85</v>
      </c>
      <c r="AW148" s="13" t="s">
        <v>33</v>
      </c>
      <c r="AX148" s="13" t="s">
        <v>78</v>
      </c>
      <c r="AY148" s="160" t="s">
        <v>150</v>
      </c>
    </row>
    <row r="149" spans="2:51" s="14" customFormat="1" ht="11.25">
      <c r="B149" s="165"/>
      <c r="D149" s="159" t="s">
        <v>159</v>
      </c>
      <c r="E149" s="166" t="s">
        <v>1</v>
      </c>
      <c r="F149" s="167" t="s">
        <v>1021</v>
      </c>
      <c r="H149" s="168">
        <v>3.28</v>
      </c>
      <c r="I149" s="245"/>
      <c r="L149" s="165"/>
      <c r="M149" s="169"/>
      <c r="N149" s="170"/>
      <c r="O149" s="170"/>
      <c r="P149" s="170"/>
      <c r="Q149" s="170"/>
      <c r="R149" s="170"/>
      <c r="S149" s="170"/>
      <c r="T149" s="171"/>
      <c r="AT149" s="166" t="s">
        <v>159</v>
      </c>
      <c r="AU149" s="166" t="s">
        <v>87</v>
      </c>
      <c r="AV149" s="14" t="s">
        <v>87</v>
      </c>
      <c r="AW149" s="14" t="s">
        <v>33</v>
      </c>
      <c r="AX149" s="14" t="s">
        <v>85</v>
      </c>
      <c r="AY149" s="166" t="s">
        <v>150</v>
      </c>
    </row>
    <row r="150" spans="1:65" s="2" customFormat="1" ht="24.2" customHeight="1">
      <c r="A150" s="29"/>
      <c r="B150" s="145"/>
      <c r="C150" s="146" t="s">
        <v>177</v>
      </c>
      <c r="D150" s="146" t="s">
        <v>152</v>
      </c>
      <c r="E150" s="147" t="s">
        <v>184</v>
      </c>
      <c r="F150" s="148" t="s">
        <v>185</v>
      </c>
      <c r="G150" s="149" t="s">
        <v>186</v>
      </c>
      <c r="H150" s="150">
        <v>40</v>
      </c>
      <c r="I150" s="243"/>
      <c r="J150" s="151">
        <f>ROUND(I150*H150,2)</f>
        <v>0</v>
      </c>
      <c r="K150" s="148" t="s">
        <v>156</v>
      </c>
      <c r="L150" s="30"/>
      <c r="M150" s="152" t="s">
        <v>1</v>
      </c>
      <c r="N150" s="153" t="s">
        <v>43</v>
      </c>
      <c r="O150" s="154">
        <v>0.184</v>
      </c>
      <c r="P150" s="154">
        <f>O150*H150</f>
        <v>7.359999999999999</v>
      </c>
      <c r="Q150" s="154">
        <v>3E-05</v>
      </c>
      <c r="R150" s="154">
        <f>Q150*H150</f>
        <v>0.0012000000000000001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157</v>
      </c>
      <c r="AT150" s="156" t="s">
        <v>152</v>
      </c>
      <c r="AU150" s="156" t="s">
        <v>87</v>
      </c>
      <c r="AY150" s="17" t="s">
        <v>150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85</v>
      </c>
      <c r="BK150" s="157">
        <f>ROUND(I150*H150,2)</f>
        <v>0</v>
      </c>
      <c r="BL150" s="17" t="s">
        <v>157</v>
      </c>
      <c r="BM150" s="156" t="s">
        <v>1023</v>
      </c>
    </row>
    <row r="151" spans="2:51" s="14" customFormat="1" ht="11.25">
      <c r="B151" s="165"/>
      <c r="D151" s="159" t="s">
        <v>159</v>
      </c>
      <c r="E151" s="166" t="s">
        <v>1</v>
      </c>
      <c r="F151" s="167" t="s">
        <v>188</v>
      </c>
      <c r="H151" s="168">
        <v>40</v>
      </c>
      <c r="I151" s="245"/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159</v>
      </c>
      <c r="AU151" s="166" t="s">
        <v>87</v>
      </c>
      <c r="AV151" s="14" t="s">
        <v>87</v>
      </c>
      <c r="AW151" s="14" t="s">
        <v>33</v>
      </c>
      <c r="AX151" s="14" t="s">
        <v>85</v>
      </c>
      <c r="AY151" s="166" t="s">
        <v>150</v>
      </c>
    </row>
    <row r="152" spans="1:65" s="2" customFormat="1" ht="90" customHeight="1">
      <c r="A152" s="29"/>
      <c r="B152" s="145"/>
      <c r="C152" s="146" t="s">
        <v>183</v>
      </c>
      <c r="D152" s="146" t="s">
        <v>152</v>
      </c>
      <c r="E152" s="147" t="s">
        <v>597</v>
      </c>
      <c r="F152" s="148" t="s">
        <v>598</v>
      </c>
      <c r="G152" s="149" t="s">
        <v>180</v>
      </c>
      <c r="H152" s="150">
        <v>5.5</v>
      </c>
      <c r="I152" s="243"/>
      <c r="J152" s="151">
        <f>ROUND(I152*H152,2)</f>
        <v>0</v>
      </c>
      <c r="K152" s="148" t="s">
        <v>156</v>
      </c>
      <c r="L152" s="30"/>
      <c r="M152" s="152" t="s">
        <v>1</v>
      </c>
      <c r="N152" s="153" t="s">
        <v>43</v>
      </c>
      <c r="O152" s="154">
        <v>0.581</v>
      </c>
      <c r="P152" s="154">
        <f>O152*H152</f>
        <v>3.1955</v>
      </c>
      <c r="Q152" s="154">
        <v>0.0369</v>
      </c>
      <c r="R152" s="154">
        <f>Q152*H152</f>
        <v>0.20295000000000002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157</v>
      </c>
      <c r="AT152" s="156" t="s">
        <v>152</v>
      </c>
      <c r="AU152" s="156" t="s">
        <v>87</v>
      </c>
      <c r="AY152" s="17" t="s">
        <v>150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85</v>
      </c>
      <c r="BK152" s="157">
        <f>ROUND(I152*H152,2)</f>
        <v>0</v>
      </c>
      <c r="BL152" s="17" t="s">
        <v>157</v>
      </c>
      <c r="BM152" s="156" t="s">
        <v>1024</v>
      </c>
    </row>
    <row r="153" spans="2:51" s="14" customFormat="1" ht="11.25">
      <c r="B153" s="165"/>
      <c r="D153" s="159" t="s">
        <v>159</v>
      </c>
      <c r="E153" s="166" t="s">
        <v>1</v>
      </c>
      <c r="F153" s="167" t="s">
        <v>1025</v>
      </c>
      <c r="H153" s="168">
        <v>5.5</v>
      </c>
      <c r="I153" s="245"/>
      <c r="L153" s="165"/>
      <c r="M153" s="169"/>
      <c r="N153" s="170"/>
      <c r="O153" s="170"/>
      <c r="P153" s="170"/>
      <c r="Q153" s="170"/>
      <c r="R153" s="170"/>
      <c r="S153" s="170"/>
      <c r="T153" s="171"/>
      <c r="AT153" s="166" t="s">
        <v>159</v>
      </c>
      <c r="AU153" s="166" t="s">
        <v>87</v>
      </c>
      <c r="AV153" s="14" t="s">
        <v>87</v>
      </c>
      <c r="AW153" s="14" t="s">
        <v>33</v>
      </c>
      <c r="AX153" s="14" t="s">
        <v>85</v>
      </c>
      <c r="AY153" s="166" t="s">
        <v>150</v>
      </c>
    </row>
    <row r="154" spans="1:65" s="2" customFormat="1" ht="66.75" customHeight="1">
      <c r="A154" s="29"/>
      <c r="B154" s="145"/>
      <c r="C154" s="146" t="s">
        <v>189</v>
      </c>
      <c r="D154" s="146" t="s">
        <v>152</v>
      </c>
      <c r="E154" s="147" t="s">
        <v>190</v>
      </c>
      <c r="F154" s="148" t="s">
        <v>191</v>
      </c>
      <c r="G154" s="149" t="s">
        <v>180</v>
      </c>
      <c r="H154" s="150">
        <v>7.7</v>
      </c>
      <c r="I154" s="243"/>
      <c r="J154" s="151">
        <f>ROUND(I154*H154,2)</f>
        <v>0</v>
      </c>
      <c r="K154" s="148" t="s">
        <v>156</v>
      </c>
      <c r="L154" s="30"/>
      <c r="M154" s="152" t="s">
        <v>1</v>
      </c>
      <c r="N154" s="153" t="s">
        <v>43</v>
      </c>
      <c r="O154" s="154">
        <v>0.547</v>
      </c>
      <c r="P154" s="154">
        <f>O154*H154</f>
        <v>4.2119</v>
      </c>
      <c r="Q154" s="154">
        <v>0.0369</v>
      </c>
      <c r="R154" s="154">
        <f>Q154*H154</f>
        <v>0.28413000000000005</v>
      </c>
      <c r="S154" s="154">
        <v>0</v>
      </c>
      <c r="T154" s="15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157</v>
      </c>
      <c r="AT154" s="156" t="s">
        <v>152</v>
      </c>
      <c r="AU154" s="156" t="s">
        <v>87</v>
      </c>
      <c r="AY154" s="17" t="s">
        <v>150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85</v>
      </c>
      <c r="BK154" s="157">
        <f>ROUND(I154*H154,2)</f>
        <v>0</v>
      </c>
      <c r="BL154" s="17" t="s">
        <v>157</v>
      </c>
      <c r="BM154" s="156" t="s">
        <v>1026</v>
      </c>
    </row>
    <row r="155" spans="2:51" s="14" customFormat="1" ht="11.25">
      <c r="B155" s="165"/>
      <c r="D155" s="159" t="s">
        <v>159</v>
      </c>
      <c r="E155" s="166" t="s">
        <v>1</v>
      </c>
      <c r="F155" s="167" t="s">
        <v>1027</v>
      </c>
      <c r="H155" s="168">
        <v>7.7</v>
      </c>
      <c r="I155" s="245"/>
      <c r="L155" s="165"/>
      <c r="M155" s="169"/>
      <c r="N155" s="170"/>
      <c r="O155" s="170"/>
      <c r="P155" s="170"/>
      <c r="Q155" s="170"/>
      <c r="R155" s="170"/>
      <c r="S155" s="170"/>
      <c r="T155" s="171"/>
      <c r="AT155" s="166" t="s">
        <v>159</v>
      </c>
      <c r="AU155" s="166" t="s">
        <v>87</v>
      </c>
      <c r="AV155" s="14" t="s">
        <v>87</v>
      </c>
      <c r="AW155" s="14" t="s">
        <v>33</v>
      </c>
      <c r="AX155" s="14" t="s">
        <v>85</v>
      </c>
      <c r="AY155" s="166" t="s">
        <v>150</v>
      </c>
    </row>
    <row r="156" spans="1:65" s="2" customFormat="1" ht="24.2" customHeight="1">
      <c r="A156" s="29"/>
      <c r="B156" s="145"/>
      <c r="C156" s="146" t="s">
        <v>194</v>
      </c>
      <c r="D156" s="146" t="s">
        <v>152</v>
      </c>
      <c r="E156" s="147" t="s">
        <v>195</v>
      </c>
      <c r="F156" s="148" t="s">
        <v>196</v>
      </c>
      <c r="G156" s="149" t="s">
        <v>155</v>
      </c>
      <c r="H156" s="150">
        <v>6.952</v>
      </c>
      <c r="I156" s="243"/>
      <c r="J156" s="151">
        <f>ROUND(I156*H156,2)</f>
        <v>0</v>
      </c>
      <c r="K156" s="148" t="s">
        <v>156</v>
      </c>
      <c r="L156" s="30"/>
      <c r="M156" s="152" t="s">
        <v>1</v>
      </c>
      <c r="N156" s="153" t="s">
        <v>43</v>
      </c>
      <c r="O156" s="154">
        <v>0.154</v>
      </c>
      <c r="P156" s="154">
        <f>O156*H156</f>
        <v>1.070608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157</v>
      </c>
      <c r="AT156" s="156" t="s">
        <v>152</v>
      </c>
      <c r="AU156" s="156" t="s">
        <v>87</v>
      </c>
      <c r="AY156" s="17" t="s">
        <v>150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85</v>
      </c>
      <c r="BK156" s="157">
        <f>ROUND(I156*H156,2)</f>
        <v>0</v>
      </c>
      <c r="BL156" s="17" t="s">
        <v>157</v>
      </c>
      <c r="BM156" s="156" t="s">
        <v>1028</v>
      </c>
    </row>
    <row r="157" spans="2:51" s="13" customFormat="1" ht="11.25">
      <c r="B157" s="158"/>
      <c r="D157" s="159" t="s">
        <v>159</v>
      </c>
      <c r="E157" s="160" t="s">
        <v>1</v>
      </c>
      <c r="F157" s="161" t="s">
        <v>1015</v>
      </c>
      <c r="H157" s="160" t="s">
        <v>1</v>
      </c>
      <c r="I157" s="244"/>
      <c r="L157" s="158"/>
      <c r="M157" s="162"/>
      <c r="N157" s="163"/>
      <c r="O157" s="163"/>
      <c r="P157" s="163"/>
      <c r="Q157" s="163"/>
      <c r="R157" s="163"/>
      <c r="S157" s="163"/>
      <c r="T157" s="164"/>
      <c r="AT157" s="160" t="s">
        <v>159</v>
      </c>
      <c r="AU157" s="160" t="s">
        <v>87</v>
      </c>
      <c r="AV157" s="13" t="s">
        <v>85</v>
      </c>
      <c r="AW157" s="13" t="s">
        <v>33</v>
      </c>
      <c r="AX157" s="13" t="s">
        <v>78</v>
      </c>
      <c r="AY157" s="160" t="s">
        <v>150</v>
      </c>
    </row>
    <row r="158" spans="2:51" s="13" customFormat="1" ht="11.25">
      <c r="B158" s="158"/>
      <c r="D158" s="159" t="s">
        <v>159</v>
      </c>
      <c r="E158" s="160" t="s">
        <v>1</v>
      </c>
      <c r="F158" s="161" t="s">
        <v>198</v>
      </c>
      <c r="H158" s="160" t="s">
        <v>1</v>
      </c>
      <c r="I158" s="244"/>
      <c r="L158" s="158"/>
      <c r="M158" s="162"/>
      <c r="N158" s="163"/>
      <c r="O158" s="163"/>
      <c r="P158" s="163"/>
      <c r="Q158" s="163"/>
      <c r="R158" s="163"/>
      <c r="S158" s="163"/>
      <c r="T158" s="164"/>
      <c r="AT158" s="160" t="s">
        <v>159</v>
      </c>
      <c r="AU158" s="160" t="s">
        <v>87</v>
      </c>
      <c r="AV158" s="13" t="s">
        <v>85</v>
      </c>
      <c r="AW158" s="13" t="s">
        <v>33</v>
      </c>
      <c r="AX158" s="13" t="s">
        <v>78</v>
      </c>
      <c r="AY158" s="160" t="s">
        <v>150</v>
      </c>
    </row>
    <row r="159" spans="2:51" s="14" customFormat="1" ht="11.25">
      <c r="B159" s="165"/>
      <c r="D159" s="159" t="s">
        <v>159</v>
      </c>
      <c r="E159" s="166" t="s">
        <v>1</v>
      </c>
      <c r="F159" s="167" t="s">
        <v>1029</v>
      </c>
      <c r="H159" s="168">
        <v>6.952</v>
      </c>
      <c r="I159" s="245"/>
      <c r="L159" s="165"/>
      <c r="M159" s="169"/>
      <c r="N159" s="170"/>
      <c r="O159" s="170"/>
      <c r="P159" s="170"/>
      <c r="Q159" s="170"/>
      <c r="R159" s="170"/>
      <c r="S159" s="170"/>
      <c r="T159" s="171"/>
      <c r="AT159" s="166" t="s">
        <v>159</v>
      </c>
      <c r="AU159" s="166" t="s">
        <v>87</v>
      </c>
      <c r="AV159" s="14" t="s">
        <v>87</v>
      </c>
      <c r="AW159" s="14" t="s">
        <v>33</v>
      </c>
      <c r="AX159" s="14" t="s">
        <v>85</v>
      </c>
      <c r="AY159" s="166" t="s">
        <v>150</v>
      </c>
    </row>
    <row r="160" spans="1:65" s="2" customFormat="1" ht="37.9" customHeight="1">
      <c r="A160" s="29"/>
      <c r="B160" s="145"/>
      <c r="C160" s="146" t="s">
        <v>200</v>
      </c>
      <c r="D160" s="146" t="s">
        <v>152</v>
      </c>
      <c r="E160" s="147" t="s">
        <v>201</v>
      </c>
      <c r="F160" s="148" t="s">
        <v>202</v>
      </c>
      <c r="G160" s="149" t="s">
        <v>203</v>
      </c>
      <c r="H160" s="150">
        <v>30.096</v>
      </c>
      <c r="I160" s="243"/>
      <c r="J160" s="151">
        <f>ROUND(I160*H160,2)</f>
        <v>0</v>
      </c>
      <c r="K160" s="148" t="s">
        <v>156</v>
      </c>
      <c r="L160" s="30"/>
      <c r="M160" s="152" t="s">
        <v>1</v>
      </c>
      <c r="N160" s="153" t="s">
        <v>43</v>
      </c>
      <c r="O160" s="154">
        <v>1.763</v>
      </c>
      <c r="P160" s="154">
        <f>O160*H160</f>
        <v>53.059248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157</v>
      </c>
      <c r="AT160" s="156" t="s">
        <v>152</v>
      </c>
      <c r="AU160" s="156" t="s">
        <v>87</v>
      </c>
      <c r="AY160" s="17" t="s">
        <v>150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85</v>
      </c>
      <c r="BK160" s="157">
        <f>ROUND(I160*H160,2)</f>
        <v>0</v>
      </c>
      <c r="BL160" s="17" t="s">
        <v>157</v>
      </c>
      <c r="BM160" s="156" t="s">
        <v>1030</v>
      </c>
    </row>
    <row r="161" spans="2:51" s="14" customFormat="1" ht="11.25">
      <c r="B161" s="165"/>
      <c r="D161" s="159" t="s">
        <v>159</v>
      </c>
      <c r="E161" s="166" t="s">
        <v>1</v>
      </c>
      <c r="F161" s="167" t="s">
        <v>1031</v>
      </c>
      <c r="H161" s="168">
        <v>30.096</v>
      </c>
      <c r="I161" s="245"/>
      <c r="L161" s="165"/>
      <c r="M161" s="169"/>
      <c r="N161" s="170"/>
      <c r="O161" s="170"/>
      <c r="P161" s="170"/>
      <c r="Q161" s="170"/>
      <c r="R161" s="170"/>
      <c r="S161" s="170"/>
      <c r="T161" s="171"/>
      <c r="AT161" s="166" t="s">
        <v>159</v>
      </c>
      <c r="AU161" s="166" t="s">
        <v>87</v>
      </c>
      <c r="AV161" s="14" t="s">
        <v>87</v>
      </c>
      <c r="AW161" s="14" t="s">
        <v>33</v>
      </c>
      <c r="AX161" s="14" t="s">
        <v>85</v>
      </c>
      <c r="AY161" s="166" t="s">
        <v>150</v>
      </c>
    </row>
    <row r="162" spans="1:65" s="2" customFormat="1" ht="49.15" customHeight="1">
      <c r="A162" s="29"/>
      <c r="B162" s="145"/>
      <c r="C162" s="146" t="s">
        <v>206</v>
      </c>
      <c r="D162" s="146" t="s">
        <v>152</v>
      </c>
      <c r="E162" s="147" t="s">
        <v>207</v>
      </c>
      <c r="F162" s="148" t="s">
        <v>208</v>
      </c>
      <c r="G162" s="149" t="s">
        <v>203</v>
      </c>
      <c r="H162" s="150">
        <v>69.813</v>
      </c>
      <c r="I162" s="243"/>
      <c r="J162" s="151">
        <f>ROUND(I162*H162,2)</f>
        <v>0</v>
      </c>
      <c r="K162" s="148" t="s">
        <v>156</v>
      </c>
      <c r="L162" s="30"/>
      <c r="M162" s="152" t="s">
        <v>1</v>
      </c>
      <c r="N162" s="153" t="s">
        <v>43</v>
      </c>
      <c r="O162" s="154">
        <v>0.72</v>
      </c>
      <c r="P162" s="154">
        <f>O162*H162</f>
        <v>50.26536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157</v>
      </c>
      <c r="AT162" s="156" t="s">
        <v>152</v>
      </c>
      <c r="AU162" s="156" t="s">
        <v>87</v>
      </c>
      <c r="AY162" s="17" t="s">
        <v>150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85</v>
      </c>
      <c r="BK162" s="157">
        <f>ROUND(I162*H162,2)</f>
        <v>0</v>
      </c>
      <c r="BL162" s="17" t="s">
        <v>157</v>
      </c>
      <c r="BM162" s="156" t="s">
        <v>1032</v>
      </c>
    </row>
    <row r="163" spans="2:51" s="13" customFormat="1" ht="11.25">
      <c r="B163" s="158"/>
      <c r="D163" s="159" t="s">
        <v>159</v>
      </c>
      <c r="E163" s="160" t="s">
        <v>1</v>
      </c>
      <c r="F163" s="161" t="s">
        <v>1015</v>
      </c>
      <c r="H163" s="160" t="s">
        <v>1</v>
      </c>
      <c r="I163" s="244"/>
      <c r="L163" s="158"/>
      <c r="M163" s="162"/>
      <c r="N163" s="163"/>
      <c r="O163" s="163"/>
      <c r="P163" s="163"/>
      <c r="Q163" s="163"/>
      <c r="R163" s="163"/>
      <c r="S163" s="163"/>
      <c r="T163" s="164"/>
      <c r="AT163" s="160" t="s">
        <v>159</v>
      </c>
      <c r="AU163" s="160" t="s">
        <v>87</v>
      </c>
      <c r="AV163" s="13" t="s">
        <v>85</v>
      </c>
      <c r="AW163" s="13" t="s">
        <v>33</v>
      </c>
      <c r="AX163" s="13" t="s">
        <v>78</v>
      </c>
      <c r="AY163" s="160" t="s">
        <v>150</v>
      </c>
    </row>
    <row r="164" spans="2:51" s="13" customFormat="1" ht="11.25">
      <c r="B164" s="158"/>
      <c r="D164" s="159" t="s">
        <v>159</v>
      </c>
      <c r="E164" s="160" t="s">
        <v>1</v>
      </c>
      <c r="F164" s="161" t="s">
        <v>210</v>
      </c>
      <c r="H164" s="160" t="s">
        <v>1</v>
      </c>
      <c r="I164" s="244"/>
      <c r="L164" s="158"/>
      <c r="M164" s="162"/>
      <c r="N164" s="163"/>
      <c r="O164" s="163"/>
      <c r="P164" s="163"/>
      <c r="Q164" s="163"/>
      <c r="R164" s="163"/>
      <c r="S164" s="163"/>
      <c r="T164" s="164"/>
      <c r="AT164" s="160" t="s">
        <v>159</v>
      </c>
      <c r="AU164" s="160" t="s">
        <v>87</v>
      </c>
      <c r="AV164" s="13" t="s">
        <v>85</v>
      </c>
      <c r="AW164" s="13" t="s">
        <v>33</v>
      </c>
      <c r="AX164" s="13" t="s">
        <v>78</v>
      </c>
      <c r="AY164" s="160" t="s">
        <v>150</v>
      </c>
    </row>
    <row r="165" spans="2:51" s="13" customFormat="1" ht="11.25">
      <c r="B165" s="158"/>
      <c r="D165" s="159" t="s">
        <v>159</v>
      </c>
      <c r="E165" s="160" t="s">
        <v>1</v>
      </c>
      <c r="F165" s="161" t="s">
        <v>211</v>
      </c>
      <c r="H165" s="160" t="s">
        <v>1</v>
      </c>
      <c r="I165" s="244"/>
      <c r="L165" s="158"/>
      <c r="M165" s="162"/>
      <c r="N165" s="163"/>
      <c r="O165" s="163"/>
      <c r="P165" s="163"/>
      <c r="Q165" s="163"/>
      <c r="R165" s="163"/>
      <c r="S165" s="163"/>
      <c r="T165" s="164"/>
      <c r="AT165" s="160" t="s">
        <v>159</v>
      </c>
      <c r="AU165" s="160" t="s">
        <v>87</v>
      </c>
      <c r="AV165" s="13" t="s">
        <v>85</v>
      </c>
      <c r="AW165" s="13" t="s">
        <v>33</v>
      </c>
      <c r="AX165" s="13" t="s">
        <v>78</v>
      </c>
      <c r="AY165" s="160" t="s">
        <v>150</v>
      </c>
    </row>
    <row r="166" spans="2:51" s="14" customFormat="1" ht="11.25">
      <c r="B166" s="165"/>
      <c r="D166" s="159" t="s">
        <v>159</v>
      </c>
      <c r="E166" s="166" t="s">
        <v>1</v>
      </c>
      <c r="F166" s="167" t="s">
        <v>1033</v>
      </c>
      <c r="H166" s="168">
        <v>69.813</v>
      </c>
      <c r="I166" s="245"/>
      <c r="L166" s="165"/>
      <c r="M166" s="169"/>
      <c r="N166" s="170"/>
      <c r="O166" s="170"/>
      <c r="P166" s="170"/>
      <c r="Q166" s="170"/>
      <c r="R166" s="170"/>
      <c r="S166" s="170"/>
      <c r="T166" s="171"/>
      <c r="AT166" s="166" t="s">
        <v>159</v>
      </c>
      <c r="AU166" s="166" t="s">
        <v>87</v>
      </c>
      <c r="AV166" s="14" t="s">
        <v>87</v>
      </c>
      <c r="AW166" s="14" t="s">
        <v>33</v>
      </c>
      <c r="AX166" s="14" t="s">
        <v>85</v>
      </c>
      <c r="AY166" s="166" t="s">
        <v>150</v>
      </c>
    </row>
    <row r="167" spans="1:65" s="2" customFormat="1" ht="49.15" customHeight="1">
      <c r="A167" s="29"/>
      <c r="B167" s="145"/>
      <c r="C167" s="146" t="s">
        <v>213</v>
      </c>
      <c r="D167" s="146" t="s">
        <v>152</v>
      </c>
      <c r="E167" s="147" t="s">
        <v>1034</v>
      </c>
      <c r="F167" s="148" t="s">
        <v>1035</v>
      </c>
      <c r="G167" s="149" t="s">
        <v>203</v>
      </c>
      <c r="H167" s="150">
        <v>0.5</v>
      </c>
      <c r="I167" s="243"/>
      <c r="J167" s="151">
        <f>ROUND(I167*H167,2)</f>
        <v>0</v>
      </c>
      <c r="K167" s="148" t="s">
        <v>156</v>
      </c>
      <c r="L167" s="30"/>
      <c r="M167" s="152" t="s">
        <v>1</v>
      </c>
      <c r="N167" s="153" t="s">
        <v>43</v>
      </c>
      <c r="O167" s="154">
        <v>10.63</v>
      </c>
      <c r="P167" s="154">
        <f>O167*H167</f>
        <v>5.315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157</v>
      </c>
      <c r="AT167" s="156" t="s">
        <v>152</v>
      </c>
      <c r="AU167" s="156" t="s">
        <v>87</v>
      </c>
      <c r="AY167" s="17" t="s">
        <v>150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85</v>
      </c>
      <c r="BK167" s="157">
        <f>ROUND(I167*H167,2)</f>
        <v>0</v>
      </c>
      <c r="BL167" s="17" t="s">
        <v>157</v>
      </c>
      <c r="BM167" s="156" t="s">
        <v>1036</v>
      </c>
    </row>
    <row r="168" spans="1:65" s="2" customFormat="1" ht="49.15" customHeight="1">
      <c r="A168" s="29"/>
      <c r="B168" s="145"/>
      <c r="C168" s="146" t="s">
        <v>217</v>
      </c>
      <c r="D168" s="146" t="s">
        <v>152</v>
      </c>
      <c r="E168" s="147" t="s">
        <v>214</v>
      </c>
      <c r="F168" s="148" t="s">
        <v>215</v>
      </c>
      <c r="G168" s="149" t="s">
        <v>203</v>
      </c>
      <c r="H168" s="150">
        <v>69.813</v>
      </c>
      <c r="I168" s="243"/>
      <c r="J168" s="151">
        <f>ROUND(I168*H168,2)</f>
        <v>0</v>
      </c>
      <c r="K168" s="148" t="s">
        <v>156</v>
      </c>
      <c r="L168" s="30"/>
      <c r="M168" s="152" t="s">
        <v>1</v>
      </c>
      <c r="N168" s="153" t="s">
        <v>43</v>
      </c>
      <c r="O168" s="154">
        <v>0.974</v>
      </c>
      <c r="P168" s="154">
        <f>O168*H168</f>
        <v>67.997862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157</v>
      </c>
      <c r="AT168" s="156" t="s">
        <v>152</v>
      </c>
      <c r="AU168" s="156" t="s">
        <v>87</v>
      </c>
      <c r="AY168" s="17" t="s">
        <v>150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85</v>
      </c>
      <c r="BK168" s="157">
        <f>ROUND(I168*H168,2)</f>
        <v>0</v>
      </c>
      <c r="BL168" s="17" t="s">
        <v>157</v>
      </c>
      <c r="BM168" s="156" t="s">
        <v>1037</v>
      </c>
    </row>
    <row r="169" spans="2:51" s="13" customFormat="1" ht="11.25">
      <c r="B169" s="158"/>
      <c r="D169" s="159" t="s">
        <v>159</v>
      </c>
      <c r="E169" s="160" t="s">
        <v>1</v>
      </c>
      <c r="F169" s="161" t="s">
        <v>1015</v>
      </c>
      <c r="H169" s="160" t="s">
        <v>1</v>
      </c>
      <c r="I169" s="244"/>
      <c r="L169" s="158"/>
      <c r="M169" s="162"/>
      <c r="N169" s="163"/>
      <c r="O169" s="163"/>
      <c r="P169" s="163"/>
      <c r="Q169" s="163"/>
      <c r="R169" s="163"/>
      <c r="S169" s="163"/>
      <c r="T169" s="164"/>
      <c r="AT169" s="160" t="s">
        <v>159</v>
      </c>
      <c r="AU169" s="160" t="s">
        <v>87</v>
      </c>
      <c r="AV169" s="13" t="s">
        <v>85</v>
      </c>
      <c r="AW169" s="13" t="s">
        <v>33</v>
      </c>
      <c r="AX169" s="13" t="s">
        <v>78</v>
      </c>
      <c r="AY169" s="160" t="s">
        <v>150</v>
      </c>
    </row>
    <row r="170" spans="2:51" s="13" customFormat="1" ht="11.25">
      <c r="B170" s="158"/>
      <c r="D170" s="159" t="s">
        <v>159</v>
      </c>
      <c r="E170" s="160" t="s">
        <v>1</v>
      </c>
      <c r="F170" s="161" t="s">
        <v>210</v>
      </c>
      <c r="H170" s="160" t="s">
        <v>1</v>
      </c>
      <c r="I170" s="244"/>
      <c r="L170" s="158"/>
      <c r="M170" s="162"/>
      <c r="N170" s="163"/>
      <c r="O170" s="163"/>
      <c r="P170" s="163"/>
      <c r="Q170" s="163"/>
      <c r="R170" s="163"/>
      <c r="S170" s="163"/>
      <c r="T170" s="164"/>
      <c r="AT170" s="160" t="s">
        <v>159</v>
      </c>
      <c r="AU170" s="160" t="s">
        <v>87</v>
      </c>
      <c r="AV170" s="13" t="s">
        <v>85</v>
      </c>
      <c r="AW170" s="13" t="s">
        <v>33</v>
      </c>
      <c r="AX170" s="13" t="s">
        <v>78</v>
      </c>
      <c r="AY170" s="160" t="s">
        <v>150</v>
      </c>
    </row>
    <row r="171" spans="2:51" s="13" customFormat="1" ht="11.25">
      <c r="B171" s="158"/>
      <c r="D171" s="159" t="s">
        <v>159</v>
      </c>
      <c r="E171" s="160" t="s">
        <v>1</v>
      </c>
      <c r="F171" s="161" t="s">
        <v>211</v>
      </c>
      <c r="H171" s="160" t="s">
        <v>1</v>
      </c>
      <c r="I171" s="244"/>
      <c r="L171" s="158"/>
      <c r="M171" s="162"/>
      <c r="N171" s="163"/>
      <c r="O171" s="163"/>
      <c r="P171" s="163"/>
      <c r="Q171" s="163"/>
      <c r="R171" s="163"/>
      <c r="S171" s="163"/>
      <c r="T171" s="164"/>
      <c r="AT171" s="160" t="s">
        <v>159</v>
      </c>
      <c r="AU171" s="160" t="s">
        <v>87</v>
      </c>
      <c r="AV171" s="13" t="s">
        <v>85</v>
      </c>
      <c r="AW171" s="13" t="s">
        <v>33</v>
      </c>
      <c r="AX171" s="13" t="s">
        <v>78</v>
      </c>
      <c r="AY171" s="160" t="s">
        <v>150</v>
      </c>
    </row>
    <row r="172" spans="2:51" s="14" customFormat="1" ht="11.25">
      <c r="B172" s="165"/>
      <c r="D172" s="159" t="s">
        <v>159</v>
      </c>
      <c r="E172" s="166" t="s">
        <v>1</v>
      </c>
      <c r="F172" s="167" t="s">
        <v>1033</v>
      </c>
      <c r="H172" s="168">
        <v>69.813</v>
      </c>
      <c r="I172" s="245"/>
      <c r="L172" s="165"/>
      <c r="M172" s="169"/>
      <c r="N172" s="170"/>
      <c r="O172" s="170"/>
      <c r="P172" s="170"/>
      <c r="Q172" s="170"/>
      <c r="R172" s="170"/>
      <c r="S172" s="170"/>
      <c r="T172" s="171"/>
      <c r="AT172" s="166" t="s">
        <v>159</v>
      </c>
      <c r="AU172" s="166" t="s">
        <v>87</v>
      </c>
      <c r="AV172" s="14" t="s">
        <v>87</v>
      </c>
      <c r="AW172" s="14" t="s">
        <v>33</v>
      </c>
      <c r="AX172" s="14" t="s">
        <v>85</v>
      </c>
      <c r="AY172" s="166" t="s">
        <v>150</v>
      </c>
    </row>
    <row r="173" spans="1:65" s="2" customFormat="1" ht="33" customHeight="1">
      <c r="A173" s="29"/>
      <c r="B173" s="145"/>
      <c r="C173" s="146" t="s">
        <v>223</v>
      </c>
      <c r="D173" s="146" t="s">
        <v>152</v>
      </c>
      <c r="E173" s="147" t="s">
        <v>218</v>
      </c>
      <c r="F173" s="148" t="s">
        <v>219</v>
      </c>
      <c r="G173" s="149" t="s">
        <v>203</v>
      </c>
      <c r="H173" s="150">
        <v>93.084</v>
      </c>
      <c r="I173" s="243"/>
      <c r="J173" s="151">
        <f>ROUND(I173*H173,2)</f>
        <v>0</v>
      </c>
      <c r="K173" s="148" t="s">
        <v>156</v>
      </c>
      <c r="L173" s="30"/>
      <c r="M173" s="152" t="s">
        <v>1</v>
      </c>
      <c r="N173" s="153" t="s">
        <v>43</v>
      </c>
      <c r="O173" s="154">
        <v>0.424</v>
      </c>
      <c r="P173" s="154">
        <f>O173*H173</f>
        <v>39.467616</v>
      </c>
      <c r="Q173" s="154">
        <v>1E-05</v>
      </c>
      <c r="R173" s="154">
        <f>Q173*H173</f>
        <v>0.0009308400000000002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157</v>
      </c>
      <c r="AT173" s="156" t="s">
        <v>152</v>
      </c>
      <c r="AU173" s="156" t="s">
        <v>87</v>
      </c>
      <c r="AY173" s="17" t="s">
        <v>150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85</v>
      </c>
      <c r="BK173" s="157">
        <f>ROUND(I173*H173,2)</f>
        <v>0</v>
      </c>
      <c r="BL173" s="17" t="s">
        <v>157</v>
      </c>
      <c r="BM173" s="156" t="s">
        <v>1038</v>
      </c>
    </row>
    <row r="174" spans="2:51" s="13" customFormat="1" ht="11.25">
      <c r="B174" s="158"/>
      <c r="D174" s="159" t="s">
        <v>159</v>
      </c>
      <c r="E174" s="160" t="s">
        <v>1</v>
      </c>
      <c r="F174" s="161" t="s">
        <v>1015</v>
      </c>
      <c r="H174" s="160" t="s">
        <v>1</v>
      </c>
      <c r="I174" s="244"/>
      <c r="L174" s="158"/>
      <c r="M174" s="162"/>
      <c r="N174" s="163"/>
      <c r="O174" s="163"/>
      <c r="P174" s="163"/>
      <c r="Q174" s="163"/>
      <c r="R174" s="163"/>
      <c r="S174" s="163"/>
      <c r="T174" s="164"/>
      <c r="AT174" s="160" t="s">
        <v>159</v>
      </c>
      <c r="AU174" s="160" t="s">
        <v>87</v>
      </c>
      <c r="AV174" s="13" t="s">
        <v>85</v>
      </c>
      <c r="AW174" s="13" t="s">
        <v>33</v>
      </c>
      <c r="AX174" s="13" t="s">
        <v>78</v>
      </c>
      <c r="AY174" s="160" t="s">
        <v>150</v>
      </c>
    </row>
    <row r="175" spans="2:51" s="13" customFormat="1" ht="11.25">
      <c r="B175" s="158"/>
      <c r="D175" s="159" t="s">
        <v>159</v>
      </c>
      <c r="E175" s="160" t="s">
        <v>1</v>
      </c>
      <c r="F175" s="161" t="s">
        <v>210</v>
      </c>
      <c r="H175" s="160" t="s">
        <v>1</v>
      </c>
      <c r="I175" s="244"/>
      <c r="L175" s="158"/>
      <c r="M175" s="162"/>
      <c r="N175" s="163"/>
      <c r="O175" s="163"/>
      <c r="P175" s="163"/>
      <c r="Q175" s="163"/>
      <c r="R175" s="163"/>
      <c r="S175" s="163"/>
      <c r="T175" s="164"/>
      <c r="AT175" s="160" t="s">
        <v>159</v>
      </c>
      <c r="AU175" s="160" t="s">
        <v>87</v>
      </c>
      <c r="AV175" s="13" t="s">
        <v>85</v>
      </c>
      <c r="AW175" s="13" t="s">
        <v>33</v>
      </c>
      <c r="AX175" s="13" t="s">
        <v>78</v>
      </c>
      <c r="AY175" s="160" t="s">
        <v>150</v>
      </c>
    </row>
    <row r="176" spans="2:51" s="13" customFormat="1" ht="11.25">
      <c r="B176" s="158"/>
      <c r="D176" s="159" t="s">
        <v>159</v>
      </c>
      <c r="E176" s="160" t="s">
        <v>1</v>
      </c>
      <c r="F176" s="161" t="s">
        <v>221</v>
      </c>
      <c r="H176" s="160" t="s">
        <v>1</v>
      </c>
      <c r="I176" s="244"/>
      <c r="L176" s="158"/>
      <c r="M176" s="162"/>
      <c r="N176" s="163"/>
      <c r="O176" s="163"/>
      <c r="P176" s="163"/>
      <c r="Q176" s="163"/>
      <c r="R176" s="163"/>
      <c r="S176" s="163"/>
      <c r="T176" s="164"/>
      <c r="AT176" s="160" t="s">
        <v>159</v>
      </c>
      <c r="AU176" s="160" t="s">
        <v>87</v>
      </c>
      <c r="AV176" s="13" t="s">
        <v>85</v>
      </c>
      <c r="AW176" s="13" t="s">
        <v>33</v>
      </c>
      <c r="AX176" s="13" t="s">
        <v>78</v>
      </c>
      <c r="AY176" s="160" t="s">
        <v>150</v>
      </c>
    </row>
    <row r="177" spans="2:51" s="14" customFormat="1" ht="11.25">
      <c r="B177" s="165"/>
      <c r="D177" s="159" t="s">
        <v>159</v>
      </c>
      <c r="E177" s="166" t="s">
        <v>1</v>
      </c>
      <c r="F177" s="167" t="s">
        <v>1039</v>
      </c>
      <c r="H177" s="168">
        <v>93.084</v>
      </c>
      <c r="I177" s="245"/>
      <c r="L177" s="165"/>
      <c r="M177" s="169"/>
      <c r="N177" s="170"/>
      <c r="O177" s="170"/>
      <c r="P177" s="170"/>
      <c r="Q177" s="170"/>
      <c r="R177" s="170"/>
      <c r="S177" s="170"/>
      <c r="T177" s="171"/>
      <c r="AT177" s="166" t="s">
        <v>159</v>
      </c>
      <c r="AU177" s="166" t="s">
        <v>87</v>
      </c>
      <c r="AV177" s="14" t="s">
        <v>87</v>
      </c>
      <c r="AW177" s="14" t="s">
        <v>33</v>
      </c>
      <c r="AX177" s="14" t="s">
        <v>85</v>
      </c>
      <c r="AY177" s="166" t="s">
        <v>150</v>
      </c>
    </row>
    <row r="178" spans="1:65" s="2" customFormat="1" ht="37.9" customHeight="1">
      <c r="A178" s="29"/>
      <c r="B178" s="145"/>
      <c r="C178" s="146" t="s">
        <v>228</v>
      </c>
      <c r="D178" s="146" t="s">
        <v>152</v>
      </c>
      <c r="E178" s="147" t="s">
        <v>224</v>
      </c>
      <c r="F178" s="148" t="s">
        <v>225</v>
      </c>
      <c r="G178" s="149" t="s">
        <v>155</v>
      </c>
      <c r="H178" s="150">
        <v>374.72</v>
      </c>
      <c r="I178" s="243"/>
      <c r="J178" s="151">
        <f>ROUND(I178*H178,2)</f>
        <v>0</v>
      </c>
      <c r="K178" s="148" t="s">
        <v>156</v>
      </c>
      <c r="L178" s="30"/>
      <c r="M178" s="152" t="s">
        <v>1</v>
      </c>
      <c r="N178" s="153" t="s">
        <v>43</v>
      </c>
      <c r="O178" s="154">
        <v>0.088</v>
      </c>
      <c r="P178" s="154">
        <f>O178*H178</f>
        <v>32.97536</v>
      </c>
      <c r="Q178" s="154">
        <v>0.00058</v>
      </c>
      <c r="R178" s="154">
        <f>Q178*H178</f>
        <v>0.21733760000000002</v>
      </c>
      <c r="S178" s="154">
        <v>0</v>
      </c>
      <c r="T178" s="15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157</v>
      </c>
      <c r="AT178" s="156" t="s">
        <v>152</v>
      </c>
      <c r="AU178" s="156" t="s">
        <v>87</v>
      </c>
      <c r="AY178" s="17" t="s">
        <v>150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85</v>
      </c>
      <c r="BK178" s="157">
        <f>ROUND(I178*H178,2)</f>
        <v>0</v>
      </c>
      <c r="BL178" s="17" t="s">
        <v>157</v>
      </c>
      <c r="BM178" s="156" t="s">
        <v>1040</v>
      </c>
    </row>
    <row r="179" spans="2:51" s="13" customFormat="1" ht="11.25">
      <c r="B179" s="158"/>
      <c r="D179" s="159" t="s">
        <v>159</v>
      </c>
      <c r="E179" s="160" t="s">
        <v>1</v>
      </c>
      <c r="F179" s="161" t="s">
        <v>1015</v>
      </c>
      <c r="H179" s="160" t="s">
        <v>1</v>
      </c>
      <c r="I179" s="244"/>
      <c r="L179" s="158"/>
      <c r="M179" s="162"/>
      <c r="N179" s="163"/>
      <c r="O179" s="163"/>
      <c r="P179" s="163"/>
      <c r="Q179" s="163"/>
      <c r="R179" s="163"/>
      <c r="S179" s="163"/>
      <c r="T179" s="164"/>
      <c r="AT179" s="160" t="s">
        <v>159</v>
      </c>
      <c r="AU179" s="160" t="s">
        <v>87</v>
      </c>
      <c r="AV179" s="13" t="s">
        <v>85</v>
      </c>
      <c r="AW179" s="13" t="s">
        <v>33</v>
      </c>
      <c r="AX179" s="13" t="s">
        <v>78</v>
      </c>
      <c r="AY179" s="160" t="s">
        <v>150</v>
      </c>
    </row>
    <row r="180" spans="2:51" s="13" customFormat="1" ht="11.25">
      <c r="B180" s="158"/>
      <c r="D180" s="159" t="s">
        <v>159</v>
      </c>
      <c r="E180" s="160" t="s">
        <v>1</v>
      </c>
      <c r="F180" s="161" t="s">
        <v>210</v>
      </c>
      <c r="H180" s="160" t="s">
        <v>1</v>
      </c>
      <c r="I180" s="244"/>
      <c r="L180" s="158"/>
      <c r="M180" s="162"/>
      <c r="N180" s="163"/>
      <c r="O180" s="163"/>
      <c r="P180" s="163"/>
      <c r="Q180" s="163"/>
      <c r="R180" s="163"/>
      <c r="S180" s="163"/>
      <c r="T180" s="164"/>
      <c r="AT180" s="160" t="s">
        <v>159</v>
      </c>
      <c r="AU180" s="160" t="s">
        <v>87</v>
      </c>
      <c r="AV180" s="13" t="s">
        <v>85</v>
      </c>
      <c r="AW180" s="13" t="s">
        <v>33</v>
      </c>
      <c r="AX180" s="13" t="s">
        <v>78</v>
      </c>
      <c r="AY180" s="160" t="s">
        <v>150</v>
      </c>
    </row>
    <row r="181" spans="2:51" s="14" customFormat="1" ht="11.25">
      <c r="B181" s="165"/>
      <c r="D181" s="159" t="s">
        <v>159</v>
      </c>
      <c r="E181" s="166" t="s">
        <v>1</v>
      </c>
      <c r="F181" s="167" t="s">
        <v>1041</v>
      </c>
      <c r="H181" s="168">
        <v>374.72</v>
      </c>
      <c r="I181" s="245"/>
      <c r="L181" s="165"/>
      <c r="M181" s="169"/>
      <c r="N181" s="170"/>
      <c r="O181" s="170"/>
      <c r="P181" s="170"/>
      <c r="Q181" s="170"/>
      <c r="R181" s="170"/>
      <c r="S181" s="170"/>
      <c r="T181" s="171"/>
      <c r="AT181" s="166" t="s">
        <v>159</v>
      </c>
      <c r="AU181" s="166" t="s">
        <v>87</v>
      </c>
      <c r="AV181" s="14" t="s">
        <v>87</v>
      </c>
      <c r="AW181" s="14" t="s">
        <v>33</v>
      </c>
      <c r="AX181" s="14" t="s">
        <v>85</v>
      </c>
      <c r="AY181" s="166" t="s">
        <v>150</v>
      </c>
    </row>
    <row r="182" spans="1:65" s="2" customFormat="1" ht="37.9" customHeight="1">
      <c r="A182" s="29"/>
      <c r="B182" s="145"/>
      <c r="C182" s="146" t="s">
        <v>8</v>
      </c>
      <c r="D182" s="146" t="s">
        <v>152</v>
      </c>
      <c r="E182" s="147" t="s">
        <v>229</v>
      </c>
      <c r="F182" s="148" t="s">
        <v>230</v>
      </c>
      <c r="G182" s="149" t="s">
        <v>155</v>
      </c>
      <c r="H182" s="150">
        <v>374.72</v>
      </c>
      <c r="I182" s="243"/>
      <c r="J182" s="151">
        <f>ROUND(I182*H182,2)</f>
        <v>0</v>
      </c>
      <c r="K182" s="148" t="s">
        <v>156</v>
      </c>
      <c r="L182" s="30"/>
      <c r="M182" s="152" t="s">
        <v>1</v>
      </c>
      <c r="N182" s="153" t="s">
        <v>43</v>
      </c>
      <c r="O182" s="154">
        <v>0.085</v>
      </c>
      <c r="P182" s="154">
        <f>O182*H182</f>
        <v>31.851200000000006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157</v>
      </c>
      <c r="AT182" s="156" t="s">
        <v>152</v>
      </c>
      <c r="AU182" s="156" t="s">
        <v>87</v>
      </c>
      <c r="AY182" s="17" t="s">
        <v>150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85</v>
      </c>
      <c r="BK182" s="157">
        <f>ROUND(I182*H182,2)</f>
        <v>0</v>
      </c>
      <c r="BL182" s="17" t="s">
        <v>157</v>
      </c>
      <c r="BM182" s="156" t="s">
        <v>1042</v>
      </c>
    </row>
    <row r="183" spans="2:51" s="13" customFormat="1" ht="11.25">
      <c r="B183" s="158"/>
      <c r="D183" s="159" t="s">
        <v>159</v>
      </c>
      <c r="E183" s="160" t="s">
        <v>1</v>
      </c>
      <c r="F183" s="161" t="s">
        <v>232</v>
      </c>
      <c r="H183" s="160" t="s">
        <v>1</v>
      </c>
      <c r="I183" s="244"/>
      <c r="L183" s="158"/>
      <c r="M183" s="162"/>
      <c r="N183" s="163"/>
      <c r="O183" s="163"/>
      <c r="P183" s="163"/>
      <c r="Q183" s="163"/>
      <c r="R183" s="163"/>
      <c r="S183" s="163"/>
      <c r="T183" s="164"/>
      <c r="AT183" s="160" t="s">
        <v>159</v>
      </c>
      <c r="AU183" s="160" t="s">
        <v>87</v>
      </c>
      <c r="AV183" s="13" t="s">
        <v>85</v>
      </c>
      <c r="AW183" s="13" t="s">
        <v>33</v>
      </c>
      <c r="AX183" s="13" t="s">
        <v>78</v>
      </c>
      <c r="AY183" s="160" t="s">
        <v>150</v>
      </c>
    </row>
    <row r="184" spans="2:51" s="14" customFormat="1" ht="11.25">
      <c r="B184" s="165"/>
      <c r="D184" s="159" t="s">
        <v>159</v>
      </c>
      <c r="E184" s="166" t="s">
        <v>1</v>
      </c>
      <c r="F184" s="167" t="s">
        <v>1041</v>
      </c>
      <c r="H184" s="168">
        <v>374.72</v>
      </c>
      <c r="I184" s="245"/>
      <c r="L184" s="165"/>
      <c r="M184" s="169"/>
      <c r="N184" s="170"/>
      <c r="O184" s="170"/>
      <c r="P184" s="170"/>
      <c r="Q184" s="170"/>
      <c r="R184" s="170"/>
      <c r="S184" s="170"/>
      <c r="T184" s="171"/>
      <c r="AT184" s="166" t="s">
        <v>159</v>
      </c>
      <c r="AU184" s="166" t="s">
        <v>87</v>
      </c>
      <c r="AV184" s="14" t="s">
        <v>87</v>
      </c>
      <c r="AW184" s="14" t="s">
        <v>33</v>
      </c>
      <c r="AX184" s="14" t="s">
        <v>85</v>
      </c>
      <c r="AY184" s="166" t="s">
        <v>150</v>
      </c>
    </row>
    <row r="185" spans="1:65" s="2" customFormat="1" ht="21.75" customHeight="1">
      <c r="A185" s="29"/>
      <c r="B185" s="145"/>
      <c r="C185" s="146" t="s">
        <v>240</v>
      </c>
      <c r="D185" s="146" t="s">
        <v>152</v>
      </c>
      <c r="E185" s="147" t="s">
        <v>233</v>
      </c>
      <c r="F185" s="148" t="s">
        <v>234</v>
      </c>
      <c r="G185" s="149" t="s">
        <v>203</v>
      </c>
      <c r="H185" s="150">
        <v>154.83</v>
      </c>
      <c r="I185" s="243"/>
      <c r="J185" s="151">
        <f>ROUND(I185*H185,2)</f>
        <v>0</v>
      </c>
      <c r="K185" s="148" t="s">
        <v>1</v>
      </c>
      <c r="L185" s="30"/>
      <c r="M185" s="152" t="s">
        <v>1</v>
      </c>
      <c r="N185" s="153" t="s">
        <v>43</v>
      </c>
      <c r="O185" s="154">
        <v>0.101</v>
      </c>
      <c r="P185" s="154">
        <f>O185*H185</f>
        <v>15.637830000000003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157</v>
      </c>
      <c r="AT185" s="156" t="s">
        <v>152</v>
      </c>
      <c r="AU185" s="156" t="s">
        <v>87</v>
      </c>
      <c r="AY185" s="17" t="s">
        <v>150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85</v>
      </c>
      <c r="BK185" s="157">
        <f>ROUND(I185*H185,2)</f>
        <v>0</v>
      </c>
      <c r="BL185" s="17" t="s">
        <v>157</v>
      </c>
      <c r="BM185" s="156" t="s">
        <v>1043</v>
      </c>
    </row>
    <row r="186" spans="2:51" s="13" customFormat="1" ht="11.25">
      <c r="B186" s="158"/>
      <c r="D186" s="159" t="s">
        <v>159</v>
      </c>
      <c r="E186" s="160" t="s">
        <v>1</v>
      </c>
      <c r="F186" s="161" t="s">
        <v>236</v>
      </c>
      <c r="H186" s="160" t="s">
        <v>1</v>
      </c>
      <c r="I186" s="244"/>
      <c r="L186" s="158"/>
      <c r="M186" s="162"/>
      <c r="N186" s="163"/>
      <c r="O186" s="163"/>
      <c r="P186" s="163"/>
      <c r="Q186" s="163"/>
      <c r="R186" s="163"/>
      <c r="S186" s="163"/>
      <c r="T186" s="164"/>
      <c r="AT186" s="160" t="s">
        <v>159</v>
      </c>
      <c r="AU186" s="160" t="s">
        <v>87</v>
      </c>
      <c r="AV186" s="13" t="s">
        <v>85</v>
      </c>
      <c r="AW186" s="13" t="s">
        <v>33</v>
      </c>
      <c r="AX186" s="13" t="s">
        <v>78</v>
      </c>
      <c r="AY186" s="160" t="s">
        <v>150</v>
      </c>
    </row>
    <row r="187" spans="2:51" s="13" customFormat="1" ht="11.25">
      <c r="B187" s="158"/>
      <c r="D187" s="159" t="s">
        <v>159</v>
      </c>
      <c r="E187" s="160" t="s">
        <v>1</v>
      </c>
      <c r="F187" s="161" t="s">
        <v>237</v>
      </c>
      <c r="H187" s="160" t="s">
        <v>1</v>
      </c>
      <c r="I187" s="244"/>
      <c r="L187" s="158"/>
      <c r="M187" s="162"/>
      <c r="N187" s="163"/>
      <c r="O187" s="163"/>
      <c r="P187" s="163"/>
      <c r="Q187" s="163"/>
      <c r="R187" s="163"/>
      <c r="S187" s="163"/>
      <c r="T187" s="164"/>
      <c r="AT187" s="160" t="s">
        <v>159</v>
      </c>
      <c r="AU187" s="160" t="s">
        <v>87</v>
      </c>
      <c r="AV187" s="13" t="s">
        <v>85</v>
      </c>
      <c r="AW187" s="13" t="s">
        <v>33</v>
      </c>
      <c r="AX187" s="13" t="s">
        <v>78</v>
      </c>
      <c r="AY187" s="160" t="s">
        <v>150</v>
      </c>
    </row>
    <row r="188" spans="2:51" s="13" customFormat="1" ht="11.25">
      <c r="B188" s="158"/>
      <c r="D188" s="159" t="s">
        <v>159</v>
      </c>
      <c r="E188" s="160" t="s">
        <v>1</v>
      </c>
      <c r="F188" s="161" t="s">
        <v>238</v>
      </c>
      <c r="H188" s="160" t="s">
        <v>1</v>
      </c>
      <c r="I188" s="244"/>
      <c r="L188" s="158"/>
      <c r="M188" s="162"/>
      <c r="N188" s="163"/>
      <c r="O188" s="163"/>
      <c r="P188" s="163"/>
      <c r="Q188" s="163"/>
      <c r="R188" s="163"/>
      <c r="S188" s="163"/>
      <c r="T188" s="164"/>
      <c r="AT188" s="160" t="s">
        <v>159</v>
      </c>
      <c r="AU188" s="160" t="s">
        <v>87</v>
      </c>
      <c r="AV188" s="13" t="s">
        <v>85</v>
      </c>
      <c r="AW188" s="13" t="s">
        <v>33</v>
      </c>
      <c r="AX188" s="13" t="s">
        <v>78</v>
      </c>
      <c r="AY188" s="160" t="s">
        <v>150</v>
      </c>
    </row>
    <row r="189" spans="2:51" s="13" customFormat="1" ht="11.25">
      <c r="B189" s="158"/>
      <c r="D189" s="159" t="s">
        <v>159</v>
      </c>
      <c r="E189" s="160" t="s">
        <v>1</v>
      </c>
      <c r="F189" s="161" t="s">
        <v>210</v>
      </c>
      <c r="H189" s="160" t="s">
        <v>1</v>
      </c>
      <c r="I189" s="244"/>
      <c r="L189" s="158"/>
      <c r="M189" s="162"/>
      <c r="N189" s="163"/>
      <c r="O189" s="163"/>
      <c r="P189" s="163"/>
      <c r="Q189" s="163"/>
      <c r="R189" s="163"/>
      <c r="S189" s="163"/>
      <c r="T189" s="164"/>
      <c r="AT189" s="160" t="s">
        <v>159</v>
      </c>
      <c r="AU189" s="160" t="s">
        <v>87</v>
      </c>
      <c r="AV189" s="13" t="s">
        <v>85</v>
      </c>
      <c r="AW189" s="13" t="s">
        <v>33</v>
      </c>
      <c r="AX189" s="13" t="s">
        <v>78</v>
      </c>
      <c r="AY189" s="160" t="s">
        <v>150</v>
      </c>
    </row>
    <row r="190" spans="2:51" s="14" customFormat="1" ht="11.25">
      <c r="B190" s="165"/>
      <c r="D190" s="159" t="s">
        <v>159</v>
      </c>
      <c r="E190" s="166" t="s">
        <v>1</v>
      </c>
      <c r="F190" s="167" t="s">
        <v>1044</v>
      </c>
      <c r="H190" s="168">
        <v>154.83</v>
      </c>
      <c r="I190" s="245"/>
      <c r="L190" s="165"/>
      <c r="M190" s="169"/>
      <c r="N190" s="170"/>
      <c r="O190" s="170"/>
      <c r="P190" s="170"/>
      <c r="Q190" s="170"/>
      <c r="R190" s="170"/>
      <c r="S190" s="170"/>
      <c r="T190" s="171"/>
      <c r="AT190" s="166" t="s">
        <v>159</v>
      </c>
      <c r="AU190" s="166" t="s">
        <v>87</v>
      </c>
      <c r="AV190" s="14" t="s">
        <v>87</v>
      </c>
      <c r="AW190" s="14" t="s">
        <v>33</v>
      </c>
      <c r="AX190" s="14" t="s">
        <v>78</v>
      </c>
      <c r="AY190" s="166" t="s">
        <v>150</v>
      </c>
    </row>
    <row r="191" spans="2:51" s="15" customFormat="1" ht="11.25">
      <c r="B191" s="172"/>
      <c r="D191" s="159" t="s">
        <v>159</v>
      </c>
      <c r="E191" s="173" t="s">
        <v>1</v>
      </c>
      <c r="F191" s="174" t="s">
        <v>164</v>
      </c>
      <c r="H191" s="175">
        <v>154.83</v>
      </c>
      <c r="I191" s="247"/>
      <c r="L191" s="172"/>
      <c r="M191" s="176"/>
      <c r="N191" s="177"/>
      <c r="O191" s="177"/>
      <c r="P191" s="177"/>
      <c r="Q191" s="177"/>
      <c r="R191" s="177"/>
      <c r="S191" s="177"/>
      <c r="T191" s="178"/>
      <c r="AT191" s="173" t="s">
        <v>159</v>
      </c>
      <c r="AU191" s="173" t="s">
        <v>87</v>
      </c>
      <c r="AV191" s="15" t="s">
        <v>157</v>
      </c>
      <c r="AW191" s="15" t="s">
        <v>33</v>
      </c>
      <c r="AX191" s="15" t="s">
        <v>85</v>
      </c>
      <c r="AY191" s="173" t="s">
        <v>150</v>
      </c>
    </row>
    <row r="192" spans="1:65" s="2" customFormat="1" ht="24.2" customHeight="1">
      <c r="A192" s="29"/>
      <c r="B192" s="145"/>
      <c r="C192" s="146" t="s">
        <v>249</v>
      </c>
      <c r="D192" s="146" t="s">
        <v>152</v>
      </c>
      <c r="E192" s="147" t="s">
        <v>241</v>
      </c>
      <c r="F192" s="148" t="s">
        <v>242</v>
      </c>
      <c r="G192" s="149" t="s">
        <v>203</v>
      </c>
      <c r="H192" s="150">
        <v>77.88</v>
      </c>
      <c r="I192" s="243"/>
      <c r="J192" s="151">
        <f>ROUND(I192*H192,2)</f>
        <v>0</v>
      </c>
      <c r="K192" s="148" t="s">
        <v>1</v>
      </c>
      <c r="L192" s="30"/>
      <c r="M192" s="152" t="s">
        <v>1</v>
      </c>
      <c r="N192" s="153" t="s">
        <v>43</v>
      </c>
      <c r="O192" s="154">
        <v>0.083</v>
      </c>
      <c r="P192" s="154">
        <f>O192*H192</f>
        <v>6.46404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157</v>
      </c>
      <c r="AT192" s="156" t="s">
        <v>152</v>
      </c>
      <c r="AU192" s="156" t="s">
        <v>87</v>
      </c>
      <c r="AY192" s="17" t="s">
        <v>150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ROUND(I192*H192,2)</f>
        <v>0</v>
      </c>
      <c r="BL192" s="17" t="s">
        <v>157</v>
      </c>
      <c r="BM192" s="156" t="s">
        <v>1045</v>
      </c>
    </row>
    <row r="193" spans="2:51" s="13" customFormat="1" ht="11.25">
      <c r="B193" s="158"/>
      <c r="D193" s="159" t="s">
        <v>159</v>
      </c>
      <c r="E193" s="160" t="s">
        <v>1</v>
      </c>
      <c r="F193" s="161" t="s">
        <v>244</v>
      </c>
      <c r="H193" s="160" t="s">
        <v>1</v>
      </c>
      <c r="I193" s="244"/>
      <c r="L193" s="158"/>
      <c r="M193" s="162"/>
      <c r="N193" s="163"/>
      <c r="O193" s="163"/>
      <c r="P193" s="163"/>
      <c r="Q193" s="163"/>
      <c r="R193" s="163"/>
      <c r="S193" s="163"/>
      <c r="T193" s="164"/>
      <c r="AT193" s="160" t="s">
        <v>159</v>
      </c>
      <c r="AU193" s="160" t="s">
        <v>87</v>
      </c>
      <c r="AV193" s="13" t="s">
        <v>85</v>
      </c>
      <c r="AW193" s="13" t="s">
        <v>33</v>
      </c>
      <c r="AX193" s="13" t="s">
        <v>78</v>
      </c>
      <c r="AY193" s="160" t="s">
        <v>150</v>
      </c>
    </row>
    <row r="194" spans="2:51" s="13" customFormat="1" ht="11.25">
      <c r="B194" s="158"/>
      <c r="D194" s="159" t="s">
        <v>159</v>
      </c>
      <c r="E194" s="160" t="s">
        <v>1</v>
      </c>
      <c r="F194" s="161" t="s">
        <v>245</v>
      </c>
      <c r="H194" s="160" t="s">
        <v>1</v>
      </c>
      <c r="I194" s="244"/>
      <c r="L194" s="158"/>
      <c r="M194" s="162"/>
      <c r="N194" s="163"/>
      <c r="O194" s="163"/>
      <c r="P194" s="163"/>
      <c r="Q194" s="163"/>
      <c r="R194" s="163"/>
      <c r="S194" s="163"/>
      <c r="T194" s="164"/>
      <c r="AT194" s="160" t="s">
        <v>159</v>
      </c>
      <c r="AU194" s="160" t="s">
        <v>87</v>
      </c>
      <c r="AV194" s="13" t="s">
        <v>85</v>
      </c>
      <c r="AW194" s="13" t="s">
        <v>33</v>
      </c>
      <c r="AX194" s="13" t="s">
        <v>78</v>
      </c>
      <c r="AY194" s="160" t="s">
        <v>150</v>
      </c>
    </row>
    <row r="195" spans="2:51" s="14" customFormat="1" ht="11.25">
      <c r="B195" s="165"/>
      <c r="D195" s="159" t="s">
        <v>159</v>
      </c>
      <c r="E195" s="166" t="s">
        <v>1</v>
      </c>
      <c r="F195" s="167" t="s">
        <v>1046</v>
      </c>
      <c r="H195" s="168">
        <v>232.71</v>
      </c>
      <c r="I195" s="245"/>
      <c r="L195" s="165"/>
      <c r="M195" s="169"/>
      <c r="N195" s="170"/>
      <c r="O195" s="170"/>
      <c r="P195" s="170"/>
      <c r="Q195" s="170"/>
      <c r="R195" s="170"/>
      <c r="S195" s="170"/>
      <c r="T195" s="171"/>
      <c r="AT195" s="166" t="s">
        <v>159</v>
      </c>
      <c r="AU195" s="166" t="s">
        <v>87</v>
      </c>
      <c r="AV195" s="14" t="s">
        <v>87</v>
      </c>
      <c r="AW195" s="14" t="s">
        <v>33</v>
      </c>
      <c r="AX195" s="14" t="s">
        <v>78</v>
      </c>
      <c r="AY195" s="166" t="s">
        <v>150</v>
      </c>
    </row>
    <row r="196" spans="2:51" s="14" customFormat="1" ht="11.25">
      <c r="B196" s="165"/>
      <c r="D196" s="159" t="s">
        <v>159</v>
      </c>
      <c r="E196" s="166" t="s">
        <v>1</v>
      </c>
      <c r="F196" s="167" t="s">
        <v>1047</v>
      </c>
      <c r="H196" s="168">
        <v>-154.83</v>
      </c>
      <c r="I196" s="245"/>
      <c r="L196" s="165"/>
      <c r="M196" s="169"/>
      <c r="N196" s="170"/>
      <c r="O196" s="170"/>
      <c r="P196" s="170"/>
      <c r="Q196" s="170"/>
      <c r="R196" s="170"/>
      <c r="S196" s="170"/>
      <c r="T196" s="171"/>
      <c r="AT196" s="166" t="s">
        <v>159</v>
      </c>
      <c r="AU196" s="166" t="s">
        <v>87</v>
      </c>
      <c r="AV196" s="14" t="s">
        <v>87</v>
      </c>
      <c r="AW196" s="14" t="s">
        <v>33</v>
      </c>
      <c r="AX196" s="14" t="s">
        <v>78</v>
      </c>
      <c r="AY196" s="166" t="s">
        <v>150</v>
      </c>
    </row>
    <row r="197" spans="2:51" s="15" customFormat="1" ht="11.25">
      <c r="B197" s="172"/>
      <c r="D197" s="159" t="s">
        <v>159</v>
      </c>
      <c r="E197" s="173" t="s">
        <v>1</v>
      </c>
      <c r="F197" s="174" t="s">
        <v>164</v>
      </c>
      <c r="H197" s="175">
        <v>77.88</v>
      </c>
      <c r="I197" s="247"/>
      <c r="L197" s="172"/>
      <c r="M197" s="176"/>
      <c r="N197" s="177"/>
      <c r="O197" s="177"/>
      <c r="P197" s="177"/>
      <c r="Q197" s="177"/>
      <c r="R197" s="177"/>
      <c r="S197" s="177"/>
      <c r="T197" s="178"/>
      <c r="AT197" s="173" t="s">
        <v>159</v>
      </c>
      <c r="AU197" s="173" t="s">
        <v>87</v>
      </c>
      <c r="AV197" s="15" t="s">
        <v>157</v>
      </c>
      <c r="AW197" s="15" t="s">
        <v>33</v>
      </c>
      <c r="AX197" s="15" t="s">
        <v>85</v>
      </c>
      <c r="AY197" s="173" t="s">
        <v>150</v>
      </c>
    </row>
    <row r="198" spans="1:65" s="2" customFormat="1" ht="44.25" customHeight="1">
      <c r="A198" s="29"/>
      <c r="B198" s="145"/>
      <c r="C198" s="146" t="s">
        <v>254</v>
      </c>
      <c r="D198" s="146" t="s">
        <v>152</v>
      </c>
      <c r="E198" s="147" t="s">
        <v>250</v>
      </c>
      <c r="F198" s="148" t="s">
        <v>251</v>
      </c>
      <c r="G198" s="149" t="s">
        <v>203</v>
      </c>
      <c r="H198" s="150">
        <v>154.83</v>
      </c>
      <c r="I198" s="243"/>
      <c r="J198" s="151">
        <f>ROUND(I198*H198,2)</f>
        <v>0</v>
      </c>
      <c r="K198" s="148" t="s">
        <v>156</v>
      </c>
      <c r="L198" s="30"/>
      <c r="M198" s="152" t="s">
        <v>1</v>
      </c>
      <c r="N198" s="153" t="s">
        <v>43</v>
      </c>
      <c r="O198" s="154">
        <v>0.328</v>
      </c>
      <c r="P198" s="154">
        <f>O198*H198</f>
        <v>50.784240000000004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157</v>
      </c>
      <c r="AT198" s="156" t="s">
        <v>152</v>
      </c>
      <c r="AU198" s="156" t="s">
        <v>87</v>
      </c>
      <c r="AY198" s="17" t="s">
        <v>150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85</v>
      </c>
      <c r="BK198" s="157">
        <f>ROUND(I198*H198,2)</f>
        <v>0</v>
      </c>
      <c r="BL198" s="17" t="s">
        <v>157</v>
      </c>
      <c r="BM198" s="156" t="s">
        <v>1048</v>
      </c>
    </row>
    <row r="199" spans="2:51" s="13" customFormat="1" ht="11.25">
      <c r="B199" s="158"/>
      <c r="D199" s="159" t="s">
        <v>159</v>
      </c>
      <c r="E199" s="160" t="s">
        <v>1</v>
      </c>
      <c r="F199" s="161" t="s">
        <v>1015</v>
      </c>
      <c r="H199" s="160" t="s">
        <v>1</v>
      </c>
      <c r="I199" s="244"/>
      <c r="L199" s="158"/>
      <c r="M199" s="162"/>
      <c r="N199" s="163"/>
      <c r="O199" s="163"/>
      <c r="P199" s="163"/>
      <c r="Q199" s="163"/>
      <c r="R199" s="163"/>
      <c r="S199" s="163"/>
      <c r="T199" s="164"/>
      <c r="AT199" s="160" t="s">
        <v>159</v>
      </c>
      <c r="AU199" s="160" t="s">
        <v>87</v>
      </c>
      <c r="AV199" s="13" t="s">
        <v>85</v>
      </c>
      <c r="AW199" s="13" t="s">
        <v>33</v>
      </c>
      <c r="AX199" s="13" t="s">
        <v>78</v>
      </c>
      <c r="AY199" s="160" t="s">
        <v>150</v>
      </c>
    </row>
    <row r="200" spans="2:51" s="13" customFormat="1" ht="11.25">
      <c r="B200" s="158"/>
      <c r="D200" s="159" t="s">
        <v>159</v>
      </c>
      <c r="E200" s="160" t="s">
        <v>1</v>
      </c>
      <c r="F200" s="161" t="s">
        <v>210</v>
      </c>
      <c r="H200" s="160" t="s">
        <v>1</v>
      </c>
      <c r="I200" s="244"/>
      <c r="L200" s="158"/>
      <c r="M200" s="162"/>
      <c r="N200" s="163"/>
      <c r="O200" s="163"/>
      <c r="P200" s="163"/>
      <c r="Q200" s="163"/>
      <c r="R200" s="163"/>
      <c r="S200" s="163"/>
      <c r="T200" s="164"/>
      <c r="AT200" s="160" t="s">
        <v>159</v>
      </c>
      <c r="AU200" s="160" t="s">
        <v>87</v>
      </c>
      <c r="AV200" s="13" t="s">
        <v>85</v>
      </c>
      <c r="AW200" s="13" t="s">
        <v>33</v>
      </c>
      <c r="AX200" s="13" t="s">
        <v>78</v>
      </c>
      <c r="AY200" s="160" t="s">
        <v>150</v>
      </c>
    </row>
    <row r="201" spans="2:51" s="14" customFormat="1" ht="11.25">
      <c r="B201" s="165"/>
      <c r="D201" s="159" t="s">
        <v>159</v>
      </c>
      <c r="E201" s="166" t="s">
        <v>1</v>
      </c>
      <c r="F201" s="167" t="s">
        <v>1049</v>
      </c>
      <c r="H201" s="168">
        <v>154.83</v>
      </c>
      <c r="I201" s="245"/>
      <c r="L201" s="165"/>
      <c r="M201" s="169"/>
      <c r="N201" s="170"/>
      <c r="O201" s="170"/>
      <c r="P201" s="170"/>
      <c r="Q201" s="170"/>
      <c r="R201" s="170"/>
      <c r="S201" s="170"/>
      <c r="T201" s="171"/>
      <c r="AT201" s="166" t="s">
        <v>159</v>
      </c>
      <c r="AU201" s="166" t="s">
        <v>87</v>
      </c>
      <c r="AV201" s="14" t="s">
        <v>87</v>
      </c>
      <c r="AW201" s="14" t="s">
        <v>33</v>
      </c>
      <c r="AX201" s="14" t="s">
        <v>85</v>
      </c>
      <c r="AY201" s="166" t="s">
        <v>150</v>
      </c>
    </row>
    <row r="202" spans="1:65" s="2" customFormat="1" ht="49.15" customHeight="1">
      <c r="A202" s="29"/>
      <c r="B202" s="145"/>
      <c r="C202" s="146" t="s">
        <v>259</v>
      </c>
      <c r="D202" s="146" t="s">
        <v>152</v>
      </c>
      <c r="E202" s="147" t="s">
        <v>255</v>
      </c>
      <c r="F202" s="148" t="s">
        <v>256</v>
      </c>
      <c r="G202" s="149" t="s">
        <v>203</v>
      </c>
      <c r="H202" s="150">
        <v>232.71</v>
      </c>
      <c r="I202" s="243"/>
      <c r="J202" s="151">
        <f>ROUND(I202*H202,2)</f>
        <v>0</v>
      </c>
      <c r="K202" s="148" t="s">
        <v>1</v>
      </c>
      <c r="L202" s="30"/>
      <c r="M202" s="152" t="s">
        <v>1</v>
      </c>
      <c r="N202" s="153" t="s">
        <v>43</v>
      </c>
      <c r="O202" s="154">
        <v>0.115</v>
      </c>
      <c r="P202" s="154">
        <f>O202*H202</f>
        <v>26.761650000000003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157</v>
      </c>
      <c r="AT202" s="156" t="s">
        <v>152</v>
      </c>
      <c r="AU202" s="156" t="s">
        <v>87</v>
      </c>
      <c r="AY202" s="17" t="s">
        <v>150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85</v>
      </c>
      <c r="BK202" s="157">
        <f>ROUND(I202*H202,2)</f>
        <v>0</v>
      </c>
      <c r="BL202" s="17" t="s">
        <v>157</v>
      </c>
      <c r="BM202" s="156" t="s">
        <v>1050</v>
      </c>
    </row>
    <row r="203" spans="2:51" s="14" customFormat="1" ht="11.25">
      <c r="B203" s="165"/>
      <c r="D203" s="159" t="s">
        <v>159</v>
      </c>
      <c r="E203" s="166" t="s">
        <v>1</v>
      </c>
      <c r="F203" s="167" t="s">
        <v>1051</v>
      </c>
      <c r="H203" s="168">
        <v>232.71</v>
      </c>
      <c r="I203" s="245"/>
      <c r="L203" s="165"/>
      <c r="M203" s="169"/>
      <c r="N203" s="170"/>
      <c r="O203" s="170"/>
      <c r="P203" s="170"/>
      <c r="Q203" s="170"/>
      <c r="R203" s="170"/>
      <c r="S203" s="170"/>
      <c r="T203" s="171"/>
      <c r="AT203" s="166" t="s">
        <v>159</v>
      </c>
      <c r="AU203" s="166" t="s">
        <v>87</v>
      </c>
      <c r="AV203" s="14" t="s">
        <v>87</v>
      </c>
      <c r="AW203" s="14" t="s">
        <v>33</v>
      </c>
      <c r="AX203" s="14" t="s">
        <v>85</v>
      </c>
      <c r="AY203" s="166" t="s">
        <v>150</v>
      </c>
    </row>
    <row r="204" spans="1:65" s="2" customFormat="1" ht="66.75" customHeight="1">
      <c r="A204" s="29"/>
      <c r="B204" s="145"/>
      <c r="C204" s="146" t="s">
        <v>264</v>
      </c>
      <c r="D204" s="146" t="s">
        <v>152</v>
      </c>
      <c r="E204" s="147" t="s">
        <v>260</v>
      </c>
      <c r="F204" s="148" t="s">
        <v>261</v>
      </c>
      <c r="G204" s="149" t="s">
        <v>203</v>
      </c>
      <c r="H204" s="150">
        <v>38.717</v>
      </c>
      <c r="I204" s="243"/>
      <c r="J204" s="151">
        <f>ROUND(I204*H204,2)</f>
        <v>0</v>
      </c>
      <c r="K204" s="148" t="s">
        <v>156</v>
      </c>
      <c r="L204" s="30"/>
      <c r="M204" s="152" t="s">
        <v>1</v>
      </c>
      <c r="N204" s="153" t="s">
        <v>43</v>
      </c>
      <c r="O204" s="154">
        <v>0.435</v>
      </c>
      <c r="P204" s="154">
        <f>O204*H204</f>
        <v>16.841895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157</v>
      </c>
      <c r="AT204" s="156" t="s">
        <v>152</v>
      </c>
      <c r="AU204" s="156" t="s">
        <v>87</v>
      </c>
      <c r="AY204" s="17" t="s">
        <v>150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85</v>
      </c>
      <c r="BK204" s="157">
        <f>ROUND(I204*H204,2)</f>
        <v>0</v>
      </c>
      <c r="BL204" s="17" t="s">
        <v>157</v>
      </c>
      <c r="BM204" s="156" t="s">
        <v>1052</v>
      </c>
    </row>
    <row r="205" spans="2:51" s="13" customFormat="1" ht="11.25">
      <c r="B205" s="158"/>
      <c r="D205" s="159" t="s">
        <v>159</v>
      </c>
      <c r="E205" s="160" t="s">
        <v>1</v>
      </c>
      <c r="F205" s="161" t="s">
        <v>1015</v>
      </c>
      <c r="H205" s="160" t="s">
        <v>1</v>
      </c>
      <c r="I205" s="244"/>
      <c r="L205" s="158"/>
      <c r="M205" s="162"/>
      <c r="N205" s="163"/>
      <c r="O205" s="163"/>
      <c r="P205" s="163"/>
      <c r="Q205" s="163"/>
      <c r="R205" s="163"/>
      <c r="S205" s="163"/>
      <c r="T205" s="164"/>
      <c r="AT205" s="160" t="s">
        <v>159</v>
      </c>
      <c r="AU205" s="160" t="s">
        <v>87</v>
      </c>
      <c r="AV205" s="13" t="s">
        <v>85</v>
      </c>
      <c r="AW205" s="13" t="s">
        <v>33</v>
      </c>
      <c r="AX205" s="13" t="s">
        <v>78</v>
      </c>
      <c r="AY205" s="160" t="s">
        <v>150</v>
      </c>
    </row>
    <row r="206" spans="2:51" s="13" customFormat="1" ht="11.25">
      <c r="B206" s="158"/>
      <c r="D206" s="159" t="s">
        <v>159</v>
      </c>
      <c r="E206" s="160" t="s">
        <v>1</v>
      </c>
      <c r="F206" s="161" t="s">
        <v>210</v>
      </c>
      <c r="H206" s="160" t="s">
        <v>1</v>
      </c>
      <c r="I206" s="244"/>
      <c r="L206" s="158"/>
      <c r="M206" s="162"/>
      <c r="N206" s="163"/>
      <c r="O206" s="163"/>
      <c r="P206" s="163"/>
      <c r="Q206" s="163"/>
      <c r="R206" s="163"/>
      <c r="S206" s="163"/>
      <c r="T206" s="164"/>
      <c r="AT206" s="160" t="s">
        <v>159</v>
      </c>
      <c r="AU206" s="160" t="s">
        <v>87</v>
      </c>
      <c r="AV206" s="13" t="s">
        <v>85</v>
      </c>
      <c r="AW206" s="13" t="s">
        <v>33</v>
      </c>
      <c r="AX206" s="13" t="s">
        <v>78</v>
      </c>
      <c r="AY206" s="160" t="s">
        <v>150</v>
      </c>
    </row>
    <row r="207" spans="2:51" s="14" customFormat="1" ht="11.25">
      <c r="B207" s="165"/>
      <c r="D207" s="159" t="s">
        <v>159</v>
      </c>
      <c r="E207" s="166" t="s">
        <v>1</v>
      </c>
      <c r="F207" s="167" t="s">
        <v>1053</v>
      </c>
      <c r="H207" s="168">
        <v>42.52</v>
      </c>
      <c r="I207" s="245"/>
      <c r="L207" s="165"/>
      <c r="M207" s="169"/>
      <c r="N207" s="170"/>
      <c r="O207" s="170"/>
      <c r="P207" s="170"/>
      <c r="Q207" s="170"/>
      <c r="R207" s="170"/>
      <c r="S207" s="170"/>
      <c r="T207" s="171"/>
      <c r="AT207" s="166" t="s">
        <v>159</v>
      </c>
      <c r="AU207" s="166" t="s">
        <v>87</v>
      </c>
      <c r="AV207" s="14" t="s">
        <v>87</v>
      </c>
      <c r="AW207" s="14" t="s">
        <v>33</v>
      </c>
      <c r="AX207" s="14" t="s">
        <v>78</v>
      </c>
      <c r="AY207" s="166" t="s">
        <v>150</v>
      </c>
    </row>
    <row r="208" spans="2:51" s="14" customFormat="1" ht="11.25">
      <c r="B208" s="165"/>
      <c r="D208" s="159" t="s">
        <v>159</v>
      </c>
      <c r="E208" s="166" t="s">
        <v>1</v>
      </c>
      <c r="F208" s="167" t="s">
        <v>1054</v>
      </c>
      <c r="H208" s="168">
        <v>-3.803</v>
      </c>
      <c r="I208" s="245"/>
      <c r="L208" s="165"/>
      <c r="M208" s="169"/>
      <c r="N208" s="170"/>
      <c r="O208" s="170"/>
      <c r="P208" s="170"/>
      <c r="Q208" s="170"/>
      <c r="R208" s="170"/>
      <c r="S208" s="170"/>
      <c r="T208" s="171"/>
      <c r="AT208" s="166" t="s">
        <v>159</v>
      </c>
      <c r="AU208" s="166" t="s">
        <v>87</v>
      </c>
      <c r="AV208" s="14" t="s">
        <v>87</v>
      </c>
      <c r="AW208" s="14" t="s">
        <v>33</v>
      </c>
      <c r="AX208" s="14" t="s">
        <v>78</v>
      </c>
      <c r="AY208" s="166" t="s">
        <v>150</v>
      </c>
    </row>
    <row r="209" spans="2:51" s="15" customFormat="1" ht="11.25">
      <c r="B209" s="172"/>
      <c r="D209" s="159" t="s">
        <v>159</v>
      </c>
      <c r="E209" s="173" t="s">
        <v>1</v>
      </c>
      <c r="F209" s="174" t="s">
        <v>164</v>
      </c>
      <c r="H209" s="175">
        <v>38.717</v>
      </c>
      <c r="I209" s="247"/>
      <c r="L209" s="172"/>
      <c r="M209" s="176"/>
      <c r="N209" s="177"/>
      <c r="O209" s="177"/>
      <c r="P209" s="177"/>
      <c r="Q209" s="177"/>
      <c r="R209" s="177"/>
      <c r="S209" s="177"/>
      <c r="T209" s="178"/>
      <c r="AT209" s="173" t="s">
        <v>159</v>
      </c>
      <c r="AU209" s="173" t="s">
        <v>87</v>
      </c>
      <c r="AV209" s="15" t="s">
        <v>157</v>
      </c>
      <c r="AW209" s="15" t="s">
        <v>33</v>
      </c>
      <c r="AX209" s="15" t="s">
        <v>85</v>
      </c>
      <c r="AY209" s="173" t="s">
        <v>150</v>
      </c>
    </row>
    <row r="210" spans="1:65" s="2" customFormat="1" ht="16.5" customHeight="1">
      <c r="A210" s="29"/>
      <c r="B210" s="145"/>
      <c r="C210" s="179" t="s">
        <v>7</v>
      </c>
      <c r="D210" s="179" t="s">
        <v>265</v>
      </c>
      <c r="E210" s="180" t="s">
        <v>266</v>
      </c>
      <c r="F210" s="181" t="s">
        <v>267</v>
      </c>
      <c r="G210" s="182" t="s">
        <v>268</v>
      </c>
      <c r="H210" s="183">
        <v>77.434</v>
      </c>
      <c r="I210" s="248"/>
      <c r="J210" s="184">
        <f>ROUND(I210*H210,2)</f>
        <v>0</v>
      </c>
      <c r="K210" s="181" t="s">
        <v>156</v>
      </c>
      <c r="L210" s="185"/>
      <c r="M210" s="186" t="s">
        <v>1</v>
      </c>
      <c r="N210" s="187" t="s">
        <v>43</v>
      </c>
      <c r="O210" s="154">
        <v>0</v>
      </c>
      <c r="P210" s="154">
        <f>O210*H210</f>
        <v>0</v>
      </c>
      <c r="Q210" s="154">
        <v>1</v>
      </c>
      <c r="R210" s="154">
        <f>Q210*H210</f>
        <v>77.434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194</v>
      </c>
      <c r="AT210" s="156" t="s">
        <v>265</v>
      </c>
      <c r="AU210" s="156" t="s">
        <v>87</v>
      </c>
      <c r="AY210" s="17" t="s">
        <v>150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85</v>
      </c>
      <c r="BK210" s="157">
        <f>ROUND(I210*H210,2)</f>
        <v>0</v>
      </c>
      <c r="BL210" s="17" t="s">
        <v>157</v>
      </c>
      <c r="BM210" s="156" t="s">
        <v>1055</v>
      </c>
    </row>
    <row r="211" spans="1:47" s="2" customFormat="1" ht="19.5">
      <c r="A211" s="29"/>
      <c r="B211" s="30"/>
      <c r="C211" s="29"/>
      <c r="D211" s="159" t="s">
        <v>270</v>
      </c>
      <c r="E211" s="29"/>
      <c r="F211" s="188" t="s">
        <v>271</v>
      </c>
      <c r="G211" s="29"/>
      <c r="H211" s="29"/>
      <c r="I211" s="249"/>
      <c r="J211" s="29"/>
      <c r="K211" s="29"/>
      <c r="L211" s="30"/>
      <c r="M211" s="189"/>
      <c r="N211" s="190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270</v>
      </c>
      <c r="AU211" s="17" t="s">
        <v>87</v>
      </c>
    </row>
    <row r="212" spans="2:51" s="14" customFormat="1" ht="11.25">
      <c r="B212" s="165"/>
      <c r="D212" s="159" t="s">
        <v>159</v>
      </c>
      <c r="F212" s="167" t="s">
        <v>1056</v>
      </c>
      <c r="H212" s="168">
        <v>77.434</v>
      </c>
      <c r="I212" s="245"/>
      <c r="L212" s="165"/>
      <c r="M212" s="169"/>
      <c r="N212" s="170"/>
      <c r="O212" s="170"/>
      <c r="P212" s="170"/>
      <c r="Q212" s="170"/>
      <c r="R212" s="170"/>
      <c r="S212" s="170"/>
      <c r="T212" s="171"/>
      <c r="AT212" s="166" t="s">
        <v>159</v>
      </c>
      <c r="AU212" s="166" t="s">
        <v>87</v>
      </c>
      <c r="AV212" s="14" t="s">
        <v>87</v>
      </c>
      <c r="AW212" s="14" t="s">
        <v>3</v>
      </c>
      <c r="AX212" s="14" t="s">
        <v>85</v>
      </c>
      <c r="AY212" s="166" t="s">
        <v>150</v>
      </c>
    </row>
    <row r="213" spans="1:65" s="2" customFormat="1" ht="37.9" customHeight="1">
      <c r="A213" s="29"/>
      <c r="B213" s="145"/>
      <c r="C213" s="146" t="s">
        <v>276</v>
      </c>
      <c r="D213" s="146" t="s">
        <v>152</v>
      </c>
      <c r="E213" s="147" t="s">
        <v>273</v>
      </c>
      <c r="F213" s="148" t="s">
        <v>274</v>
      </c>
      <c r="G213" s="149" t="s">
        <v>155</v>
      </c>
      <c r="H213" s="150">
        <v>6.952</v>
      </c>
      <c r="I213" s="243"/>
      <c r="J213" s="151">
        <f>ROUND(I213*H213,2)</f>
        <v>0</v>
      </c>
      <c r="K213" s="148" t="s">
        <v>156</v>
      </c>
      <c r="L213" s="30"/>
      <c r="M213" s="152" t="s">
        <v>1</v>
      </c>
      <c r="N213" s="153" t="s">
        <v>43</v>
      </c>
      <c r="O213" s="154">
        <v>0.28</v>
      </c>
      <c r="P213" s="154">
        <f>O213*H213</f>
        <v>1.94656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6" t="s">
        <v>157</v>
      </c>
      <c r="AT213" s="156" t="s">
        <v>152</v>
      </c>
      <c r="AU213" s="156" t="s">
        <v>87</v>
      </c>
      <c r="AY213" s="17" t="s">
        <v>150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85</v>
      </c>
      <c r="BK213" s="157">
        <f>ROUND(I213*H213,2)</f>
        <v>0</v>
      </c>
      <c r="BL213" s="17" t="s">
        <v>157</v>
      </c>
      <c r="BM213" s="156" t="s">
        <v>1057</v>
      </c>
    </row>
    <row r="214" spans="2:51" s="14" customFormat="1" ht="11.25">
      <c r="B214" s="165"/>
      <c r="D214" s="159" t="s">
        <v>159</v>
      </c>
      <c r="E214" s="166" t="s">
        <v>1</v>
      </c>
      <c r="F214" s="167" t="s">
        <v>1029</v>
      </c>
      <c r="H214" s="168">
        <v>6.952</v>
      </c>
      <c r="I214" s="245"/>
      <c r="L214" s="165"/>
      <c r="M214" s="169"/>
      <c r="N214" s="170"/>
      <c r="O214" s="170"/>
      <c r="P214" s="170"/>
      <c r="Q214" s="170"/>
      <c r="R214" s="170"/>
      <c r="S214" s="170"/>
      <c r="T214" s="171"/>
      <c r="AT214" s="166" t="s">
        <v>159</v>
      </c>
      <c r="AU214" s="166" t="s">
        <v>87</v>
      </c>
      <c r="AV214" s="14" t="s">
        <v>87</v>
      </c>
      <c r="AW214" s="14" t="s">
        <v>33</v>
      </c>
      <c r="AX214" s="14" t="s">
        <v>85</v>
      </c>
      <c r="AY214" s="166" t="s">
        <v>150</v>
      </c>
    </row>
    <row r="215" spans="1:65" s="2" customFormat="1" ht="37.9" customHeight="1">
      <c r="A215" s="29"/>
      <c r="B215" s="145"/>
      <c r="C215" s="146" t="s">
        <v>281</v>
      </c>
      <c r="D215" s="146" t="s">
        <v>152</v>
      </c>
      <c r="E215" s="147" t="s">
        <v>277</v>
      </c>
      <c r="F215" s="148" t="s">
        <v>278</v>
      </c>
      <c r="G215" s="149" t="s">
        <v>155</v>
      </c>
      <c r="H215" s="150">
        <v>6.952</v>
      </c>
      <c r="I215" s="243"/>
      <c r="J215" s="151">
        <f>ROUND(I215*H215,2)</f>
        <v>0</v>
      </c>
      <c r="K215" s="148" t="s">
        <v>156</v>
      </c>
      <c r="L215" s="30"/>
      <c r="M215" s="152" t="s">
        <v>1</v>
      </c>
      <c r="N215" s="153" t="s">
        <v>43</v>
      </c>
      <c r="O215" s="154">
        <v>0.007</v>
      </c>
      <c r="P215" s="154">
        <f>O215*H215</f>
        <v>0.048664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157</v>
      </c>
      <c r="AT215" s="156" t="s">
        <v>152</v>
      </c>
      <c r="AU215" s="156" t="s">
        <v>87</v>
      </c>
      <c r="AY215" s="17" t="s">
        <v>150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85</v>
      </c>
      <c r="BK215" s="157">
        <f>ROUND(I215*H215,2)</f>
        <v>0</v>
      </c>
      <c r="BL215" s="17" t="s">
        <v>157</v>
      </c>
      <c r="BM215" s="156" t="s">
        <v>1058</v>
      </c>
    </row>
    <row r="216" spans="2:51" s="14" customFormat="1" ht="11.25">
      <c r="B216" s="165"/>
      <c r="D216" s="159" t="s">
        <v>159</v>
      </c>
      <c r="E216" s="166" t="s">
        <v>1</v>
      </c>
      <c r="F216" s="167" t="s">
        <v>1059</v>
      </c>
      <c r="H216" s="168">
        <v>6.952</v>
      </c>
      <c r="I216" s="245"/>
      <c r="L216" s="165"/>
      <c r="M216" s="169"/>
      <c r="N216" s="170"/>
      <c r="O216" s="170"/>
      <c r="P216" s="170"/>
      <c r="Q216" s="170"/>
      <c r="R216" s="170"/>
      <c r="S216" s="170"/>
      <c r="T216" s="171"/>
      <c r="AT216" s="166" t="s">
        <v>159</v>
      </c>
      <c r="AU216" s="166" t="s">
        <v>87</v>
      </c>
      <c r="AV216" s="14" t="s">
        <v>87</v>
      </c>
      <c r="AW216" s="14" t="s">
        <v>33</v>
      </c>
      <c r="AX216" s="14" t="s">
        <v>85</v>
      </c>
      <c r="AY216" s="166" t="s">
        <v>150</v>
      </c>
    </row>
    <row r="217" spans="1:65" s="2" customFormat="1" ht="16.5" customHeight="1">
      <c r="A217" s="29"/>
      <c r="B217" s="145"/>
      <c r="C217" s="179" t="s">
        <v>288</v>
      </c>
      <c r="D217" s="179" t="s">
        <v>265</v>
      </c>
      <c r="E217" s="180" t="s">
        <v>282</v>
      </c>
      <c r="F217" s="181" t="s">
        <v>283</v>
      </c>
      <c r="G217" s="182" t="s">
        <v>284</v>
      </c>
      <c r="H217" s="183">
        <v>0.139</v>
      </c>
      <c r="I217" s="248"/>
      <c r="J217" s="184">
        <f>ROUND(I217*H217,2)</f>
        <v>0</v>
      </c>
      <c r="K217" s="181" t="s">
        <v>156</v>
      </c>
      <c r="L217" s="185"/>
      <c r="M217" s="186" t="s">
        <v>1</v>
      </c>
      <c r="N217" s="187" t="s">
        <v>43</v>
      </c>
      <c r="O217" s="154">
        <v>0</v>
      </c>
      <c r="P217" s="154">
        <f>O217*H217</f>
        <v>0</v>
      </c>
      <c r="Q217" s="154">
        <v>0.001</v>
      </c>
      <c r="R217" s="154">
        <f>Q217*H217</f>
        <v>0.00013900000000000002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194</v>
      </c>
      <c r="AT217" s="156" t="s">
        <v>265</v>
      </c>
      <c r="AU217" s="156" t="s">
        <v>87</v>
      </c>
      <c r="AY217" s="17" t="s">
        <v>150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85</v>
      </c>
      <c r="BK217" s="157">
        <f>ROUND(I217*H217,2)</f>
        <v>0</v>
      </c>
      <c r="BL217" s="17" t="s">
        <v>157</v>
      </c>
      <c r="BM217" s="156" t="s">
        <v>1060</v>
      </c>
    </row>
    <row r="218" spans="2:51" s="14" customFormat="1" ht="11.25">
      <c r="B218" s="165"/>
      <c r="D218" s="159" t="s">
        <v>159</v>
      </c>
      <c r="E218" s="166" t="s">
        <v>1</v>
      </c>
      <c r="F218" s="167" t="s">
        <v>1061</v>
      </c>
      <c r="H218" s="168">
        <v>0.139</v>
      </c>
      <c r="I218" s="245"/>
      <c r="L218" s="165"/>
      <c r="M218" s="169"/>
      <c r="N218" s="170"/>
      <c r="O218" s="170"/>
      <c r="P218" s="170"/>
      <c r="Q218" s="170"/>
      <c r="R218" s="170"/>
      <c r="S218" s="170"/>
      <c r="T218" s="171"/>
      <c r="AT218" s="166" t="s">
        <v>159</v>
      </c>
      <c r="AU218" s="166" t="s">
        <v>87</v>
      </c>
      <c r="AV218" s="14" t="s">
        <v>87</v>
      </c>
      <c r="AW218" s="14" t="s">
        <v>33</v>
      </c>
      <c r="AX218" s="14" t="s">
        <v>85</v>
      </c>
      <c r="AY218" s="166" t="s">
        <v>150</v>
      </c>
    </row>
    <row r="219" spans="2:63" s="12" customFormat="1" ht="22.9" customHeight="1">
      <c r="B219" s="133"/>
      <c r="D219" s="134" t="s">
        <v>77</v>
      </c>
      <c r="E219" s="143" t="s">
        <v>169</v>
      </c>
      <c r="F219" s="143" t="s">
        <v>1062</v>
      </c>
      <c r="I219" s="250"/>
      <c r="J219" s="144">
        <f>BK219</f>
        <v>0</v>
      </c>
      <c r="L219" s="133"/>
      <c r="M219" s="137"/>
      <c r="N219" s="138"/>
      <c r="O219" s="138"/>
      <c r="P219" s="139">
        <f>SUM(P220:P221)</f>
        <v>12.641860000000001</v>
      </c>
      <c r="Q219" s="138"/>
      <c r="R219" s="139">
        <f>SUM(R220:R221)</f>
        <v>0</v>
      </c>
      <c r="S219" s="138"/>
      <c r="T219" s="140">
        <f>SUM(T220:T221)</f>
        <v>0</v>
      </c>
      <c r="AR219" s="134" t="s">
        <v>85</v>
      </c>
      <c r="AT219" s="141" t="s">
        <v>77</v>
      </c>
      <c r="AU219" s="141" t="s">
        <v>85</v>
      </c>
      <c r="AY219" s="134" t="s">
        <v>150</v>
      </c>
      <c r="BK219" s="142">
        <f>SUM(BK220:BK221)</f>
        <v>0</v>
      </c>
    </row>
    <row r="220" spans="1:65" s="2" customFormat="1" ht="16.5" customHeight="1">
      <c r="A220" s="29"/>
      <c r="B220" s="145"/>
      <c r="C220" s="146" t="s">
        <v>293</v>
      </c>
      <c r="D220" s="146" t="s">
        <v>152</v>
      </c>
      <c r="E220" s="147" t="s">
        <v>1063</v>
      </c>
      <c r="F220" s="148" t="s">
        <v>1064</v>
      </c>
      <c r="G220" s="149" t="s">
        <v>180</v>
      </c>
      <c r="H220" s="150">
        <v>82.09</v>
      </c>
      <c r="I220" s="243"/>
      <c r="J220" s="151">
        <f>ROUND(I220*H220,2)</f>
        <v>0</v>
      </c>
      <c r="K220" s="148" t="s">
        <v>1</v>
      </c>
      <c r="L220" s="30"/>
      <c r="M220" s="152" t="s">
        <v>1</v>
      </c>
      <c r="N220" s="153" t="s">
        <v>43</v>
      </c>
      <c r="O220" s="154">
        <v>0.069</v>
      </c>
      <c r="P220" s="154">
        <f>O220*H220</f>
        <v>5.664210000000001</v>
      </c>
      <c r="Q220" s="154">
        <v>0</v>
      </c>
      <c r="R220" s="154">
        <f>Q220*H220</f>
        <v>0</v>
      </c>
      <c r="S220" s="154">
        <v>0</v>
      </c>
      <c r="T220" s="155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6" t="s">
        <v>157</v>
      </c>
      <c r="AT220" s="156" t="s">
        <v>152</v>
      </c>
      <c r="AU220" s="156" t="s">
        <v>87</v>
      </c>
      <c r="AY220" s="17" t="s">
        <v>150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85</v>
      </c>
      <c r="BK220" s="157">
        <f>ROUND(I220*H220,2)</f>
        <v>0</v>
      </c>
      <c r="BL220" s="17" t="s">
        <v>157</v>
      </c>
      <c r="BM220" s="156" t="s">
        <v>1065</v>
      </c>
    </row>
    <row r="221" spans="1:65" s="2" customFormat="1" ht="24.2" customHeight="1">
      <c r="A221" s="29"/>
      <c r="B221" s="145"/>
      <c r="C221" s="146" t="s">
        <v>298</v>
      </c>
      <c r="D221" s="146" t="s">
        <v>152</v>
      </c>
      <c r="E221" s="147" t="s">
        <v>1066</v>
      </c>
      <c r="F221" s="148" t="s">
        <v>1067</v>
      </c>
      <c r="G221" s="149" t="s">
        <v>180</v>
      </c>
      <c r="H221" s="150">
        <v>82.09</v>
      </c>
      <c r="I221" s="243"/>
      <c r="J221" s="151">
        <f>ROUND(I221*H221,2)</f>
        <v>0</v>
      </c>
      <c r="K221" s="148" t="s">
        <v>156</v>
      </c>
      <c r="L221" s="30"/>
      <c r="M221" s="152" t="s">
        <v>1</v>
      </c>
      <c r="N221" s="153" t="s">
        <v>43</v>
      </c>
      <c r="O221" s="154">
        <v>0.085</v>
      </c>
      <c r="P221" s="154">
        <f>O221*H221</f>
        <v>6.977650000000001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157</v>
      </c>
      <c r="AT221" s="156" t="s">
        <v>152</v>
      </c>
      <c r="AU221" s="156" t="s">
        <v>87</v>
      </c>
      <c r="AY221" s="17" t="s">
        <v>150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ROUND(I221*H221,2)</f>
        <v>0</v>
      </c>
      <c r="BL221" s="17" t="s">
        <v>157</v>
      </c>
      <c r="BM221" s="156" t="s">
        <v>1068</v>
      </c>
    </row>
    <row r="222" spans="2:63" s="12" customFormat="1" ht="22.9" customHeight="1">
      <c r="B222" s="133"/>
      <c r="D222" s="134" t="s">
        <v>77</v>
      </c>
      <c r="E222" s="143" t="s">
        <v>157</v>
      </c>
      <c r="F222" s="143" t="s">
        <v>287</v>
      </c>
      <c r="I222" s="250"/>
      <c r="J222" s="144">
        <f>BK222</f>
        <v>0</v>
      </c>
      <c r="L222" s="133"/>
      <c r="M222" s="137"/>
      <c r="N222" s="138"/>
      <c r="O222" s="138"/>
      <c r="P222" s="139">
        <f>SUM(P223:P240)</f>
        <v>31.423383</v>
      </c>
      <c r="Q222" s="138"/>
      <c r="R222" s="139">
        <f>SUM(R223:R240)</f>
        <v>1.6756199999999999</v>
      </c>
      <c r="S222" s="138"/>
      <c r="T222" s="140">
        <f>SUM(T223:T240)</f>
        <v>0</v>
      </c>
      <c r="AR222" s="134" t="s">
        <v>85</v>
      </c>
      <c r="AT222" s="141" t="s">
        <v>77</v>
      </c>
      <c r="AU222" s="141" t="s">
        <v>85</v>
      </c>
      <c r="AY222" s="134" t="s">
        <v>150</v>
      </c>
      <c r="BK222" s="142">
        <f>SUM(BK223:BK240)</f>
        <v>0</v>
      </c>
    </row>
    <row r="223" spans="1:65" s="2" customFormat="1" ht="24.2" customHeight="1">
      <c r="A223" s="29"/>
      <c r="B223" s="145"/>
      <c r="C223" s="146" t="s">
        <v>307</v>
      </c>
      <c r="D223" s="146" t="s">
        <v>152</v>
      </c>
      <c r="E223" s="147" t="s">
        <v>1069</v>
      </c>
      <c r="F223" s="148" t="s">
        <v>1070</v>
      </c>
      <c r="G223" s="149" t="s">
        <v>343</v>
      </c>
      <c r="H223" s="150">
        <v>8</v>
      </c>
      <c r="I223" s="243"/>
      <c r="J223" s="151">
        <f>ROUND(I223*H223,2)</f>
        <v>0</v>
      </c>
      <c r="K223" s="148" t="s">
        <v>156</v>
      </c>
      <c r="L223" s="30"/>
      <c r="M223" s="152" t="s">
        <v>1</v>
      </c>
      <c r="N223" s="153" t="s">
        <v>43</v>
      </c>
      <c r="O223" s="154">
        <v>1.05</v>
      </c>
      <c r="P223" s="154">
        <f>O223*H223</f>
        <v>8.4</v>
      </c>
      <c r="Q223" s="154">
        <v>0.08742</v>
      </c>
      <c r="R223" s="154">
        <f>Q223*H223</f>
        <v>0.69936</v>
      </c>
      <c r="S223" s="154">
        <v>0</v>
      </c>
      <c r="T223" s="155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157</v>
      </c>
      <c r="AT223" s="156" t="s">
        <v>152</v>
      </c>
      <c r="AU223" s="156" t="s">
        <v>87</v>
      </c>
      <c r="AY223" s="17" t="s">
        <v>150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85</v>
      </c>
      <c r="BK223" s="157">
        <f>ROUND(I223*H223,2)</f>
        <v>0</v>
      </c>
      <c r="BL223" s="17" t="s">
        <v>157</v>
      </c>
      <c r="BM223" s="156" t="s">
        <v>1071</v>
      </c>
    </row>
    <row r="224" spans="2:51" s="14" customFormat="1" ht="11.25">
      <c r="B224" s="165"/>
      <c r="D224" s="159" t="s">
        <v>159</v>
      </c>
      <c r="E224" s="166" t="s">
        <v>1</v>
      </c>
      <c r="F224" s="167" t="s">
        <v>1072</v>
      </c>
      <c r="H224" s="168">
        <v>8</v>
      </c>
      <c r="I224" s="245"/>
      <c r="L224" s="165"/>
      <c r="M224" s="169"/>
      <c r="N224" s="170"/>
      <c r="O224" s="170"/>
      <c r="P224" s="170"/>
      <c r="Q224" s="170"/>
      <c r="R224" s="170"/>
      <c r="S224" s="170"/>
      <c r="T224" s="171"/>
      <c r="AT224" s="166" t="s">
        <v>159</v>
      </c>
      <c r="AU224" s="166" t="s">
        <v>87</v>
      </c>
      <c r="AV224" s="14" t="s">
        <v>87</v>
      </c>
      <c r="AW224" s="14" t="s">
        <v>33</v>
      </c>
      <c r="AX224" s="14" t="s">
        <v>85</v>
      </c>
      <c r="AY224" s="166" t="s">
        <v>150</v>
      </c>
    </row>
    <row r="225" spans="1:65" s="2" customFormat="1" ht="24.2" customHeight="1">
      <c r="A225" s="29"/>
      <c r="B225" s="145"/>
      <c r="C225" s="179" t="s">
        <v>311</v>
      </c>
      <c r="D225" s="179" t="s">
        <v>265</v>
      </c>
      <c r="E225" s="180" t="s">
        <v>1073</v>
      </c>
      <c r="F225" s="181" t="s">
        <v>1074</v>
      </c>
      <c r="G225" s="182" t="s">
        <v>343</v>
      </c>
      <c r="H225" s="183">
        <v>2</v>
      </c>
      <c r="I225" s="248"/>
      <c r="J225" s="184">
        <f aca="true" t="shared" si="0" ref="J225:J230">ROUND(I225*H225,2)</f>
        <v>0</v>
      </c>
      <c r="K225" s="181" t="s">
        <v>156</v>
      </c>
      <c r="L225" s="185"/>
      <c r="M225" s="186" t="s">
        <v>1</v>
      </c>
      <c r="N225" s="187" t="s">
        <v>43</v>
      </c>
      <c r="O225" s="154">
        <v>0</v>
      </c>
      <c r="P225" s="154">
        <f aca="true" t="shared" si="1" ref="P225:P230">O225*H225</f>
        <v>0</v>
      </c>
      <c r="Q225" s="154">
        <v>0.04</v>
      </c>
      <c r="R225" s="154">
        <f aca="true" t="shared" si="2" ref="R225:R230">Q225*H225</f>
        <v>0.08</v>
      </c>
      <c r="S225" s="154">
        <v>0</v>
      </c>
      <c r="T225" s="155">
        <f aca="true" t="shared" si="3" ref="T225:T230"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194</v>
      </c>
      <c r="AT225" s="156" t="s">
        <v>265</v>
      </c>
      <c r="AU225" s="156" t="s">
        <v>87</v>
      </c>
      <c r="AY225" s="17" t="s">
        <v>150</v>
      </c>
      <c r="BE225" s="157">
        <f aca="true" t="shared" si="4" ref="BE225:BE230">IF(N225="základní",J225,0)</f>
        <v>0</v>
      </c>
      <c r="BF225" s="157">
        <f aca="true" t="shared" si="5" ref="BF225:BF230">IF(N225="snížená",J225,0)</f>
        <v>0</v>
      </c>
      <c r="BG225" s="157">
        <f aca="true" t="shared" si="6" ref="BG225:BG230">IF(N225="zákl. přenesená",J225,0)</f>
        <v>0</v>
      </c>
      <c r="BH225" s="157">
        <f aca="true" t="shared" si="7" ref="BH225:BH230">IF(N225="sníž. přenesená",J225,0)</f>
        <v>0</v>
      </c>
      <c r="BI225" s="157">
        <f aca="true" t="shared" si="8" ref="BI225:BI230">IF(N225="nulová",J225,0)</f>
        <v>0</v>
      </c>
      <c r="BJ225" s="17" t="s">
        <v>85</v>
      </c>
      <c r="BK225" s="157">
        <f aca="true" t="shared" si="9" ref="BK225:BK230">ROUND(I225*H225,2)</f>
        <v>0</v>
      </c>
      <c r="BL225" s="17" t="s">
        <v>157</v>
      </c>
      <c r="BM225" s="156" t="s">
        <v>1075</v>
      </c>
    </row>
    <row r="226" spans="1:65" s="2" customFormat="1" ht="24.2" customHeight="1">
      <c r="A226" s="29"/>
      <c r="B226" s="145"/>
      <c r="C226" s="179" t="s">
        <v>315</v>
      </c>
      <c r="D226" s="179" t="s">
        <v>265</v>
      </c>
      <c r="E226" s="180" t="s">
        <v>1076</v>
      </c>
      <c r="F226" s="181" t="s">
        <v>1077</v>
      </c>
      <c r="G226" s="182" t="s">
        <v>343</v>
      </c>
      <c r="H226" s="183">
        <v>1</v>
      </c>
      <c r="I226" s="248"/>
      <c r="J226" s="184">
        <f t="shared" si="0"/>
        <v>0</v>
      </c>
      <c r="K226" s="181" t="s">
        <v>156</v>
      </c>
      <c r="L226" s="185"/>
      <c r="M226" s="186" t="s">
        <v>1</v>
      </c>
      <c r="N226" s="187" t="s">
        <v>43</v>
      </c>
      <c r="O226" s="154">
        <v>0</v>
      </c>
      <c r="P226" s="154">
        <f t="shared" si="1"/>
        <v>0</v>
      </c>
      <c r="Q226" s="154">
        <v>0.051</v>
      </c>
      <c r="R226" s="154">
        <f t="shared" si="2"/>
        <v>0.051</v>
      </c>
      <c r="S226" s="154">
        <v>0</v>
      </c>
      <c r="T226" s="155">
        <f t="shared" si="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194</v>
      </c>
      <c r="AT226" s="156" t="s">
        <v>265</v>
      </c>
      <c r="AU226" s="156" t="s">
        <v>87</v>
      </c>
      <c r="AY226" s="17" t="s">
        <v>150</v>
      </c>
      <c r="BE226" s="157">
        <f t="shared" si="4"/>
        <v>0</v>
      </c>
      <c r="BF226" s="157">
        <f t="shared" si="5"/>
        <v>0</v>
      </c>
      <c r="BG226" s="157">
        <f t="shared" si="6"/>
        <v>0</v>
      </c>
      <c r="BH226" s="157">
        <f t="shared" si="7"/>
        <v>0</v>
      </c>
      <c r="BI226" s="157">
        <f t="shared" si="8"/>
        <v>0</v>
      </c>
      <c r="BJ226" s="17" t="s">
        <v>85</v>
      </c>
      <c r="BK226" s="157">
        <f t="shared" si="9"/>
        <v>0</v>
      </c>
      <c r="BL226" s="17" t="s">
        <v>157</v>
      </c>
      <c r="BM226" s="156" t="s">
        <v>1078</v>
      </c>
    </row>
    <row r="227" spans="1:65" s="2" customFormat="1" ht="24.2" customHeight="1">
      <c r="A227" s="29"/>
      <c r="B227" s="145"/>
      <c r="C227" s="179" t="s">
        <v>321</v>
      </c>
      <c r="D227" s="179" t="s">
        <v>265</v>
      </c>
      <c r="E227" s="180" t="s">
        <v>1079</v>
      </c>
      <c r="F227" s="181" t="s">
        <v>1080</v>
      </c>
      <c r="G227" s="182" t="s">
        <v>343</v>
      </c>
      <c r="H227" s="183">
        <v>5</v>
      </c>
      <c r="I227" s="248"/>
      <c r="J227" s="184">
        <f t="shared" si="0"/>
        <v>0</v>
      </c>
      <c r="K227" s="181" t="s">
        <v>156</v>
      </c>
      <c r="L227" s="185"/>
      <c r="M227" s="186" t="s">
        <v>1</v>
      </c>
      <c r="N227" s="187" t="s">
        <v>43</v>
      </c>
      <c r="O227" s="154">
        <v>0</v>
      </c>
      <c r="P227" s="154">
        <f t="shared" si="1"/>
        <v>0</v>
      </c>
      <c r="Q227" s="154">
        <v>0.068</v>
      </c>
      <c r="R227" s="154">
        <f t="shared" si="2"/>
        <v>0.34</v>
      </c>
      <c r="S227" s="154">
        <v>0</v>
      </c>
      <c r="T227" s="155">
        <f t="shared" si="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194</v>
      </c>
      <c r="AT227" s="156" t="s">
        <v>265</v>
      </c>
      <c r="AU227" s="156" t="s">
        <v>87</v>
      </c>
      <c r="AY227" s="17" t="s">
        <v>150</v>
      </c>
      <c r="BE227" s="157">
        <f t="shared" si="4"/>
        <v>0</v>
      </c>
      <c r="BF227" s="157">
        <f t="shared" si="5"/>
        <v>0</v>
      </c>
      <c r="BG227" s="157">
        <f t="shared" si="6"/>
        <v>0</v>
      </c>
      <c r="BH227" s="157">
        <f t="shared" si="7"/>
        <v>0</v>
      </c>
      <c r="BI227" s="157">
        <f t="shared" si="8"/>
        <v>0</v>
      </c>
      <c r="BJ227" s="17" t="s">
        <v>85</v>
      </c>
      <c r="BK227" s="157">
        <f t="shared" si="9"/>
        <v>0</v>
      </c>
      <c r="BL227" s="17" t="s">
        <v>157</v>
      </c>
      <c r="BM227" s="156" t="s">
        <v>1081</v>
      </c>
    </row>
    <row r="228" spans="1:65" s="2" customFormat="1" ht="33" customHeight="1">
      <c r="A228" s="29"/>
      <c r="B228" s="145"/>
      <c r="C228" s="146" t="s">
        <v>328</v>
      </c>
      <c r="D228" s="146" t="s">
        <v>152</v>
      </c>
      <c r="E228" s="147" t="s">
        <v>1082</v>
      </c>
      <c r="F228" s="148" t="s">
        <v>1083</v>
      </c>
      <c r="G228" s="149" t="s">
        <v>343</v>
      </c>
      <c r="H228" s="150">
        <v>3</v>
      </c>
      <c r="I228" s="243"/>
      <c r="J228" s="151">
        <f t="shared" si="0"/>
        <v>0</v>
      </c>
      <c r="K228" s="148" t="s">
        <v>156</v>
      </c>
      <c r="L228" s="30"/>
      <c r="M228" s="152" t="s">
        <v>1</v>
      </c>
      <c r="N228" s="153" t="s">
        <v>43</v>
      </c>
      <c r="O228" s="154">
        <v>1.228</v>
      </c>
      <c r="P228" s="154">
        <f t="shared" si="1"/>
        <v>3.684</v>
      </c>
      <c r="Q228" s="154">
        <v>0.08742</v>
      </c>
      <c r="R228" s="154">
        <f t="shared" si="2"/>
        <v>0.26226</v>
      </c>
      <c r="S228" s="154">
        <v>0</v>
      </c>
      <c r="T228" s="155">
        <f t="shared" si="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157</v>
      </c>
      <c r="AT228" s="156" t="s">
        <v>152</v>
      </c>
      <c r="AU228" s="156" t="s">
        <v>87</v>
      </c>
      <c r="AY228" s="17" t="s">
        <v>150</v>
      </c>
      <c r="BE228" s="157">
        <f t="shared" si="4"/>
        <v>0</v>
      </c>
      <c r="BF228" s="157">
        <f t="shared" si="5"/>
        <v>0</v>
      </c>
      <c r="BG228" s="157">
        <f t="shared" si="6"/>
        <v>0</v>
      </c>
      <c r="BH228" s="157">
        <f t="shared" si="7"/>
        <v>0</v>
      </c>
      <c r="BI228" s="157">
        <f t="shared" si="8"/>
        <v>0</v>
      </c>
      <c r="BJ228" s="17" t="s">
        <v>85</v>
      </c>
      <c r="BK228" s="157">
        <f t="shared" si="9"/>
        <v>0</v>
      </c>
      <c r="BL228" s="17" t="s">
        <v>157</v>
      </c>
      <c r="BM228" s="156" t="s">
        <v>1084</v>
      </c>
    </row>
    <row r="229" spans="1:65" s="2" customFormat="1" ht="24.2" customHeight="1">
      <c r="A229" s="29"/>
      <c r="B229" s="145"/>
      <c r="C229" s="179" t="s">
        <v>334</v>
      </c>
      <c r="D229" s="179" t="s">
        <v>265</v>
      </c>
      <c r="E229" s="180" t="s">
        <v>1085</v>
      </c>
      <c r="F229" s="181" t="s">
        <v>1086</v>
      </c>
      <c r="G229" s="182" t="s">
        <v>343</v>
      </c>
      <c r="H229" s="183">
        <v>3</v>
      </c>
      <c r="I229" s="248"/>
      <c r="J229" s="184">
        <f t="shared" si="0"/>
        <v>0</v>
      </c>
      <c r="K229" s="181" t="s">
        <v>156</v>
      </c>
      <c r="L229" s="185"/>
      <c r="M229" s="186" t="s">
        <v>1</v>
      </c>
      <c r="N229" s="187" t="s">
        <v>43</v>
      </c>
      <c r="O229" s="154">
        <v>0</v>
      </c>
      <c r="P229" s="154">
        <f t="shared" si="1"/>
        <v>0</v>
      </c>
      <c r="Q229" s="154">
        <v>0.081</v>
      </c>
      <c r="R229" s="154">
        <f t="shared" si="2"/>
        <v>0.243</v>
      </c>
      <c r="S229" s="154">
        <v>0</v>
      </c>
      <c r="T229" s="155">
        <f t="shared" si="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194</v>
      </c>
      <c r="AT229" s="156" t="s">
        <v>265</v>
      </c>
      <c r="AU229" s="156" t="s">
        <v>87</v>
      </c>
      <c r="AY229" s="17" t="s">
        <v>150</v>
      </c>
      <c r="BE229" s="157">
        <f t="shared" si="4"/>
        <v>0</v>
      </c>
      <c r="BF229" s="157">
        <f t="shared" si="5"/>
        <v>0</v>
      </c>
      <c r="BG229" s="157">
        <f t="shared" si="6"/>
        <v>0</v>
      </c>
      <c r="BH229" s="157">
        <f t="shared" si="7"/>
        <v>0</v>
      </c>
      <c r="BI229" s="157">
        <f t="shared" si="8"/>
        <v>0</v>
      </c>
      <c r="BJ229" s="17" t="s">
        <v>85</v>
      </c>
      <c r="BK229" s="157">
        <f t="shared" si="9"/>
        <v>0</v>
      </c>
      <c r="BL229" s="17" t="s">
        <v>157</v>
      </c>
      <c r="BM229" s="156" t="s">
        <v>1087</v>
      </c>
    </row>
    <row r="230" spans="1:65" s="2" customFormat="1" ht="37.9" customHeight="1">
      <c r="A230" s="29"/>
      <c r="B230" s="145"/>
      <c r="C230" s="146" t="s">
        <v>340</v>
      </c>
      <c r="D230" s="146" t="s">
        <v>152</v>
      </c>
      <c r="E230" s="147" t="s">
        <v>1088</v>
      </c>
      <c r="F230" s="148" t="s">
        <v>1089</v>
      </c>
      <c r="G230" s="149" t="s">
        <v>203</v>
      </c>
      <c r="H230" s="150">
        <v>9.616</v>
      </c>
      <c r="I230" s="243"/>
      <c r="J230" s="151">
        <f t="shared" si="0"/>
        <v>0</v>
      </c>
      <c r="K230" s="148" t="s">
        <v>1090</v>
      </c>
      <c r="L230" s="30"/>
      <c r="M230" s="152" t="s">
        <v>1</v>
      </c>
      <c r="N230" s="153" t="s">
        <v>43</v>
      </c>
      <c r="O230" s="154">
        <v>1.465</v>
      </c>
      <c r="P230" s="154">
        <f t="shared" si="1"/>
        <v>14.08744</v>
      </c>
      <c r="Q230" s="154">
        <v>0</v>
      </c>
      <c r="R230" s="154">
        <f t="shared" si="2"/>
        <v>0</v>
      </c>
      <c r="S230" s="154">
        <v>0</v>
      </c>
      <c r="T230" s="155">
        <f t="shared" si="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157</v>
      </c>
      <c r="AT230" s="156" t="s">
        <v>152</v>
      </c>
      <c r="AU230" s="156" t="s">
        <v>87</v>
      </c>
      <c r="AY230" s="17" t="s">
        <v>150</v>
      </c>
      <c r="BE230" s="157">
        <f t="shared" si="4"/>
        <v>0</v>
      </c>
      <c r="BF230" s="157">
        <f t="shared" si="5"/>
        <v>0</v>
      </c>
      <c r="BG230" s="157">
        <f t="shared" si="6"/>
        <v>0</v>
      </c>
      <c r="BH230" s="157">
        <f t="shared" si="7"/>
        <v>0</v>
      </c>
      <c r="BI230" s="157">
        <f t="shared" si="8"/>
        <v>0</v>
      </c>
      <c r="BJ230" s="17" t="s">
        <v>85</v>
      </c>
      <c r="BK230" s="157">
        <f t="shared" si="9"/>
        <v>0</v>
      </c>
      <c r="BL230" s="17" t="s">
        <v>157</v>
      </c>
      <c r="BM230" s="156" t="s">
        <v>1091</v>
      </c>
    </row>
    <row r="231" spans="2:51" s="13" customFormat="1" ht="11.25">
      <c r="B231" s="158"/>
      <c r="D231" s="159" t="s">
        <v>159</v>
      </c>
      <c r="E231" s="160" t="s">
        <v>1</v>
      </c>
      <c r="F231" s="161" t="s">
        <v>1015</v>
      </c>
      <c r="H231" s="160" t="s">
        <v>1</v>
      </c>
      <c r="I231" s="244"/>
      <c r="L231" s="158"/>
      <c r="M231" s="162"/>
      <c r="N231" s="163"/>
      <c r="O231" s="163"/>
      <c r="P231" s="163"/>
      <c r="Q231" s="163"/>
      <c r="R231" s="163"/>
      <c r="S231" s="163"/>
      <c r="T231" s="164"/>
      <c r="AT231" s="160" t="s">
        <v>159</v>
      </c>
      <c r="AU231" s="160" t="s">
        <v>87</v>
      </c>
      <c r="AV231" s="13" t="s">
        <v>85</v>
      </c>
      <c r="AW231" s="13" t="s">
        <v>33</v>
      </c>
      <c r="AX231" s="13" t="s">
        <v>78</v>
      </c>
      <c r="AY231" s="160" t="s">
        <v>150</v>
      </c>
    </row>
    <row r="232" spans="2:51" s="13" customFormat="1" ht="11.25">
      <c r="B232" s="158"/>
      <c r="D232" s="159" t="s">
        <v>159</v>
      </c>
      <c r="E232" s="160" t="s">
        <v>1</v>
      </c>
      <c r="F232" s="161" t="s">
        <v>210</v>
      </c>
      <c r="H232" s="160" t="s">
        <v>1</v>
      </c>
      <c r="I232" s="244"/>
      <c r="L232" s="158"/>
      <c r="M232" s="162"/>
      <c r="N232" s="163"/>
      <c r="O232" s="163"/>
      <c r="P232" s="163"/>
      <c r="Q232" s="163"/>
      <c r="R232" s="163"/>
      <c r="S232" s="163"/>
      <c r="T232" s="164"/>
      <c r="AT232" s="160" t="s">
        <v>159</v>
      </c>
      <c r="AU232" s="160" t="s">
        <v>87</v>
      </c>
      <c r="AV232" s="13" t="s">
        <v>85</v>
      </c>
      <c r="AW232" s="13" t="s">
        <v>33</v>
      </c>
      <c r="AX232" s="13" t="s">
        <v>78</v>
      </c>
      <c r="AY232" s="160" t="s">
        <v>150</v>
      </c>
    </row>
    <row r="233" spans="2:51" s="14" customFormat="1" ht="11.25">
      <c r="B233" s="165"/>
      <c r="D233" s="159" t="s">
        <v>159</v>
      </c>
      <c r="E233" s="166" t="s">
        <v>1</v>
      </c>
      <c r="F233" s="167" t="s">
        <v>1092</v>
      </c>
      <c r="H233" s="168">
        <v>8.41</v>
      </c>
      <c r="I233" s="245"/>
      <c r="L233" s="165"/>
      <c r="M233" s="169"/>
      <c r="N233" s="170"/>
      <c r="O233" s="170"/>
      <c r="P233" s="170"/>
      <c r="Q233" s="170"/>
      <c r="R233" s="170"/>
      <c r="S233" s="170"/>
      <c r="T233" s="171"/>
      <c r="AT233" s="166" t="s">
        <v>159</v>
      </c>
      <c r="AU233" s="166" t="s">
        <v>87</v>
      </c>
      <c r="AV233" s="14" t="s">
        <v>87</v>
      </c>
      <c r="AW233" s="14" t="s">
        <v>33</v>
      </c>
      <c r="AX233" s="14" t="s">
        <v>78</v>
      </c>
      <c r="AY233" s="166" t="s">
        <v>150</v>
      </c>
    </row>
    <row r="234" spans="2:51" s="13" customFormat="1" ht="11.25">
      <c r="B234" s="158"/>
      <c r="D234" s="159" t="s">
        <v>159</v>
      </c>
      <c r="E234" s="160" t="s">
        <v>1</v>
      </c>
      <c r="F234" s="161" t="s">
        <v>1093</v>
      </c>
      <c r="H234" s="160" t="s">
        <v>1</v>
      </c>
      <c r="I234" s="244"/>
      <c r="L234" s="158"/>
      <c r="M234" s="162"/>
      <c r="N234" s="163"/>
      <c r="O234" s="163"/>
      <c r="P234" s="163"/>
      <c r="Q234" s="163"/>
      <c r="R234" s="163"/>
      <c r="S234" s="163"/>
      <c r="T234" s="164"/>
      <c r="AT234" s="160" t="s">
        <v>159</v>
      </c>
      <c r="AU234" s="160" t="s">
        <v>87</v>
      </c>
      <c r="AV234" s="13" t="s">
        <v>85</v>
      </c>
      <c r="AW234" s="13" t="s">
        <v>33</v>
      </c>
      <c r="AX234" s="13" t="s">
        <v>78</v>
      </c>
      <c r="AY234" s="160" t="s">
        <v>150</v>
      </c>
    </row>
    <row r="235" spans="2:51" s="13" customFormat="1" ht="11.25">
      <c r="B235" s="158"/>
      <c r="D235" s="159" t="s">
        <v>159</v>
      </c>
      <c r="E235" s="160" t="s">
        <v>1</v>
      </c>
      <c r="F235" s="161" t="s">
        <v>1094</v>
      </c>
      <c r="H235" s="160" t="s">
        <v>1</v>
      </c>
      <c r="I235" s="244"/>
      <c r="L235" s="158"/>
      <c r="M235" s="162"/>
      <c r="N235" s="163"/>
      <c r="O235" s="163"/>
      <c r="P235" s="163"/>
      <c r="Q235" s="163"/>
      <c r="R235" s="163"/>
      <c r="S235" s="163"/>
      <c r="T235" s="164"/>
      <c r="AT235" s="160" t="s">
        <v>159</v>
      </c>
      <c r="AU235" s="160" t="s">
        <v>87</v>
      </c>
      <c r="AV235" s="13" t="s">
        <v>85</v>
      </c>
      <c r="AW235" s="13" t="s">
        <v>33</v>
      </c>
      <c r="AX235" s="13" t="s">
        <v>78</v>
      </c>
      <c r="AY235" s="160" t="s">
        <v>150</v>
      </c>
    </row>
    <row r="236" spans="2:51" s="14" customFormat="1" ht="11.25">
      <c r="B236" s="165"/>
      <c r="D236" s="159" t="s">
        <v>159</v>
      </c>
      <c r="E236" s="166" t="s">
        <v>1</v>
      </c>
      <c r="F236" s="167" t="s">
        <v>1095</v>
      </c>
      <c r="H236" s="168">
        <v>1.206</v>
      </c>
      <c r="I236" s="245"/>
      <c r="L236" s="165"/>
      <c r="M236" s="169"/>
      <c r="N236" s="170"/>
      <c r="O236" s="170"/>
      <c r="P236" s="170"/>
      <c r="Q236" s="170"/>
      <c r="R236" s="170"/>
      <c r="S236" s="170"/>
      <c r="T236" s="171"/>
      <c r="AT236" s="166" t="s">
        <v>159</v>
      </c>
      <c r="AU236" s="166" t="s">
        <v>87</v>
      </c>
      <c r="AV236" s="14" t="s">
        <v>87</v>
      </c>
      <c r="AW236" s="14" t="s">
        <v>33</v>
      </c>
      <c r="AX236" s="14" t="s">
        <v>78</v>
      </c>
      <c r="AY236" s="166" t="s">
        <v>150</v>
      </c>
    </row>
    <row r="237" spans="2:51" s="15" customFormat="1" ht="11.25">
      <c r="B237" s="172"/>
      <c r="D237" s="159" t="s">
        <v>159</v>
      </c>
      <c r="E237" s="173" t="s">
        <v>1</v>
      </c>
      <c r="F237" s="174" t="s">
        <v>164</v>
      </c>
      <c r="H237" s="175">
        <v>9.616</v>
      </c>
      <c r="I237" s="247"/>
      <c r="L237" s="172"/>
      <c r="M237" s="176"/>
      <c r="N237" s="177"/>
      <c r="O237" s="177"/>
      <c r="P237" s="177"/>
      <c r="Q237" s="177"/>
      <c r="R237" s="177"/>
      <c r="S237" s="177"/>
      <c r="T237" s="178"/>
      <c r="AT237" s="173" t="s">
        <v>159</v>
      </c>
      <c r="AU237" s="173" t="s">
        <v>87</v>
      </c>
      <c r="AV237" s="15" t="s">
        <v>157</v>
      </c>
      <c r="AW237" s="15" t="s">
        <v>33</v>
      </c>
      <c r="AX237" s="15" t="s">
        <v>85</v>
      </c>
      <c r="AY237" s="173" t="s">
        <v>150</v>
      </c>
    </row>
    <row r="238" spans="1:65" s="2" customFormat="1" ht="37.9" customHeight="1">
      <c r="A238" s="29"/>
      <c r="B238" s="145"/>
      <c r="C238" s="146" t="s">
        <v>345</v>
      </c>
      <c r="D238" s="146" t="s">
        <v>152</v>
      </c>
      <c r="E238" s="147" t="s">
        <v>1096</v>
      </c>
      <c r="F238" s="148" t="s">
        <v>1097</v>
      </c>
      <c r="G238" s="149" t="s">
        <v>203</v>
      </c>
      <c r="H238" s="150">
        <v>3.803</v>
      </c>
      <c r="I238" s="243"/>
      <c r="J238" s="151">
        <f>ROUND(I238*H238,2)</f>
        <v>0</v>
      </c>
      <c r="K238" s="148" t="s">
        <v>1090</v>
      </c>
      <c r="L238" s="30"/>
      <c r="M238" s="152" t="s">
        <v>1</v>
      </c>
      <c r="N238" s="153" t="s">
        <v>43</v>
      </c>
      <c r="O238" s="154">
        <v>1.381</v>
      </c>
      <c r="P238" s="154">
        <f>O238*H238</f>
        <v>5.251943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157</v>
      </c>
      <c r="AT238" s="156" t="s">
        <v>152</v>
      </c>
      <c r="AU238" s="156" t="s">
        <v>87</v>
      </c>
      <c r="AY238" s="17" t="s">
        <v>150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85</v>
      </c>
      <c r="BK238" s="157">
        <f>ROUND(I238*H238,2)</f>
        <v>0</v>
      </c>
      <c r="BL238" s="17" t="s">
        <v>157</v>
      </c>
      <c r="BM238" s="156" t="s">
        <v>1098</v>
      </c>
    </row>
    <row r="239" spans="2:51" s="13" customFormat="1" ht="11.25">
      <c r="B239" s="158"/>
      <c r="D239" s="159" t="s">
        <v>159</v>
      </c>
      <c r="E239" s="160" t="s">
        <v>1</v>
      </c>
      <c r="F239" s="161" t="s">
        <v>1015</v>
      </c>
      <c r="H239" s="160" t="s">
        <v>1</v>
      </c>
      <c r="I239" s="244"/>
      <c r="L239" s="158"/>
      <c r="M239" s="162"/>
      <c r="N239" s="163"/>
      <c r="O239" s="163"/>
      <c r="P239" s="163"/>
      <c r="Q239" s="163"/>
      <c r="R239" s="163"/>
      <c r="S239" s="163"/>
      <c r="T239" s="164"/>
      <c r="AT239" s="160" t="s">
        <v>159</v>
      </c>
      <c r="AU239" s="160" t="s">
        <v>87</v>
      </c>
      <c r="AV239" s="13" t="s">
        <v>85</v>
      </c>
      <c r="AW239" s="13" t="s">
        <v>33</v>
      </c>
      <c r="AX239" s="13" t="s">
        <v>78</v>
      </c>
      <c r="AY239" s="160" t="s">
        <v>150</v>
      </c>
    </row>
    <row r="240" spans="2:51" s="14" customFormat="1" ht="11.25">
      <c r="B240" s="165"/>
      <c r="D240" s="159" t="s">
        <v>159</v>
      </c>
      <c r="E240" s="166" t="s">
        <v>1</v>
      </c>
      <c r="F240" s="167" t="s">
        <v>1099</v>
      </c>
      <c r="H240" s="168">
        <v>3.803</v>
      </c>
      <c r="I240" s="245"/>
      <c r="L240" s="165"/>
      <c r="M240" s="169"/>
      <c r="N240" s="170"/>
      <c r="O240" s="170"/>
      <c r="P240" s="170"/>
      <c r="Q240" s="170"/>
      <c r="R240" s="170"/>
      <c r="S240" s="170"/>
      <c r="T240" s="171"/>
      <c r="AT240" s="166" t="s">
        <v>159</v>
      </c>
      <c r="AU240" s="166" t="s">
        <v>87</v>
      </c>
      <c r="AV240" s="14" t="s">
        <v>87</v>
      </c>
      <c r="AW240" s="14" t="s">
        <v>33</v>
      </c>
      <c r="AX240" s="14" t="s">
        <v>85</v>
      </c>
      <c r="AY240" s="166" t="s">
        <v>150</v>
      </c>
    </row>
    <row r="241" spans="2:63" s="12" customFormat="1" ht="22.9" customHeight="1">
      <c r="B241" s="133"/>
      <c r="D241" s="134" t="s">
        <v>77</v>
      </c>
      <c r="E241" s="143" t="s">
        <v>177</v>
      </c>
      <c r="F241" s="143" t="s">
        <v>306</v>
      </c>
      <c r="I241" s="250"/>
      <c r="J241" s="144">
        <f>BK241</f>
        <v>0</v>
      </c>
      <c r="L241" s="133"/>
      <c r="M241" s="137"/>
      <c r="N241" s="138"/>
      <c r="O241" s="138"/>
      <c r="P241" s="139">
        <f>SUM(P242:P261)</f>
        <v>100.541948</v>
      </c>
      <c r="Q241" s="138"/>
      <c r="R241" s="139">
        <f>SUM(R242:R261)</f>
        <v>20.23576344</v>
      </c>
      <c r="S241" s="138"/>
      <c r="T241" s="140">
        <f>SUM(T242:T261)</f>
        <v>0</v>
      </c>
      <c r="AR241" s="134" t="s">
        <v>85</v>
      </c>
      <c r="AT241" s="141" t="s">
        <v>77</v>
      </c>
      <c r="AU241" s="141" t="s">
        <v>85</v>
      </c>
      <c r="AY241" s="134" t="s">
        <v>150</v>
      </c>
      <c r="BK241" s="142">
        <f>SUM(BK242:BK261)</f>
        <v>0</v>
      </c>
    </row>
    <row r="242" spans="1:65" s="2" customFormat="1" ht="33" customHeight="1">
      <c r="A242" s="29"/>
      <c r="B242" s="145"/>
      <c r="C242" s="146" t="s">
        <v>349</v>
      </c>
      <c r="D242" s="146" t="s">
        <v>152</v>
      </c>
      <c r="E242" s="147" t="s">
        <v>308</v>
      </c>
      <c r="F242" s="148" t="s">
        <v>309</v>
      </c>
      <c r="G242" s="149" t="s">
        <v>155</v>
      </c>
      <c r="H242" s="150">
        <v>158.092</v>
      </c>
      <c r="I242" s="243"/>
      <c r="J242" s="151">
        <f>ROUND(I242*H242,2)</f>
        <v>0</v>
      </c>
      <c r="K242" s="148" t="s">
        <v>156</v>
      </c>
      <c r="L242" s="30"/>
      <c r="M242" s="152" t="s">
        <v>1</v>
      </c>
      <c r="N242" s="153" t="s">
        <v>43</v>
      </c>
      <c r="O242" s="154">
        <v>0.029</v>
      </c>
      <c r="P242" s="154">
        <f>O242*H242</f>
        <v>4.584668000000001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157</v>
      </c>
      <c r="AT242" s="156" t="s">
        <v>152</v>
      </c>
      <c r="AU242" s="156" t="s">
        <v>87</v>
      </c>
      <c r="AY242" s="17" t="s">
        <v>150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85</v>
      </c>
      <c r="BK242" s="157">
        <f>ROUND(I242*H242,2)</f>
        <v>0</v>
      </c>
      <c r="BL242" s="17" t="s">
        <v>157</v>
      </c>
      <c r="BM242" s="156" t="s">
        <v>1100</v>
      </c>
    </row>
    <row r="243" spans="2:51" s="13" customFormat="1" ht="11.25">
      <c r="B243" s="158"/>
      <c r="D243" s="159" t="s">
        <v>159</v>
      </c>
      <c r="E243" s="160" t="s">
        <v>1</v>
      </c>
      <c r="F243" s="161" t="s">
        <v>1015</v>
      </c>
      <c r="H243" s="160" t="s">
        <v>1</v>
      </c>
      <c r="I243" s="244"/>
      <c r="L243" s="158"/>
      <c r="M243" s="162"/>
      <c r="N243" s="163"/>
      <c r="O243" s="163"/>
      <c r="P243" s="163"/>
      <c r="Q243" s="163"/>
      <c r="R243" s="163"/>
      <c r="S243" s="163"/>
      <c r="T243" s="164"/>
      <c r="AT243" s="160" t="s">
        <v>159</v>
      </c>
      <c r="AU243" s="160" t="s">
        <v>87</v>
      </c>
      <c r="AV243" s="13" t="s">
        <v>85</v>
      </c>
      <c r="AW243" s="13" t="s">
        <v>33</v>
      </c>
      <c r="AX243" s="13" t="s">
        <v>78</v>
      </c>
      <c r="AY243" s="160" t="s">
        <v>150</v>
      </c>
    </row>
    <row r="244" spans="2:51" s="13" customFormat="1" ht="11.25">
      <c r="B244" s="158"/>
      <c r="D244" s="159" t="s">
        <v>159</v>
      </c>
      <c r="E244" s="160" t="s">
        <v>1</v>
      </c>
      <c r="F244" s="161" t="s">
        <v>161</v>
      </c>
      <c r="H244" s="160" t="s">
        <v>1</v>
      </c>
      <c r="I244" s="244"/>
      <c r="L244" s="158"/>
      <c r="M244" s="162"/>
      <c r="N244" s="163"/>
      <c r="O244" s="163"/>
      <c r="P244" s="163"/>
      <c r="Q244" s="163"/>
      <c r="R244" s="163"/>
      <c r="S244" s="163"/>
      <c r="T244" s="164"/>
      <c r="AT244" s="160" t="s">
        <v>159</v>
      </c>
      <c r="AU244" s="160" t="s">
        <v>87</v>
      </c>
      <c r="AV244" s="13" t="s">
        <v>85</v>
      </c>
      <c r="AW244" s="13" t="s">
        <v>33</v>
      </c>
      <c r="AX244" s="13" t="s">
        <v>78</v>
      </c>
      <c r="AY244" s="160" t="s">
        <v>150</v>
      </c>
    </row>
    <row r="245" spans="2:51" s="14" customFormat="1" ht="11.25">
      <c r="B245" s="165"/>
      <c r="D245" s="159" t="s">
        <v>159</v>
      </c>
      <c r="E245" s="166" t="s">
        <v>1</v>
      </c>
      <c r="F245" s="167" t="s">
        <v>1020</v>
      </c>
      <c r="H245" s="168">
        <v>154.812</v>
      </c>
      <c r="I245" s="245"/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159</v>
      </c>
      <c r="AU245" s="166" t="s">
        <v>87</v>
      </c>
      <c r="AV245" s="14" t="s">
        <v>87</v>
      </c>
      <c r="AW245" s="14" t="s">
        <v>33</v>
      </c>
      <c r="AX245" s="14" t="s">
        <v>78</v>
      </c>
      <c r="AY245" s="166" t="s">
        <v>150</v>
      </c>
    </row>
    <row r="246" spans="2:51" s="14" customFormat="1" ht="11.25">
      <c r="B246" s="165"/>
      <c r="D246" s="159" t="s">
        <v>159</v>
      </c>
      <c r="E246" s="166" t="s">
        <v>1</v>
      </c>
      <c r="F246" s="167" t="s">
        <v>1021</v>
      </c>
      <c r="H246" s="168">
        <v>3.28</v>
      </c>
      <c r="I246" s="245"/>
      <c r="L246" s="165"/>
      <c r="M246" s="169"/>
      <c r="N246" s="170"/>
      <c r="O246" s="170"/>
      <c r="P246" s="170"/>
      <c r="Q246" s="170"/>
      <c r="R246" s="170"/>
      <c r="S246" s="170"/>
      <c r="T246" s="171"/>
      <c r="AT246" s="166" t="s">
        <v>159</v>
      </c>
      <c r="AU246" s="166" t="s">
        <v>87</v>
      </c>
      <c r="AV246" s="14" t="s">
        <v>87</v>
      </c>
      <c r="AW246" s="14" t="s">
        <v>33</v>
      </c>
      <c r="AX246" s="14" t="s">
        <v>78</v>
      </c>
      <c r="AY246" s="166" t="s">
        <v>150</v>
      </c>
    </row>
    <row r="247" spans="2:51" s="15" customFormat="1" ht="11.25">
      <c r="B247" s="172"/>
      <c r="D247" s="159" t="s">
        <v>159</v>
      </c>
      <c r="E247" s="173" t="s">
        <v>1</v>
      </c>
      <c r="F247" s="174" t="s">
        <v>164</v>
      </c>
      <c r="H247" s="175">
        <v>158.092</v>
      </c>
      <c r="I247" s="247"/>
      <c r="L247" s="172"/>
      <c r="M247" s="176"/>
      <c r="N247" s="177"/>
      <c r="O247" s="177"/>
      <c r="P247" s="177"/>
      <c r="Q247" s="177"/>
      <c r="R247" s="177"/>
      <c r="S247" s="177"/>
      <c r="T247" s="178"/>
      <c r="AT247" s="173" t="s">
        <v>159</v>
      </c>
      <c r="AU247" s="173" t="s">
        <v>87</v>
      </c>
      <c r="AV247" s="15" t="s">
        <v>157</v>
      </c>
      <c r="AW247" s="15" t="s">
        <v>33</v>
      </c>
      <c r="AX247" s="15" t="s">
        <v>85</v>
      </c>
      <c r="AY247" s="173" t="s">
        <v>150</v>
      </c>
    </row>
    <row r="248" spans="1:65" s="2" customFormat="1" ht="37.9" customHeight="1">
      <c r="A248" s="29"/>
      <c r="B248" s="145"/>
      <c r="C248" s="146" t="s">
        <v>353</v>
      </c>
      <c r="D248" s="146" t="s">
        <v>152</v>
      </c>
      <c r="E248" s="147" t="s">
        <v>312</v>
      </c>
      <c r="F248" s="148" t="s">
        <v>313</v>
      </c>
      <c r="G248" s="149" t="s">
        <v>155</v>
      </c>
      <c r="H248" s="150">
        <v>3.28</v>
      </c>
      <c r="I248" s="243"/>
      <c r="J248" s="151">
        <f>ROUND(I248*H248,2)</f>
        <v>0</v>
      </c>
      <c r="K248" s="148" t="s">
        <v>156</v>
      </c>
      <c r="L248" s="30"/>
      <c r="M248" s="152" t="s">
        <v>1</v>
      </c>
      <c r="N248" s="153" t="s">
        <v>43</v>
      </c>
      <c r="O248" s="154">
        <v>0.027</v>
      </c>
      <c r="P248" s="154">
        <f>O248*H248</f>
        <v>0.08856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157</v>
      </c>
      <c r="AT248" s="156" t="s">
        <v>152</v>
      </c>
      <c r="AU248" s="156" t="s">
        <v>87</v>
      </c>
      <c r="AY248" s="17" t="s">
        <v>150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85</v>
      </c>
      <c r="BK248" s="157">
        <f>ROUND(I248*H248,2)</f>
        <v>0</v>
      </c>
      <c r="BL248" s="17" t="s">
        <v>157</v>
      </c>
      <c r="BM248" s="156" t="s">
        <v>1101</v>
      </c>
    </row>
    <row r="249" spans="2:51" s="13" customFormat="1" ht="11.25">
      <c r="B249" s="158"/>
      <c r="D249" s="159" t="s">
        <v>159</v>
      </c>
      <c r="E249" s="160" t="s">
        <v>1</v>
      </c>
      <c r="F249" s="161" t="s">
        <v>161</v>
      </c>
      <c r="H249" s="160" t="s">
        <v>1</v>
      </c>
      <c r="I249" s="244"/>
      <c r="L249" s="158"/>
      <c r="M249" s="162"/>
      <c r="N249" s="163"/>
      <c r="O249" s="163"/>
      <c r="P249" s="163"/>
      <c r="Q249" s="163"/>
      <c r="R249" s="163"/>
      <c r="S249" s="163"/>
      <c r="T249" s="164"/>
      <c r="AT249" s="160" t="s">
        <v>159</v>
      </c>
      <c r="AU249" s="160" t="s">
        <v>87</v>
      </c>
      <c r="AV249" s="13" t="s">
        <v>85</v>
      </c>
      <c r="AW249" s="13" t="s">
        <v>33</v>
      </c>
      <c r="AX249" s="13" t="s">
        <v>78</v>
      </c>
      <c r="AY249" s="160" t="s">
        <v>150</v>
      </c>
    </row>
    <row r="250" spans="2:51" s="14" customFormat="1" ht="11.25">
      <c r="B250" s="165"/>
      <c r="D250" s="159" t="s">
        <v>159</v>
      </c>
      <c r="E250" s="166" t="s">
        <v>1</v>
      </c>
      <c r="F250" s="167" t="s">
        <v>1021</v>
      </c>
      <c r="H250" s="168">
        <v>3.28</v>
      </c>
      <c r="I250" s="245"/>
      <c r="L250" s="165"/>
      <c r="M250" s="169"/>
      <c r="N250" s="170"/>
      <c r="O250" s="170"/>
      <c r="P250" s="170"/>
      <c r="Q250" s="170"/>
      <c r="R250" s="170"/>
      <c r="S250" s="170"/>
      <c r="T250" s="171"/>
      <c r="AT250" s="166" t="s">
        <v>159</v>
      </c>
      <c r="AU250" s="166" t="s">
        <v>87</v>
      </c>
      <c r="AV250" s="14" t="s">
        <v>87</v>
      </c>
      <c r="AW250" s="14" t="s">
        <v>33</v>
      </c>
      <c r="AX250" s="14" t="s">
        <v>85</v>
      </c>
      <c r="AY250" s="166" t="s">
        <v>150</v>
      </c>
    </row>
    <row r="251" spans="1:65" s="2" customFormat="1" ht="55.5" customHeight="1">
      <c r="A251" s="29"/>
      <c r="B251" s="145"/>
      <c r="C251" s="146" t="s">
        <v>357</v>
      </c>
      <c r="D251" s="146" t="s">
        <v>152</v>
      </c>
      <c r="E251" s="147" t="s">
        <v>316</v>
      </c>
      <c r="F251" s="148" t="s">
        <v>317</v>
      </c>
      <c r="G251" s="149" t="s">
        <v>155</v>
      </c>
      <c r="H251" s="150">
        <v>3.28</v>
      </c>
      <c r="I251" s="243"/>
      <c r="J251" s="151">
        <f>ROUND(I251*H251,2)</f>
        <v>0</v>
      </c>
      <c r="K251" s="148" t="s">
        <v>156</v>
      </c>
      <c r="L251" s="30"/>
      <c r="M251" s="152" t="s">
        <v>1</v>
      </c>
      <c r="N251" s="153" t="s">
        <v>43</v>
      </c>
      <c r="O251" s="154">
        <v>0.909</v>
      </c>
      <c r="P251" s="154">
        <f>O251*H251</f>
        <v>2.9815199999999997</v>
      </c>
      <c r="Q251" s="154">
        <v>0.1837</v>
      </c>
      <c r="R251" s="154">
        <f>Q251*H251</f>
        <v>0.602536</v>
      </c>
      <c r="S251" s="154">
        <v>0</v>
      </c>
      <c r="T251" s="155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157</v>
      </c>
      <c r="AT251" s="156" t="s">
        <v>152</v>
      </c>
      <c r="AU251" s="156" t="s">
        <v>87</v>
      </c>
      <c r="AY251" s="17" t="s">
        <v>150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85</v>
      </c>
      <c r="BK251" s="157">
        <f>ROUND(I251*H251,2)</f>
        <v>0</v>
      </c>
      <c r="BL251" s="17" t="s">
        <v>157</v>
      </c>
      <c r="BM251" s="156" t="s">
        <v>1102</v>
      </c>
    </row>
    <row r="252" spans="2:51" s="13" customFormat="1" ht="11.25">
      <c r="B252" s="158"/>
      <c r="D252" s="159" t="s">
        <v>159</v>
      </c>
      <c r="E252" s="160" t="s">
        <v>1</v>
      </c>
      <c r="F252" s="161" t="s">
        <v>319</v>
      </c>
      <c r="H252" s="160" t="s">
        <v>1</v>
      </c>
      <c r="I252" s="244"/>
      <c r="L252" s="158"/>
      <c r="M252" s="162"/>
      <c r="N252" s="163"/>
      <c r="O252" s="163"/>
      <c r="P252" s="163"/>
      <c r="Q252" s="163"/>
      <c r="R252" s="163"/>
      <c r="S252" s="163"/>
      <c r="T252" s="164"/>
      <c r="AT252" s="160" t="s">
        <v>159</v>
      </c>
      <c r="AU252" s="160" t="s">
        <v>87</v>
      </c>
      <c r="AV252" s="13" t="s">
        <v>85</v>
      </c>
      <c r="AW252" s="13" t="s">
        <v>33</v>
      </c>
      <c r="AX252" s="13" t="s">
        <v>78</v>
      </c>
      <c r="AY252" s="160" t="s">
        <v>150</v>
      </c>
    </row>
    <row r="253" spans="2:51" s="14" customFormat="1" ht="11.25">
      <c r="B253" s="165"/>
      <c r="D253" s="159" t="s">
        <v>159</v>
      </c>
      <c r="E253" s="166" t="s">
        <v>1</v>
      </c>
      <c r="F253" s="167" t="s">
        <v>1018</v>
      </c>
      <c r="H253" s="168">
        <v>3.28</v>
      </c>
      <c r="I253" s="245"/>
      <c r="L253" s="165"/>
      <c r="M253" s="169"/>
      <c r="N253" s="170"/>
      <c r="O253" s="170"/>
      <c r="P253" s="170"/>
      <c r="Q253" s="170"/>
      <c r="R253" s="170"/>
      <c r="S253" s="170"/>
      <c r="T253" s="171"/>
      <c r="AT253" s="166" t="s">
        <v>159</v>
      </c>
      <c r="AU253" s="166" t="s">
        <v>87</v>
      </c>
      <c r="AV253" s="14" t="s">
        <v>87</v>
      </c>
      <c r="AW253" s="14" t="s">
        <v>33</v>
      </c>
      <c r="AX253" s="14" t="s">
        <v>85</v>
      </c>
      <c r="AY253" s="166" t="s">
        <v>150</v>
      </c>
    </row>
    <row r="254" spans="1:65" s="2" customFormat="1" ht="76.35" customHeight="1">
      <c r="A254" s="29"/>
      <c r="B254" s="145"/>
      <c r="C254" s="146" t="s">
        <v>361</v>
      </c>
      <c r="D254" s="146" t="s">
        <v>152</v>
      </c>
      <c r="E254" s="147" t="s">
        <v>322</v>
      </c>
      <c r="F254" s="148" t="s">
        <v>323</v>
      </c>
      <c r="G254" s="149" t="s">
        <v>155</v>
      </c>
      <c r="H254" s="150">
        <v>154.812</v>
      </c>
      <c r="I254" s="243"/>
      <c r="J254" s="151">
        <f>ROUND(I254*H254,2)</f>
        <v>0</v>
      </c>
      <c r="K254" s="148" t="s">
        <v>156</v>
      </c>
      <c r="L254" s="30"/>
      <c r="M254" s="152" t="s">
        <v>1</v>
      </c>
      <c r="N254" s="153" t="s">
        <v>43</v>
      </c>
      <c r="O254" s="154">
        <v>0.6</v>
      </c>
      <c r="P254" s="154">
        <f>O254*H254</f>
        <v>92.8872</v>
      </c>
      <c r="Q254" s="154">
        <v>0.11162</v>
      </c>
      <c r="R254" s="154">
        <f>Q254*H254</f>
        <v>17.28011544</v>
      </c>
      <c r="S254" s="154">
        <v>0</v>
      </c>
      <c r="T254" s="155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157</v>
      </c>
      <c r="AT254" s="156" t="s">
        <v>152</v>
      </c>
      <c r="AU254" s="156" t="s">
        <v>87</v>
      </c>
      <c r="AY254" s="17" t="s">
        <v>150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85</v>
      </c>
      <c r="BK254" s="157">
        <f>ROUND(I254*H254,2)</f>
        <v>0</v>
      </c>
      <c r="BL254" s="17" t="s">
        <v>157</v>
      </c>
      <c r="BM254" s="156" t="s">
        <v>1103</v>
      </c>
    </row>
    <row r="255" spans="2:51" s="13" customFormat="1" ht="11.25">
      <c r="B255" s="158"/>
      <c r="D255" s="159" t="s">
        <v>159</v>
      </c>
      <c r="E255" s="160" t="s">
        <v>1</v>
      </c>
      <c r="F255" s="161" t="s">
        <v>1015</v>
      </c>
      <c r="H255" s="160" t="s">
        <v>1</v>
      </c>
      <c r="I255" s="244"/>
      <c r="L255" s="158"/>
      <c r="M255" s="162"/>
      <c r="N255" s="163"/>
      <c r="O255" s="163"/>
      <c r="P255" s="163"/>
      <c r="Q255" s="163"/>
      <c r="R255" s="163"/>
      <c r="S255" s="163"/>
      <c r="T255" s="164"/>
      <c r="AT255" s="160" t="s">
        <v>159</v>
      </c>
      <c r="AU255" s="160" t="s">
        <v>87</v>
      </c>
      <c r="AV255" s="13" t="s">
        <v>85</v>
      </c>
      <c r="AW255" s="13" t="s">
        <v>33</v>
      </c>
      <c r="AX255" s="13" t="s">
        <v>78</v>
      </c>
      <c r="AY255" s="160" t="s">
        <v>150</v>
      </c>
    </row>
    <row r="256" spans="2:51" s="13" customFormat="1" ht="11.25">
      <c r="B256" s="158"/>
      <c r="D256" s="159" t="s">
        <v>159</v>
      </c>
      <c r="E256" s="160" t="s">
        <v>1</v>
      </c>
      <c r="F256" s="161" t="s">
        <v>161</v>
      </c>
      <c r="H256" s="160" t="s">
        <v>1</v>
      </c>
      <c r="I256" s="244"/>
      <c r="L256" s="158"/>
      <c r="M256" s="162"/>
      <c r="N256" s="163"/>
      <c r="O256" s="163"/>
      <c r="P256" s="163"/>
      <c r="Q256" s="163"/>
      <c r="R256" s="163"/>
      <c r="S256" s="163"/>
      <c r="T256" s="164"/>
      <c r="AT256" s="160" t="s">
        <v>159</v>
      </c>
      <c r="AU256" s="160" t="s">
        <v>87</v>
      </c>
      <c r="AV256" s="13" t="s">
        <v>85</v>
      </c>
      <c r="AW256" s="13" t="s">
        <v>33</v>
      </c>
      <c r="AX256" s="13" t="s">
        <v>78</v>
      </c>
      <c r="AY256" s="160" t="s">
        <v>150</v>
      </c>
    </row>
    <row r="257" spans="2:51" s="13" customFormat="1" ht="11.25">
      <c r="B257" s="158"/>
      <c r="D257" s="159" t="s">
        <v>159</v>
      </c>
      <c r="E257" s="160" t="s">
        <v>1</v>
      </c>
      <c r="F257" s="161" t="s">
        <v>325</v>
      </c>
      <c r="H257" s="160" t="s">
        <v>1</v>
      </c>
      <c r="I257" s="244"/>
      <c r="L257" s="158"/>
      <c r="M257" s="162"/>
      <c r="N257" s="163"/>
      <c r="O257" s="163"/>
      <c r="P257" s="163"/>
      <c r="Q257" s="163"/>
      <c r="R257" s="163"/>
      <c r="S257" s="163"/>
      <c r="T257" s="164"/>
      <c r="AT257" s="160" t="s">
        <v>159</v>
      </c>
      <c r="AU257" s="160" t="s">
        <v>87</v>
      </c>
      <c r="AV257" s="13" t="s">
        <v>85</v>
      </c>
      <c r="AW257" s="13" t="s">
        <v>33</v>
      </c>
      <c r="AX257" s="13" t="s">
        <v>78</v>
      </c>
      <c r="AY257" s="160" t="s">
        <v>150</v>
      </c>
    </row>
    <row r="258" spans="2:51" s="14" customFormat="1" ht="11.25">
      <c r="B258" s="165"/>
      <c r="D258" s="159" t="s">
        <v>159</v>
      </c>
      <c r="E258" s="166" t="s">
        <v>1</v>
      </c>
      <c r="F258" s="167" t="s">
        <v>1016</v>
      </c>
      <c r="H258" s="168">
        <v>154.812</v>
      </c>
      <c r="I258" s="245"/>
      <c r="L258" s="165"/>
      <c r="M258" s="169"/>
      <c r="N258" s="170"/>
      <c r="O258" s="170"/>
      <c r="P258" s="170"/>
      <c r="Q258" s="170"/>
      <c r="R258" s="170"/>
      <c r="S258" s="170"/>
      <c r="T258" s="171"/>
      <c r="AT258" s="166" t="s">
        <v>159</v>
      </c>
      <c r="AU258" s="166" t="s">
        <v>87</v>
      </c>
      <c r="AV258" s="14" t="s">
        <v>87</v>
      </c>
      <c r="AW258" s="14" t="s">
        <v>33</v>
      </c>
      <c r="AX258" s="14" t="s">
        <v>85</v>
      </c>
      <c r="AY258" s="166" t="s">
        <v>150</v>
      </c>
    </row>
    <row r="259" spans="1:65" s="2" customFormat="1" ht="16.5" customHeight="1">
      <c r="A259" s="29"/>
      <c r="B259" s="145"/>
      <c r="C259" s="179" t="s">
        <v>365</v>
      </c>
      <c r="D259" s="179" t="s">
        <v>265</v>
      </c>
      <c r="E259" s="180" t="s">
        <v>329</v>
      </c>
      <c r="F259" s="181" t="s">
        <v>330</v>
      </c>
      <c r="G259" s="182" t="s">
        <v>155</v>
      </c>
      <c r="H259" s="183">
        <v>15.481</v>
      </c>
      <c r="I259" s="248"/>
      <c r="J259" s="184">
        <f>ROUND(I259*H259,2)</f>
        <v>0</v>
      </c>
      <c r="K259" s="181" t="s">
        <v>156</v>
      </c>
      <c r="L259" s="185"/>
      <c r="M259" s="186" t="s">
        <v>1</v>
      </c>
      <c r="N259" s="187" t="s">
        <v>43</v>
      </c>
      <c r="O259" s="154">
        <v>0</v>
      </c>
      <c r="P259" s="154">
        <f>O259*H259</f>
        <v>0</v>
      </c>
      <c r="Q259" s="154">
        <v>0.152</v>
      </c>
      <c r="R259" s="154">
        <f>Q259*H259</f>
        <v>2.353112</v>
      </c>
      <c r="S259" s="154">
        <v>0</v>
      </c>
      <c r="T259" s="155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194</v>
      </c>
      <c r="AT259" s="156" t="s">
        <v>265</v>
      </c>
      <c r="AU259" s="156" t="s">
        <v>87</v>
      </c>
      <c r="AY259" s="17" t="s">
        <v>150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85</v>
      </c>
      <c r="BK259" s="157">
        <f>ROUND(I259*H259,2)</f>
        <v>0</v>
      </c>
      <c r="BL259" s="17" t="s">
        <v>157</v>
      </c>
      <c r="BM259" s="156" t="s">
        <v>1104</v>
      </c>
    </row>
    <row r="260" spans="2:51" s="13" customFormat="1" ht="11.25">
      <c r="B260" s="158"/>
      <c r="D260" s="159" t="s">
        <v>159</v>
      </c>
      <c r="E260" s="160" t="s">
        <v>1</v>
      </c>
      <c r="F260" s="161" t="s">
        <v>332</v>
      </c>
      <c r="H260" s="160" t="s">
        <v>1</v>
      </c>
      <c r="I260" s="244"/>
      <c r="L260" s="158"/>
      <c r="M260" s="162"/>
      <c r="N260" s="163"/>
      <c r="O260" s="163"/>
      <c r="P260" s="163"/>
      <c r="Q260" s="163"/>
      <c r="R260" s="163"/>
      <c r="S260" s="163"/>
      <c r="T260" s="164"/>
      <c r="AT260" s="160" t="s">
        <v>159</v>
      </c>
      <c r="AU260" s="160" t="s">
        <v>87</v>
      </c>
      <c r="AV260" s="13" t="s">
        <v>85</v>
      </c>
      <c r="AW260" s="13" t="s">
        <v>33</v>
      </c>
      <c r="AX260" s="13" t="s">
        <v>78</v>
      </c>
      <c r="AY260" s="160" t="s">
        <v>150</v>
      </c>
    </row>
    <row r="261" spans="2:51" s="14" customFormat="1" ht="11.25">
      <c r="B261" s="165"/>
      <c r="D261" s="159" t="s">
        <v>159</v>
      </c>
      <c r="E261" s="166" t="s">
        <v>1</v>
      </c>
      <c r="F261" s="167" t="s">
        <v>1105</v>
      </c>
      <c r="H261" s="168">
        <v>15.481</v>
      </c>
      <c r="I261" s="245"/>
      <c r="L261" s="165"/>
      <c r="M261" s="169"/>
      <c r="N261" s="170"/>
      <c r="O261" s="170"/>
      <c r="P261" s="170"/>
      <c r="Q261" s="170"/>
      <c r="R261" s="170"/>
      <c r="S261" s="170"/>
      <c r="T261" s="171"/>
      <c r="AT261" s="166" t="s">
        <v>159</v>
      </c>
      <c r="AU261" s="166" t="s">
        <v>87</v>
      </c>
      <c r="AV261" s="14" t="s">
        <v>87</v>
      </c>
      <c r="AW261" s="14" t="s">
        <v>33</v>
      </c>
      <c r="AX261" s="14" t="s">
        <v>85</v>
      </c>
      <c r="AY261" s="166" t="s">
        <v>150</v>
      </c>
    </row>
    <row r="262" spans="2:63" s="12" customFormat="1" ht="22.9" customHeight="1">
      <c r="B262" s="133"/>
      <c r="D262" s="134" t="s">
        <v>77</v>
      </c>
      <c r="E262" s="143" t="s">
        <v>194</v>
      </c>
      <c r="F262" s="143" t="s">
        <v>339</v>
      </c>
      <c r="I262" s="250"/>
      <c r="J262" s="144">
        <f>BK262</f>
        <v>0</v>
      </c>
      <c r="L262" s="133"/>
      <c r="M262" s="137"/>
      <c r="N262" s="138"/>
      <c r="O262" s="138"/>
      <c r="P262" s="139">
        <f>SUM(P263:P325)</f>
        <v>102.956478</v>
      </c>
      <c r="Q262" s="138"/>
      <c r="R262" s="139">
        <f>SUM(R263:R325)</f>
        <v>25.1298156</v>
      </c>
      <c r="S262" s="138"/>
      <c r="T262" s="140">
        <f>SUM(T263:T325)</f>
        <v>0.42632</v>
      </c>
      <c r="AR262" s="134" t="s">
        <v>85</v>
      </c>
      <c r="AT262" s="141" t="s">
        <v>77</v>
      </c>
      <c r="AU262" s="141" t="s">
        <v>85</v>
      </c>
      <c r="AY262" s="134" t="s">
        <v>150</v>
      </c>
      <c r="BK262" s="142">
        <f>SUM(BK263:BK325)</f>
        <v>0</v>
      </c>
    </row>
    <row r="263" spans="1:65" s="2" customFormat="1" ht="37.9" customHeight="1">
      <c r="A263" s="29"/>
      <c r="B263" s="145"/>
      <c r="C263" s="146" t="s">
        <v>369</v>
      </c>
      <c r="D263" s="146" t="s">
        <v>152</v>
      </c>
      <c r="E263" s="147" t="s">
        <v>1106</v>
      </c>
      <c r="F263" s="148" t="s">
        <v>1107</v>
      </c>
      <c r="G263" s="149" t="s">
        <v>180</v>
      </c>
      <c r="H263" s="150">
        <v>1</v>
      </c>
      <c r="I263" s="243"/>
      <c r="J263" s="151">
        <f>ROUND(I263*H263,2)</f>
        <v>0</v>
      </c>
      <c r="K263" s="148" t="s">
        <v>156</v>
      </c>
      <c r="L263" s="30"/>
      <c r="M263" s="152" t="s">
        <v>1</v>
      </c>
      <c r="N263" s="153" t="s">
        <v>43</v>
      </c>
      <c r="O263" s="154">
        <v>0.35</v>
      </c>
      <c r="P263" s="154">
        <f>O263*H263</f>
        <v>0.35</v>
      </c>
      <c r="Q263" s="154">
        <v>4E-05</v>
      </c>
      <c r="R263" s="154">
        <f>Q263*H263</f>
        <v>4E-05</v>
      </c>
      <c r="S263" s="154">
        <v>0</v>
      </c>
      <c r="T263" s="155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157</v>
      </c>
      <c r="AT263" s="156" t="s">
        <v>152</v>
      </c>
      <c r="AU263" s="156" t="s">
        <v>87</v>
      </c>
      <c r="AY263" s="17" t="s">
        <v>150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85</v>
      </c>
      <c r="BK263" s="157">
        <f>ROUND(I263*H263,2)</f>
        <v>0</v>
      </c>
      <c r="BL263" s="17" t="s">
        <v>157</v>
      </c>
      <c r="BM263" s="156" t="s">
        <v>1108</v>
      </c>
    </row>
    <row r="264" spans="2:51" s="14" customFormat="1" ht="11.25">
      <c r="B264" s="165"/>
      <c r="D264" s="159" t="s">
        <v>159</v>
      </c>
      <c r="E264" s="166" t="s">
        <v>1</v>
      </c>
      <c r="F264" s="167" t="s">
        <v>1109</v>
      </c>
      <c r="H264" s="168">
        <v>1</v>
      </c>
      <c r="I264" s="245"/>
      <c r="L264" s="165"/>
      <c r="M264" s="169"/>
      <c r="N264" s="170"/>
      <c r="O264" s="170"/>
      <c r="P264" s="170"/>
      <c r="Q264" s="170"/>
      <c r="R264" s="170"/>
      <c r="S264" s="170"/>
      <c r="T264" s="171"/>
      <c r="AT264" s="166" t="s">
        <v>159</v>
      </c>
      <c r="AU264" s="166" t="s">
        <v>87</v>
      </c>
      <c r="AV264" s="14" t="s">
        <v>87</v>
      </c>
      <c r="AW264" s="14" t="s">
        <v>33</v>
      </c>
      <c r="AX264" s="14" t="s">
        <v>85</v>
      </c>
      <c r="AY264" s="166" t="s">
        <v>150</v>
      </c>
    </row>
    <row r="265" spans="1:65" s="2" customFormat="1" ht="24.2" customHeight="1">
      <c r="A265" s="29"/>
      <c r="B265" s="145"/>
      <c r="C265" s="179" t="s">
        <v>373</v>
      </c>
      <c r="D265" s="179" t="s">
        <v>265</v>
      </c>
      <c r="E265" s="180" t="s">
        <v>1110</v>
      </c>
      <c r="F265" s="181" t="s">
        <v>1111</v>
      </c>
      <c r="G265" s="182" t="s">
        <v>180</v>
      </c>
      <c r="H265" s="183">
        <v>1</v>
      </c>
      <c r="I265" s="248"/>
      <c r="J265" s="184">
        <f>ROUND(I265*H265,2)</f>
        <v>0</v>
      </c>
      <c r="K265" s="181" t="s">
        <v>156</v>
      </c>
      <c r="L265" s="185"/>
      <c r="M265" s="186" t="s">
        <v>1</v>
      </c>
      <c r="N265" s="187" t="s">
        <v>43</v>
      </c>
      <c r="O265" s="154">
        <v>0</v>
      </c>
      <c r="P265" s="154">
        <f>O265*H265</f>
        <v>0</v>
      </c>
      <c r="Q265" s="154">
        <v>0.037</v>
      </c>
      <c r="R265" s="154">
        <f>Q265*H265</f>
        <v>0.037</v>
      </c>
      <c r="S265" s="154">
        <v>0</v>
      </c>
      <c r="T265" s="155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194</v>
      </c>
      <c r="AT265" s="156" t="s">
        <v>265</v>
      </c>
      <c r="AU265" s="156" t="s">
        <v>87</v>
      </c>
      <c r="AY265" s="17" t="s">
        <v>150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85</v>
      </c>
      <c r="BK265" s="157">
        <f>ROUND(I265*H265,2)</f>
        <v>0</v>
      </c>
      <c r="BL265" s="17" t="s">
        <v>157</v>
      </c>
      <c r="BM265" s="156" t="s">
        <v>1112</v>
      </c>
    </row>
    <row r="266" spans="1:65" s="2" customFormat="1" ht="37.9" customHeight="1">
      <c r="A266" s="29"/>
      <c r="B266" s="145"/>
      <c r="C266" s="146" t="s">
        <v>377</v>
      </c>
      <c r="D266" s="146" t="s">
        <v>152</v>
      </c>
      <c r="E266" s="147" t="s">
        <v>1113</v>
      </c>
      <c r="F266" s="148" t="s">
        <v>1114</v>
      </c>
      <c r="G266" s="149" t="s">
        <v>180</v>
      </c>
      <c r="H266" s="150">
        <v>76.09</v>
      </c>
      <c r="I266" s="243"/>
      <c r="J266" s="151">
        <f>ROUND(I266*H266,2)</f>
        <v>0</v>
      </c>
      <c r="K266" s="148" t="s">
        <v>156</v>
      </c>
      <c r="L266" s="30"/>
      <c r="M266" s="152" t="s">
        <v>1</v>
      </c>
      <c r="N266" s="153" t="s">
        <v>43</v>
      </c>
      <c r="O266" s="154">
        <v>0.42</v>
      </c>
      <c r="P266" s="154">
        <f>O266*H266</f>
        <v>31.9578</v>
      </c>
      <c r="Q266" s="154">
        <v>5E-05</v>
      </c>
      <c r="R266" s="154">
        <f>Q266*H266</f>
        <v>0.0038045</v>
      </c>
      <c r="S266" s="154">
        <v>0</v>
      </c>
      <c r="T266" s="155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157</v>
      </c>
      <c r="AT266" s="156" t="s">
        <v>152</v>
      </c>
      <c r="AU266" s="156" t="s">
        <v>87</v>
      </c>
      <c r="AY266" s="17" t="s">
        <v>150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85</v>
      </c>
      <c r="BK266" s="157">
        <f>ROUND(I266*H266,2)</f>
        <v>0</v>
      </c>
      <c r="BL266" s="17" t="s">
        <v>157</v>
      </c>
      <c r="BM266" s="156" t="s">
        <v>1115</v>
      </c>
    </row>
    <row r="267" spans="2:51" s="13" customFormat="1" ht="11.25">
      <c r="B267" s="158"/>
      <c r="D267" s="159" t="s">
        <v>159</v>
      </c>
      <c r="E267" s="160" t="s">
        <v>1</v>
      </c>
      <c r="F267" s="161" t="s">
        <v>1116</v>
      </c>
      <c r="H267" s="160" t="s">
        <v>1</v>
      </c>
      <c r="I267" s="244"/>
      <c r="L267" s="158"/>
      <c r="M267" s="162"/>
      <c r="N267" s="163"/>
      <c r="O267" s="163"/>
      <c r="P267" s="163"/>
      <c r="Q267" s="163"/>
      <c r="R267" s="163"/>
      <c r="S267" s="163"/>
      <c r="T267" s="164"/>
      <c r="AT267" s="160" t="s">
        <v>159</v>
      </c>
      <c r="AU267" s="160" t="s">
        <v>87</v>
      </c>
      <c r="AV267" s="13" t="s">
        <v>85</v>
      </c>
      <c r="AW267" s="13" t="s">
        <v>33</v>
      </c>
      <c r="AX267" s="13" t="s">
        <v>78</v>
      </c>
      <c r="AY267" s="160" t="s">
        <v>150</v>
      </c>
    </row>
    <row r="268" spans="2:51" s="14" customFormat="1" ht="11.25">
      <c r="B268" s="165"/>
      <c r="D268" s="159" t="s">
        <v>159</v>
      </c>
      <c r="E268" s="166" t="s">
        <v>1</v>
      </c>
      <c r="F268" s="167" t="s">
        <v>1117</v>
      </c>
      <c r="H268" s="168">
        <v>82.09</v>
      </c>
      <c r="I268" s="245"/>
      <c r="L268" s="165"/>
      <c r="M268" s="169"/>
      <c r="N268" s="170"/>
      <c r="O268" s="170"/>
      <c r="P268" s="170"/>
      <c r="Q268" s="170"/>
      <c r="R268" s="170"/>
      <c r="S268" s="170"/>
      <c r="T268" s="171"/>
      <c r="AT268" s="166" t="s">
        <v>159</v>
      </c>
      <c r="AU268" s="166" t="s">
        <v>87</v>
      </c>
      <c r="AV268" s="14" t="s">
        <v>87</v>
      </c>
      <c r="AW268" s="14" t="s">
        <v>33</v>
      </c>
      <c r="AX268" s="14" t="s">
        <v>78</v>
      </c>
      <c r="AY268" s="166" t="s">
        <v>150</v>
      </c>
    </row>
    <row r="269" spans="2:51" s="14" customFormat="1" ht="11.25">
      <c r="B269" s="165"/>
      <c r="D269" s="159" t="s">
        <v>159</v>
      </c>
      <c r="E269" s="166" t="s">
        <v>1</v>
      </c>
      <c r="F269" s="167" t="s">
        <v>1118</v>
      </c>
      <c r="H269" s="168">
        <v>-6</v>
      </c>
      <c r="I269" s="245"/>
      <c r="L269" s="165"/>
      <c r="M269" s="169"/>
      <c r="N269" s="170"/>
      <c r="O269" s="170"/>
      <c r="P269" s="170"/>
      <c r="Q269" s="170"/>
      <c r="R269" s="170"/>
      <c r="S269" s="170"/>
      <c r="T269" s="171"/>
      <c r="AT269" s="166" t="s">
        <v>159</v>
      </c>
      <c r="AU269" s="166" t="s">
        <v>87</v>
      </c>
      <c r="AV269" s="14" t="s">
        <v>87</v>
      </c>
      <c r="AW269" s="14" t="s">
        <v>33</v>
      </c>
      <c r="AX269" s="14" t="s">
        <v>78</v>
      </c>
      <c r="AY269" s="166" t="s">
        <v>150</v>
      </c>
    </row>
    <row r="270" spans="2:51" s="15" customFormat="1" ht="11.25">
      <c r="B270" s="172"/>
      <c r="D270" s="159" t="s">
        <v>159</v>
      </c>
      <c r="E270" s="173" t="s">
        <v>1</v>
      </c>
      <c r="F270" s="174" t="s">
        <v>164</v>
      </c>
      <c r="H270" s="175">
        <v>76.09</v>
      </c>
      <c r="I270" s="247"/>
      <c r="L270" s="172"/>
      <c r="M270" s="176"/>
      <c r="N270" s="177"/>
      <c r="O270" s="177"/>
      <c r="P270" s="177"/>
      <c r="Q270" s="177"/>
      <c r="R270" s="177"/>
      <c r="S270" s="177"/>
      <c r="T270" s="178"/>
      <c r="AT270" s="173" t="s">
        <v>159</v>
      </c>
      <c r="AU270" s="173" t="s">
        <v>87</v>
      </c>
      <c r="AV270" s="15" t="s">
        <v>157</v>
      </c>
      <c r="AW270" s="15" t="s">
        <v>33</v>
      </c>
      <c r="AX270" s="15" t="s">
        <v>85</v>
      </c>
      <c r="AY270" s="173" t="s">
        <v>150</v>
      </c>
    </row>
    <row r="271" spans="1:65" s="2" customFormat="1" ht="24.2" customHeight="1">
      <c r="A271" s="29"/>
      <c r="B271" s="145"/>
      <c r="C271" s="179" t="s">
        <v>381</v>
      </c>
      <c r="D271" s="179" t="s">
        <v>265</v>
      </c>
      <c r="E271" s="180" t="s">
        <v>1119</v>
      </c>
      <c r="F271" s="181" t="s">
        <v>1120</v>
      </c>
      <c r="G271" s="182" t="s">
        <v>180</v>
      </c>
      <c r="H271" s="183">
        <v>69.923</v>
      </c>
      <c r="I271" s="248"/>
      <c r="J271" s="184">
        <f>ROUND(I271*H271,2)</f>
        <v>0</v>
      </c>
      <c r="K271" s="181" t="s">
        <v>156</v>
      </c>
      <c r="L271" s="185"/>
      <c r="M271" s="186" t="s">
        <v>1</v>
      </c>
      <c r="N271" s="187" t="s">
        <v>43</v>
      </c>
      <c r="O271" s="154">
        <v>0</v>
      </c>
      <c r="P271" s="154">
        <f>O271*H271</f>
        <v>0</v>
      </c>
      <c r="Q271" s="154">
        <v>0.053</v>
      </c>
      <c r="R271" s="154">
        <f>Q271*H271</f>
        <v>3.705919</v>
      </c>
      <c r="S271" s="154">
        <v>0</v>
      </c>
      <c r="T271" s="155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194</v>
      </c>
      <c r="AT271" s="156" t="s">
        <v>265</v>
      </c>
      <c r="AU271" s="156" t="s">
        <v>87</v>
      </c>
      <c r="AY271" s="17" t="s">
        <v>150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85</v>
      </c>
      <c r="BK271" s="157">
        <f>ROUND(I271*H271,2)</f>
        <v>0</v>
      </c>
      <c r="BL271" s="17" t="s">
        <v>157</v>
      </c>
      <c r="BM271" s="156" t="s">
        <v>1121</v>
      </c>
    </row>
    <row r="272" spans="2:51" s="14" customFormat="1" ht="11.25">
      <c r="B272" s="165"/>
      <c r="D272" s="159" t="s">
        <v>159</v>
      </c>
      <c r="E272" s="166" t="s">
        <v>1</v>
      </c>
      <c r="F272" s="167" t="s">
        <v>1122</v>
      </c>
      <c r="H272" s="168">
        <v>69.923</v>
      </c>
      <c r="I272" s="245"/>
      <c r="L272" s="165"/>
      <c r="M272" s="169"/>
      <c r="N272" s="170"/>
      <c r="O272" s="170"/>
      <c r="P272" s="170"/>
      <c r="Q272" s="170"/>
      <c r="R272" s="170"/>
      <c r="S272" s="170"/>
      <c r="T272" s="171"/>
      <c r="AT272" s="166" t="s">
        <v>159</v>
      </c>
      <c r="AU272" s="166" t="s">
        <v>87</v>
      </c>
      <c r="AV272" s="14" t="s">
        <v>87</v>
      </c>
      <c r="AW272" s="14" t="s">
        <v>33</v>
      </c>
      <c r="AX272" s="14" t="s">
        <v>85</v>
      </c>
      <c r="AY272" s="166" t="s">
        <v>150</v>
      </c>
    </row>
    <row r="273" spans="1:65" s="2" customFormat="1" ht="24.2" customHeight="1">
      <c r="A273" s="29"/>
      <c r="B273" s="145"/>
      <c r="C273" s="179" t="s">
        <v>385</v>
      </c>
      <c r="D273" s="179" t="s">
        <v>265</v>
      </c>
      <c r="E273" s="180" t="s">
        <v>1123</v>
      </c>
      <c r="F273" s="181" t="s">
        <v>1124</v>
      </c>
      <c r="G273" s="182" t="s">
        <v>343</v>
      </c>
      <c r="H273" s="183">
        <v>6</v>
      </c>
      <c r="I273" s="248"/>
      <c r="J273" s="184">
        <f>ROUND(I273*H273,2)</f>
        <v>0</v>
      </c>
      <c r="K273" s="181" t="s">
        <v>156</v>
      </c>
      <c r="L273" s="185"/>
      <c r="M273" s="186" t="s">
        <v>1</v>
      </c>
      <c r="N273" s="187" t="s">
        <v>43</v>
      </c>
      <c r="O273" s="154">
        <v>0</v>
      </c>
      <c r="P273" s="154">
        <f>O273*H273</f>
        <v>0</v>
      </c>
      <c r="Q273" s="154">
        <v>0.041</v>
      </c>
      <c r="R273" s="154">
        <f>Q273*H273</f>
        <v>0.246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194</v>
      </c>
      <c r="AT273" s="156" t="s">
        <v>265</v>
      </c>
      <c r="AU273" s="156" t="s">
        <v>87</v>
      </c>
      <c r="AY273" s="17" t="s">
        <v>150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85</v>
      </c>
      <c r="BK273" s="157">
        <f>ROUND(I273*H273,2)</f>
        <v>0</v>
      </c>
      <c r="BL273" s="17" t="s">
        <v>157</v>
      </c>
      <c r="BM273" s="156" t="s">
        <v>1125</v>
      </c>
    </row>
    <row r="274" spans="1:65" s="2" customFormat="1" ht="33" customHeight="1">
      <c r="A274" s="29"/>
      <c r="B274" s="145"/>
      <c r="C274" s="179" t="s">
        <v>389</v>
      </c>
      <c r="D274" s="179" t="s">
        <v>265</v>
      </c>
      <c r="E274" s="180" t="s">
        <v>1126</v>
      </c>
      <c r="F274" s="181" t="s">
        <v>1127</v>
      </c>
      <c r="G274" s="182" t="s">
        <v>343</v>
      </c>
      <c r="H274" s="183">
        <v>6</v>
      </c>
      <c r="I274" s="248"/>
      <c r="J274" s="184">
        <f>ROUND(I274*H274,2)</f>
        <v>0</v>
      </c>
      <c r="K274" s="181" t="s">
        <v>156</v>
      </c>
      <c r="L274" s="185"/>
      <c r="M274" s="186" t="s">
        <v>1</v>
      </c>
      <c r="N274" s="187" t="s">
        <v>43</v>
      </c>
      <c r="O274" s="154">
        <v>0</v>
      </c>
      <c r="P274" s="154">
        <f>O274*H274</f>
        <v>0</v>
      </c>
      <c r="Q274" s="154">
        <v>0.034</v>
      </c>
      <c r="R274" s="154">
        <f>Q274*H274</f>
        <v>0.20400000000000001</v>
      </c>
      <c r="S274" s="154">
        <v>0</v>
      </c>
      <c r="T274" s="155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6" t="s">
        <v>194</v>
      </c>
      <c r="AT274" s="156" t="s">
        <v>265</v>
      </c>
      <c r="AU274" s="156" t="s">
        <v>87</v>
      </c>
      <c r="AY274" s="17" t="s">
        <v>150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7" t="s">
        <v>85</v>
      </c>
      <c r="BK274" s="157">
        <f>ROUND(I274*H274,2)</f>
        <v>0</v>
      </c>
      <c r="BL274" s="17" t="s">
        <v>157</v>
      </c>
      <c r="BM274" s="156" t="s">
        <v>1128</v>
      </c>
    </row>
    <row r="275" spans="1:65" s="2" customFormat="1" ht="37.9" customHeight="1">
      <c r="A275" s="29"/>
      <c r="B275" s="145"/>
      <c r="C275" s="146" t="s">
        <v>393</v>
      </c>
      <c r="D275" s="146" t="s">
        <v>152</v>
      </c>
      <c r="E275" s="147" t="s">
        <v>1129</v>
      </c>
      <c r="F275" s="148" t="s">
        <v>1130</v>
      </c>
      <c r="G275" s="149" t="s">
        <v>343</v>
      </c>
      <c r="H275" s="150">
        <v>1</v>
      </c>
      <c r="I275" s="243"/>
      <c r="J275" s="151">
        <f>ROUND(I275*H275,2)</f>
        <v>0</v>
      </c>
      <c r="K275" s="148" t="s">
        <v>156</v>
      </c>
      <c r="L275" s="30"/>
      <c r="M275" s="152" t="s">
        <v>1</v>
      </c>
      <c r="N275" s="153" t="s">
        <v>43</v>
      </c>
      <c r="O275" s="154">
        <v>0.77</v>
      </c>
      <c r="P275" s="154">
        <f>O275*H275</f>
        <v>0.77</v>
      </c>
      <c r="Q275" s="154">
        <v>0.00015</v>
      </c>
      <c r="R275" s="154">
        <f>Q275*H275</f>
        <v>0.00015</v>
      </c>
      <c r="S275" s="154">
        <v>0</v>
      </c>
      <c r="T275" s="155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157</v>
      </c>
      <c r="AT275" s="156" t="s">
        <v>152</v>
      </c>
      <c r="AU275" s="156" t="s">
        <v>87</v>
      </c>
      <c r="AY275" s="17" t="s">
        <v>150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7" t="s">
        <v>85</v>
      </c>
      <c r="BK275" s="157">
        <f>ROUND(I275*H275,2)</f>
        <v>0</v>
      </c>
      <c r="BL275" s="17" t="s">
        <v>157</v>
      </c>
      <c r="BM275" s="156" t="s">
        <v>1131</v>
      </c>
    </row>
    <row r="276" spans="2:51" s="14" customFormat="1" ht="11.25">
      <c r="B276" s="165"/>
      <c r="D276" s="159" t="s">
        <v>159</v>
      </c>
      <c r="E276" s="166" t="s">
        <v>1</v>
      </c>
      <c r="F276" s="167" t="s">
        <v>85</v>
      </c>
      <c r="H276" s="168">
        <v>1</v>
      </c>
      <c r="I276" s="245"/>
      <c r="L276" s="165"/>
      <c r="M276" s="169"/>
      <c r="N276" s="170"/>
      <c r="O276" s="170"/>
      <c r="P276" s="170"/>
      <c r="Q276" s="170"/>
      <c r="R276" s="170"/>
      <c r="S276" s="170"/>
      <c r="T276" s="171"/>
      <c r="AT276" s="166" t="s">
        <v>159</v>
      </c>
      <c r="AU276" s="166" t="s">
        <v>87</v>
      </c>
      <c r="AV276" s="14" t="s">
        <v>87</v>
      </c>
      <c r="AW276" s="14" t="s">
        <v>33</v>
      </c>
      <c r="AX276" s="14" t="s">
        <v>85</v>
      </c>
      <c r="AY276" s="166" t="s">
        <v>150</v>
      </c>
    </row>
    <row r="277" spans="1:65" s="2" customFormat="1" ht="37.9" customHeight="1">
      <c r="A277" s="29"/>
      <c r="B277" s="145"/>
      <c r="C277" s="179" t="s">
        <v>397</v>
      </c>
      <c r="D277" s="179" t="s">
        <v>265</v>
      </c>
      <c r="E277" s="180" t="s">
        <v>1132</v>
      </c>
      <c r="F277" s="181" t="s">
        <v>1133</v>
      </c>
      <c r="G277" s="182" t="s">
        <v>343</v>
      </c>
      <c r="H277" s="183">
        <v>1</v>
      </c>
      <c r="I277" s="248"/>
      <c r="J277" s="184">
        <f>ROUND(I277*H277,2)</f>
        <v>0</v>
      </c>
      <c r="K277" s="181" t="s">
        <v>156</v>
      </c>
      <c r="L277" s="185"/>
      <c r="M277" s="186" t="s">
        <v>1</v>
      </c>
      <c r="N277" s="187" t="s">
        <v>43</v>
      </c>
      <c r="O277" s="154">
        <v>0</v>
      </c>
      <c r="P277" s="154">
        <f>O277*H277</f>
        <v>0</v>
      </c>
      <c r="Q277" s="154">
        <v>0.048</v>
      </c>
      <c r="R277" s="154">
        <f>Q277*H277</f>
        <v>0.048</v>
      </c>
      <c r="S277" s="154">
        <v>0</v>
      </c>
      <c r="T277" s="155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194</v>
      </c>
      <c r="AT277" s="156" t="s">
        <v>265</v>
      </c>
      <c r="AU277" s="156" t="s">
        <v>87</v>
      </c>
      <c r="AY277" s="17" t="s">
        <v>150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7" t="s">
        <v>85</v>
      </c>
      <c r="BK277" s="157">
        <f>ROUND(I277*H277,2)</f>
        <v>0</v>
      </c>
      <c r="BL277" s="17" t="s">
        <v>157</v>
      </c>
      <c r="BM277" s="156" t="s">
        <v>1134</v>
      </c>
    </row>
    <row r="278" spans="1:65" s="2" customFormat="1" ht="37.9" customHeight="1">
      <c r="A278" s="29"/>
      <c r="B278" s="145"/>
      <c r="C278" s="146" t="s">
        <v>401</v>
      </c>
      <c r="D278" s="146" t="s">
        <v>152</v>
      </c>
      <c r="E278" s="147" t="s">
        <v>1135</v>
      </c>
      <c r="F278" s="148" t="s">
        <v>1136</v>
      </c>
      <c r="G278" s="149" t="s">
        <v>343</v>
      </c>
      <c r="H278" s="150">
        <v>1</v>
      </c>
      <c r="I278" s="243"/>
      <c r="J278" s="151">
        <f>ROUND(I278*H278,2)</f>
        <v>0</v>
      </c>
      <c r="K278" s="148" t="s">
        <v>156</v>
      </c>
      <c r="L278" s="30"/>
      <c r="M278" s="152" t="s">
        <v>1</v>
      </c>
      <c r="N278" s="153" t="s">
        <v>43</v>
      </c>
      <c r="O278" s="154">
        <v>0.674</v>
      </c>
      <c r="P278" s="154">
        <f>O278*H278</f>
        <v>0.674</v>
      </c>
      <c r="Q278" s="154">
        <v>7E-05</v>
      </c>
      <c r="R278" s="154">
        <f>Q278*H278</f>
        <v>7E-05</v>
      </c>
      <c r="S278" s="154">
        <v>0</v>
      </c>
      <c r="T278" s="155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157</v>
      </c>
      <c r="AT278" s="156" t="s">
        <v>152</v>
      </c>
      <c r="AU278" s="156" t="s">
        <v>87</v>
      </c>
      <c r="AY278" s="17" t="s">
        <v>150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85</v>
      </c>
      <c r="BK278" s="157">
        <f>ROUND(I278*H278,2)</f>
        <v>0</v>
      </c>
      <c r="BL278" s="17" t="s">
        <v>157</v>
      </c>
      <c r="BM278" s="156" t="s">
        <v>1137</v>
      </c>
    </row>
    <row r="279" spans="2:51" s="14" customFormat="1" ht="11.25">
      <c r="B279" s="165"/>
      <c r="D279" s="159" t="s">
        <v>159</v>
      </c>
      <c r="E279" s="166" t="s">
        <v>1</v>
      </c>
      <c r="F279" s="167" t="s">
        <v>1138</v>
      </c>
      <c r="H279" s="168">
        <v>1</v>
      </c>
      <c r="I279" s="245"/>
      <c r="L279" s="165"/>
      <c r="M279" s="169"/>
      <c r="N279" s="170"/>
      <c r="O279" s="170"/>
      <c r="P279" s="170"/>
      <c r="Q279" s="170"/>
      <c r="R279" s="170"/>
      <c r="S279" s="170"/>
      <c r="T279" s="171"/>
      <c r="AT279" s="166" t="s">
        <v>159</v>
      </c>
      <c r="AU279" s="166" t="s">
        <v>87</v>
      </c>
      <c r="AV279" s="14" t="s">
        <v>87</v>
      </c>
      <c r="AW279" s="14" t="s">
        <v>33</v>
      </c>
      <c r="AX279" s="14" t="s">
        <v>85</v>
      </c>
      <c r="AY279" s="166" t="s">
        <v>150</v>
      </c>
    </row>
    <row r="280" spans="1:65" s="2" customFormat="1" ht="24.2" customHeight="1">
      <c r="A280" s="29"/>
      <c r="B280" s="145"/>
      <c r="C280" s="179" t="s">
        <v>405</v>
      </c>
      <c r="D280" s="179" t="s">
        <v>265</v>
      </c>
      <c r="E280" s="180" t="s">
        <v>1139</v>
      </c>
      <c r="F280" s="181" t="s">
        <v>1140</v>
      </c>
      <c r="G280" s="182" t="s">
        <v>343</v>
      </c>
      <c r="H280" s="183">
        <v>1</v>
      </c>
      <c r="I280" s="248"/>
      <c r="J280" s="184">
        <f>ROUND(I280*H280,2)</f>
        <v>0</v>
      </c>
      <c r="K280" s="181" t="s">
        <v>1</v>
      </c>
      <c r="L280" s="185"/>
      <c r="M280" s="186" t="s">
        <v>1</v>
      </c>
      <c r="N280" s="187" t="s">
        <v>43</v>
      </c>
      <c r="O280" s="154">
        <v>0</v>
      </c>
      <c r="P280" s="154">
        <f>O280*H280</f>
        <v>0</v>
      </c>
      <c r="Q280" s="154">
        <v>0.015</v>
      </c>
      <c r="R280" s="154">
        <f>Q280*H280</f>
        <v>0.015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194</v>
      </c>
      <c r="AT280" s="156" t="s">
        <v>265</v>
      </c>
      <c r="AU280" s="156" t="s">
        <v>87</v>
      </c>
      <c r="AY280" s="17" t="s">
        <v>150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ROUND(I280*H280,2)</f>
        <v>0</v>
      </c>
      <c r="BL280" s="17" t="s">
        <v>157</v>
      </c>
      <c r="BM280" s="156" t="s">
        <v>1141</v>
      </c>
    </row>
    <row r="281" spans="1:65" s="2" customFormat="1" ht="44.25" customHeight="1">
      <c r="A281" s="29"/>
      <c r="B281" s="145"/>
      <c r="C281" s="146" t="s">
        <v>409</v>
      </c>
      <c r="D281" s="146" t="s">
        <v>152</v>
      </c>
      <c r="E281" s="147" t="s">
        <v>1142</v>
      </c>
      <c r="F281" s="148" t="s">
        <v>1143</v>
      </c>
      <c r="G281" s="149" t="s">
        <v>180</v>
      </c>
      <c r="H281" s="150">
        <v>1</v>
      </c>
      <c r="I281" s="243"/>
      <c r="J281" s="151">
        <f>ROUND(I281*H281,2)</f>
        <v>0</v>
      </c>
      <c r="K281" s="148" t="s">
        <v>156</v>
      </c>
      <c r="L281" s="30"/>
      <c r="M281" s="152" t="s">
        <v>1</v>
      </c>
      <c r="N281" s="153" t="s">
        <v>43</v>
      </c>
      <c r="O281" s="154">
        <v>0.292</v>
      </c>
      <c r="P281" s="154">
        <f>O281*H281</f>
        <v>0.292</v>
      </c>
      <c r="Q281" s="154">
        <v>0.00248</v>
      </c>
      <c r="R281" s="154">
        <f>Q281*H281</f>
        <v>0.00248</v>
      </c>
      <c r="S281" s="154">
        <v>0</v>
      </c>
      <c r="T281" s="155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6" t="s">
        <v>157</v>
      </c>
      <c r="AT281" s="156" t="s">
        <v>152</v>
      </c>
      <c r="AU281" s="156" t="s">
        <v>87</v>
      </c>
      <c r="AY281" s="17" t="s">
        <v>150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7" t="s">
        <v>85</v>
      </c>
      <c r="BK281" s="157">
        <f>ROUND(I281*H281,2)</f>
        <v>0</v>
      </c>
      <c r="BL281" s="17" t="s">
        <v>157</v>
      </c>
      <c r="BM281" s="156" t="s">
        <v>1144</v>
      </c>
    </row>
    <row r="282" spans="2:51" s="14" customFormat="1" ht="11.25">
      <c r="B282" s="165"/>
      <c r="D282" s="159" t="s">
        <v>159</v>
      </c>
      <c r="E282" s="166" t="s">
        <v>1</v>
      </c>
      <c r="F282" s="167" t="s">
        <v>1145</v>
      </c>
      <c r="H282" s="168">
        <v>1</v>
      </c>
      <c r="I282" s="245"/>
      <c r="L282" s="165"/>
      <c r="M282" s="169"/>
      <c r="N282" s="170"/>
      <c r="O282" s="170"/>
      <c r="P282" s="170"/>
      <c r="Q282" s="170"/>
      <c r="R282" s="170"/>
      <c r="S282" s="170"/>
      <c r="T282" s="171"/>
      <c r="AT282" s="166" t="s">
        <v>159</v>
      </c>
      <c r="AU282" s="166" t="s">
        <v>87</v>
      </c>
      <c r="AV282" s="14" t="s">
        <v>87</v>
      </c>
      <c r="AW282" s="14" t="s">
        <v>33</v>
      </c>
      <c r="AX282" s="14" t="s">
        <v>85</v>
      </c>
      <c r="AY282" s="166" t="s">
        <v>150</v>
      </c>
    </row>
    <row r="283" spans="1:65" s="2" customFormat="1" ht="33" customHeight="1">
      <c r="A283" s="29"/>
      <c r="B283" s="145"/>
      <c r="C283" s="146" t="s">
        <v>414</v>
      </c>
      <c r="D283" s="146" t="s">
        <v>152</v>
      </c>
      <c r="E283" s="147" t="s">
        <v>1146</v>
      </c>
      <c r="F283" s="148" t="s">
        <v>1147</v>
      </c>
      <c r="G283" s="149" t="s">
        <v>203</v>
      </c>
      <c r="H283" s="150">
        <v>0.196</v>
      </c>
      <c r="I283" s="243"/>
      <c r="J283" s="151">
        <f>ROUND(I283*H283,2)</f>
        <v>0</v>
      </c>
      <c r="K283" s="148" t="s">
        <v>156</v>
      </c>
      <c r="L283" s="30"/>
      <c r="M283" s="152" t="s">
        <v>1</v>
      </c>
      <c r="N283" s="153" t="s">
        <v>43</v>
      </c>
      <c r="O283" s="154">
        <v>10.758</v>
      </c>
      <c r="P283" s="154">
        <f>O283*H283</f>
        <v>2.108568</v>
      </c>
      <c r="Q283" s="154">
        <v>0</v>
      </c>
      <c r="R283" s="154">
        <f>Q283*H283</f>
        <v>0</v>
      </c>
      <c r="S283" s="154">
        <v>1.92</v>
      </c>
      <c r="T283" s="155">
        <f>S283*H283</f>
        <v>0.37632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157</v>
      </c>
      <c r="AT283" s="156" t="s">
        <v>152</v>
      </c>
      <c r="AU283" s="156" t="s">
        <v>87</v>
      </c>
      <c r="AY283" s="17" t="s">
        <v>150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85</v>
      </c>
      <c r="BK283" s="157">
        <f>ROUND(I283*H283,2)</f>
        <v>0</v>
      </c>
      <c r="BL283" s="17" t="s">
        <v>157</v>
      </c>
      <c r="BM283" s="156" t="s">
        <v>1148</v>
      </c>
    </row>
    <row r="284" spans="2:51" s="14" customFormat="1" ht="11.25">
      <c r="B284" s="165"/>
      <c r="D284" s="159" t="s">
        <v>159</v>
      </c>
      <c r="E284" s="166" t="s">
        <v>1</v>
      </c>
      <c r="F284" s="167" t="s">
        <v>413</v>
      </c>
      <c r="H284" s="168">
        <v>0.196</v>
      </c>
      <c r="I284" s="245"/>
      <c r="L284" s="165"/>
      <c r="M284" s="169"/>
      <c r="N284" s="170"/>
      <c r="O284" s="170"/>
      <c r="P284" s="170"/>
      <c r="Q284" s="170"/>
      <c r="R284" s="170"/>
      <c r="S284" s="170"/>
      <c r="T284" s="171"/>
      <c r="AT284" s="166" t="s">
        <v>159</v>
      </c>
      <c r="AU284" s="166" t="s">
        <v>87</v>
      </c>
      <c r="AV284" s="14" t="s">
        <v>87</v>
      </c>
      <c r="AW284" s="14" t="s">
        <v>33</v>
      </c>
      <c r="AX284" s="14" t="s">
        <v>85</v>
      </c>
      <c r="AY284" s="166" t="s">
        <v>150</v>
      </c>
    </row>
    <row r="285" spans="1:65" s="2" customFormat="1" ht="24.2" customHeight="1">
      <c r="A285" s="29"/>
      <c r="B285" s="145"/>
      <c r="C285" s="146" t="s">
        <v>418</v>
      </c>
      <c r="D285" s="146" t="s">
        <v>152</v>
      </c>
      <c r="E285" s="147" t="s">
        <v>1149</v>
      </c>
      <c r="F285" s="148" t="s">
        <v>1150</v>
      </c>
      <c r="G285" s="149" t="s">
        <v>1151</v>
      </c>
      <c r="H285" s="150">
        <v>6</v>
      </c>
      <c r="I285" s="243"/>
      <c r="J285" s="151">
        <f>ROUND(I285*H285,2)</f>
        <v>0</v>
      </c>
      <c r="K285" s="148" t="s">
        <v>156</v>
      </c>
      <c r="L285" s="30"/>
      <c r="M285" s="152" t="s">
        <v>1</v>
      </c>
      <c r="N285" s="153" t="s">
        <v>43</v>
      </c>
      <c r="O285" s="154">
        <v>0.836</v>
      </c>
      <c r="P285" s="154">
        <f>O285*H285</f>
        <v>5.016</v>
      </c>
      <c r="Q285" s="154">
        <v>0.00031</v>
      </c>
      <c r="R285" s="154">
        <f>Q285*H285</f>
        <v>0.00186</v>
      </c>
      <c r="S285" s="154">
        <v>0</v>
      </c>
      <c r="T285" s="155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6" t="s">
        <v>157</v>
      </c>
      <c r="AT285" s="156" t="s">
        <v>152</v>
      </c>
      <c r="AU285" s="156" t="s">
        <v>87</v>
      </c>
      <c r="AY285" s="17" t="s">
        <v>150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7" t="s">
        <v>85</v>
      </c>
      <c r="BK285" s="157">
        <f>ROUND(I285*H285,2)</f>
        <v>0</v>
      </c>
      <c r="BL285" s="17" t="s">
        <v>157</v>
      </c>
      <c r="BM285" s="156" t="s">
        <v>1152</v>
      </c>
    </row>
    <row r="286" spans="1:65" s="2" customFormat="1" ht="24.2" customHeight="1">
      <c r="A286" s="29"/>
      <c r="B286" s="145"/>
      <c r="C286" s="146" t="s">
        <v>422</v>
      </c>
      <c r="D286" s="146" t="s">
        <v>152</v>
      </c>
      <c r="E286" s="147" t="s">
        <v>1153</v>
      </c>
      <c r="F286" s="148" t="s">
        <v>1154</v>
      </c>
      <c r="G286" s="149" t="s">
        <v>343</v>
      </c>
      <c r="H286" s="150">
        <v>10</v>
      </c>
      <c r="I286" s="243"/>
      <c r="J286" s="151">
        <f>ROUND(I286*H286,2)</f>
        <v>0</v>
      </c>
      <c r="K286" s="148" t="s">
        <v>156</v>
      </c>
      <c r="L286" s="30"/>
      <c r="M286" s="152" t="s">
        <v>1</v>
      </c>
      <c r="N286" s="153" t="s">
        <v>43</v>
      </c>
      <c r="O286" s="154">
        <v>1.562</v>
      </c>
      <c r="P286" s="154">
        <f>O286*H286</f>
        <v>15.620000000000001</v>
      </c>
      <c r="Q286" s="154">
        <v>0.01019</v>
      </c>
      <c r="R286" s="154">
        <f>Q286*H286</f>
        <v>0.10189999999999999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157</v>
      </c>
      <c r="AT286" s="156" t="s">
        <v>152</v>
      </c>
      <c r="AU286" s="156" t="s">
        <v>87</v>
      </c>
      <c r="AY286" s="17" t="s">
        <v>150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85</v>
      </c>
      <c r="BK286" s="157">
        <f>ROUND(I286*H286,2)</f>
        <v>0</v>
      </c>
      <c r="BL286" s="17" t="s">
        <v>157</v>
      </c>
      <c r="BM286" s="156" t="s">
        <v>1155</v>
      </c>
    </row>
    <row r="287" spans="2:51" s="13" customFormat="1" ht="11.25">
      <c r="B287" s="158"/>
      <c r="D287" s="159" t="s">
        <v>159</v>
      </c>
      <c r="E287" s="160" t="s">
        <v>1</v>
      </c>
      <c r="F287" s="161" t="s">
        <v>1156</v>
      </c>
      <c r="H287" s="160" t="s">
        <v>1</v>
      </c>
      <c r="I287" s="244"/>
      <c r="L287" s="158"/>
      <c r="M287" s="162"/>
      <c r="N287" s="163"/>
      <c r="O287" s="163"/>
      <c r="P287" s="163"/>
      <c r="Q287" s="163"/>
      <c r="R287" s="163"/>
      <c r="S287" s="163"/>
      <c r="T287" s="164"/>
      <c r="AT287" s="160" t="s">
        <v>159</v>
      </c>
      <c r="AU287" s="160" t="s">
        <v>87</v>
      </c>
      <c r="AV287" s="13" t="s">
        <v>85</v>
      </c>
      <c r="AW287" s="13" t="s">
        <v>33</v>
      </c>
      <c r="AX287" s="13" t="s">
        <v>78</v>
      </c>
      <c r="AY287" s="160" t="s">
        <v>150</v>
      </c>
    </row>
    <row r="288" spans="2:51" s="14" customFormat="1" ht="11.25">
      <c r="B288" s="165"/>
      <c r="D288" s="159" t="s">
        <v>159</v>
      </c>
      <c r="E288" s="166" t="s">
        <v>1</v>
      </c>
      <c r="F288" s="167" t="s">
        <v>1157</v>
      </c>
      <c r="H288" s="168">
        <v>10</v>
      </c>
      <c r="I288" s="245"/>
      <c r="L288" s="165"/>
      <c r="M288" s="169"/>
      <c r="N288" s="170"/>
      <c r="O288" s="170"/>
      <c r="P288" s="170"/>
      <c r="Q288" s="170"/>
      <c r="R288" s="170"/>
      <c r="S288" s="170"/>
      <c r="T288" s="171"/>
      <c r="AT288" s="166" t="s">
        <v>159</v>
      </c>
      <c r="AU288" s="166" t="s">
        <v>87</v>
      </c>
      <c r="AV288" s="14" t="s">
        <v>87</v>
      </c>
      <c r="AW288" s="14" t="s">
        <v>33</v>
      </c>
      <c r="AX288" s="14" t="s">
        <v>85</v>
      </c>
      <c r="AY288" s="166" t="s">
        <v>150</v>
      </c>
    </row>
    <row r="289" spans="1:65" s="2" customFormat="1" ht="24.2" customHeight="1">
      <c r="A289" s="29"/>
      <c r="B289" s="145"/>
      <c r="C289" s="179" t="s">
        <v>426</v>
      </c>
      <c r="D289" s="179" t="s">
        <v>265</v>
      </c>
      <c r="E289" s="180" t="s">
        <v>1158</v>
      </c>
      <c r="F289" s="181" t="s">
        <v>1159</v>
      </c>
      <c r="G289" s="182" t="s">
        <v>343</v>
      </c>
      <c r="H289" s="183">
        <v>5</v>
      </c>
      <c r="I289" s="248"/>
      <c r="J289" s="184">
        <f>ROUND(I289*H289,2)</f>
        <v>0</v>
      </c>
      <c r="K289" s="181" t="s">
        <v>1</v>
      </c>
      <c r="L289" s="185"/>
      <c r="M289" s="186" t="s">
        <v>1</v>
      </c>
      <c r="N289" s="187" t="s">
        <v>43</v>
      </c>
      <c r="O289" s="154">
        <v>0</v>
      </c>
      <c r="P289" s="154">
        <f>O289*H289</f>
        <v>0</v>
      </c>
      <c r="Q289" s="154">
        <v>0.215</v>
      </c>
      <c r="R289" s="154">
        <f>Q289*H289</f>
        <v>1.075</v>
      </c>
      <c r="S289" s="154">
        <v>0</v>
      </c>
      <c r="T289" s="155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194</v>
      </c>
      <c r="AT289" s="156" t="s">
        <v>265</v>
      </c>
      <c r="AU289" s="156" t="s">
        <v>87</v>
      </c>
      <c r="AY289" s="17" t="s">
        <v>150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85</v>
      </c>
      <c r="BK289" s="157">
        <f>ROUND(I289*H289,2)</f>
        <v>0</v>
      </c>
      <c r="BL289" s="17" t="s">
        <v>157</v>
      </c>
      <c r="BM289" s="156" t="s">
        <v>1160</v>
      </c>
    </row>
    <row r="290" spans="2:51" s="14" customFormat="1" ht="11.25">
      <c r="B290" s="165"/>
      <c r="D290" s="159" t="s">
        <v>159</v>
      </c>
      <c r="E290" s="166" t="s">
        <v>1</v>
      </c>
      <c r="F290" s="167" t="s">
        <v>177</v>
      </c>
      <c r="H290" s="168">
        <v>5</v>
      </c>
      <c r="I290" s="245"/>
      <c r="L290" s="165"/>
      <c r="M290" s="169"/>
      <c r="N290" s="170"/>
      <c r="O290" s="170"/>
      <c r="P290" s="170"/>
      <c r="Q290" s="170"/>
      <c r="R290" s="170"/>
      <c r="S290" s="170"/>
      <c r="T290" s="171"/>
      <c r="AT290" s="166" t="s">
        <v>159</v>
      </c>
      <c r="AU290" s="166" t="s">
        <v>87</v>
      </c>
      <c r="AV290" s="14" t="s">
        <v>87</v>
      </c>
      <c r="AW290" s="14" t="s">
        <v>33</v>
      </c>
      <c r="AX290" s="14" t="s">
        <v>85</v>
      </c>
      <c r="AY290" s="166" t="s">
        <v>150</v>
      </c>
    </row>
    <row r="291" spans="1:65" s="2" customFormat="1" ht="24.2" customHeight="1">
      <c r="A291" s="29"/>
      <c r="B291" s="145"/>
      <c r="C291" s="179" t="s">
        <v>431</v>
      </c>
      <c r="D291" s="179" t="s">
        <v>265</v>
      </c>
      <c r="E291" s="180" t="s">
        <v>1161</v>
      </c>
      <c r="F291" s="181" t="s">
        <v>1162</v>
      </c>
      <c r="G291" s="182" t="s">
        <v>343</v>
      </c>
      <c r="H291" s="183">
        <v>1</v>
      </c>
      <c r="I291" s="248"/>
      <c r="J291" s="184">
        <f>ROUND(I291*H291,2)</f>
        <v>0</v>
      </c>
      <c r="K291" s="181" t="s">
        <v>1</v>
      </c>
      <c r="L291" s="185"/>
      <c r="M291" s="186" t="s">
        <v>1</v>
      </c>
      <c r="N291" s="187" t="s">
        <v>43</v>
      </c>
      <c r="O291" s="154">
        <v>0</v>
      </c>
      <c r="P291" s="154">
        <f>O291*H291</f>
        <v>0</v>
      </c>
      <c r="Q291" s="154">
        <v>0.43</v>
      </c>
      <c r="R291" s="154">
        <f>Q291*H291</f>
        <v>0.43</v>
      </c>
      <c r="S291" s="154">
        <v>0</v>
      </c>
      <c r="T291" s="155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194</v>
      </c>
      <c r="AT291" s="156" t="s">
        <v>265</v>
      </c>
      <c r="AU291" s="156" t="s">
        <v>87</v>
      </c>
      <c r="AY291" s="17" t="s">
        <v>150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7" t="s">
        <v>85</v>
      </c>
      <c r="BK291" s="157">
        <f>ROUND(I291*H291,2)</f>
        <v>0</v>
      </c>
      <c r="BL291" s="17" t="s">
        <v>157</v>
      </c>
      <c r="BM291" s="156" t="s">
        <v>1163</v>
      </c>
    </row>
    <row r="292" spans="1:65" s="2" customFormat="1" ht="24.2" customHeight="1">
      <c r="A292" s="29"/>
      <c r="B292" s="145"/>
      <c r="C292" s="179" t="s">
        <v>435</v>
      </c>
      <c r="D292" s="179" t="s">
        <v>265</v>
      </c>
      <c r="E292" s="180" t="s">
        <v>1164</v>
      </c>
      <c r="F292" s="181" t="s">
        <v>1165</v>
      </c>
      <c r="G292" s="182" t="s">
        <v>343</v>
      </c>
      <c r="H292" s="183">
        <v>4</v>
      </c>
      <c r="I292" s="248"/>
      <c r="J292" s="184">
        <f>ROUND(I292*H292,2)</f>
        <v>0</v>
      </c>
      <c r="K292" s="181" t="s">
        <v>1</v>
      </c>
      <c r="L292" s="185"/>
      <c r="M292" s="186" t="s">
        <v>1</v>
      </c>
      <c r="N292" s="187" t="s">
        <v>43</v>
      </c>
      <c r="O292" s="154">
        <v>0</v>
      </c>
      <c r="P292" s="154">
        <f>O292*H292</f>
        <v>0</v>
      </c>
      <c r="Q292" s="154">
        <v>0.86</v>
      </c>
      <c r="R292" s="154">
        <f>Q292*H292</f>
        <v>3.44</v>
      </c>
      <c r="S292" s="154">
        <v>0</v>
      </c>
      <c r="T292" s="155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6" t="s">
        <v>194</v>
      </c>
      <c r="AT292" s="156" t="s">
        <v>265</v>
      </c>
      <c r="AU292" s="156" t="s">
        <v>87</v>
      </c>
      <c r="AY292" s="17" t="s">
        <v>150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7" t="s">
        <v>85</v>
      </c>
      <c r="BK292" s="157">
        <f>ROUND(I292*H292,2)</f>
        <v>0</v>
      </c>
      <c r="BL292" s="17" t="s">
        <v>157</v>
      </c>
      <c r="BM292" s="156" t="s">
        <v>1166</v>
      </c>
    </row>
    <row r="293" spans="1:65" s="2" customFormat="1" ht="24.2" customHeight="1">
      <c r="A293" s="29"/>
      <c r="B293" s="145"/>
      <c r="C293" s="179" t="s">
        <v>439</v>
      </c>
      <c r="D293" s="179" t="s">
        <v>265</v>
      </c>
      <c r="E293" s="180" t="s">
        <v>1167</v>
      </c>
      <c r="F293" s="181" t="s">
        <v>1168</v>
      </c>
      <c r="G293" s="182" t="s">
        <v>343</v>
      </c>
      <c r="H293" s="183">
        <v>16</v>
      </c>
      <c r="I293" s="248"/>
      <c r="J293" s="184">
        <f>ROUND(I293*H293,2)</f>
        <v>0</v>
      </c>
      <c r="K293" s="181" t="s">
        <v>156</v>
      </c>
      <c r="L293" s="185"/>
      <c r="M293" s="186" t="s">
        <v>1</v>
      </c>
      <c r="N293" s="187" t="s">
        <v>43</v>
      </c>
      <c r="O293" s="154">
        <v>0</v>
      </c>
      <c r="P293" s="154">
        <f>O293*H293</f>
        <v>0</v>
      </c>
      <c r="Q293" s="154">
        <v>0.002</v>
      </c>
      <c r="R293" s="154">
        <f>Q293*H293</f>
        <v>0.032</v>
      </c>
      <c r="S293" s="154">
        <v>0</v>
      </c>
      <c r="T293" s="155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1169</v>
      </c>
      <c r="AT293" s="156" t="s">
        <v>265</v>
      </c>
      <c r="AU293" s="156" t="s">
        <v>87</v>
      </c>
      <c r="AY293" s="17" t="s">
        <v>150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85</v>
      </c>
      <c r="BK293" s="157">
        <f>ROUND(I293*H293,2)</f>
        <v>0</v>
      </c>
      <c r="BL293" s="17" t="s">
        <v>1169</v>
      </c>
      <c r="BM293" s="156" t="s">
        <v>1170</v>
      </c>
    </row>
    <row r="294" spans="1:65" s="2" customFormat="1" ht="24.2" customHeight="1">
      <c r="A294" s="29"/>
      <c r="B294" s="145"/>
      <c r="C294" s="146" t="s">
        <v>443</v>
      </c>
      <c r="D294" s="146" t="s">
        <v>152</v>
      </c>
      <c r="E294" s="147" t="s">
        <v>1171</v>
      </c>
      <c r="F294" s="148" t="s">
        <v>1172</v>
      </c>
      <c r="G294" s="149" t="s">
        <v>343</v>
      </c>
      <c r="H294" s="150">
        <v>5</v>
      </c>
      <c r="I294" s="243"/>
      <c r="J294" s="151">
        <f>ROUND(I294*H294,2)</f>
        <v>0</v>
      </c>
      <c r="K294" s="148" t="s">
        <v>156</v>
      </c>
      <c r="L294" s="30"/>
      <c r="M294" s="152" t="s">
        <v>1</v>
      </c>
      <c r="N294" s="153" t="s">
        <v>43</v>
      </c>
      <c r="O294" s="154">
        <v>1.664</v>
      </c>
      <c r="P294" s="154">
        <f>O294*H294</f>
        <v>8.32</v>
      </c>
      <c r="Q294" s="154">
        <v>0.01248</v>
      </c>
      <c r="R294" s="154">
        <f>Q294*H294</f>
        <v>0.0624</v>
      </c>
      <c r="S294" s="154">
        <v>0</v>
      </c>
      <c r="T294" s="155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6" t="s">
        <v>157</v>
      </c>
      <c r="AT294" s="156" t="s">
        <v>152</v>
      </c>
      <c r="AU294" s="156" t="s">
        <v>87</v>
      </c>
      <c r="AY294" s="17" t="s">
        <v>150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85</v>
      </c>
      <c r="BK294" s="157">
        <f>ROUND(I294*H294,2)</f>
        <v>0</v>
      </c>
      <c r="BL294" s="17" t="s">
        <v>157</v>
      </c>
      <c r="BM294" s="156" t="s">
        <v>1173</v>
      </c>
    </row>
    <row r="295" spans="2:51" s="13" customFormat="1" ht="11.25">
      <c r="B295" s="158"/>
      <c r="D295" s="159" t="s">
        <v>159</v>
      </c>
      <c r="E295" s="160" t="s">
        <v>1</v>
      </c>
      <c r="F295" s="161" t="s">
        <v>1156</v>
      </c>
      <c r="H295" s="160" t="s">
        <v>1</v>
      </c>
      <c r="I295" s="244"/>
      <c r="L295" s="158"/>
      <c r="M295" s="162"/>
      <c r="N295" s="163"/>
      <c r="O295" s="163"/>
      <c r="P295" s="163"/>
      <c r="Q295" s="163"/>
      <c r="R295" s="163"/>
      <c r="S295" s="163"/>
      <c r="T295" s="164"/>
      <c r="AT295" s="160" t="s">
        <v>159</v>
      </c>
      <c r="AU295" s="160" t="s">
        <v>87</v>
      </c>
      <c r="AV295" s="13" t="s">
        <v>85</v>
      </c>
      <c r="AW295" s="13" t="s">
        <v>33</v>
      </c>
      <c r="AX295" s="13" t="s">
        <v>78</v>
      </c>
      <c r="AY295" s="160" t="s">
        <v>150</v>
      </c>
    </row>
    <row r="296" spans="2:51" s="14" customFormat="1" ht="11.25">
      <c r="B296" s="165"/>
      <c r="D296" s="159" t="s">
        <v>159</v>
      </c>
      <c r="E296" s="166" t="s">
        <v>1</v>
      </c>
      <c r="F296" s="167" t="s">
        <v>177</v>
      </c>
      <c r="H296" s="168">
        <v>5</v>
      </c>
      <c r="I296" s="245"/>
      <c r="L296" s="165"/>
      <c r="M296" s="169"/>
      <c r="N296" s="170"/>
      <c r="O296" s="170"/>
      <c r="P296" s="170"/>
      <c r="Q296" s="170"/>
      <c r="R296" s="170"/>
      <c r="S296" s="170"/>
      <c r="T296" s="171"/>
      <c r="AT296" s="166" t="s">
        <v>159</v>
      </c>
      <c r="AU296" s="166" t="s">
        <v>87</v>
      </c>
      <c r="AV296" s="14" t="s">
        <v>87</v>
      </c>
      <c r="AW296" s="14" t="s">
        <v>33</v>
      </c>
      <c r="AX296" s="14" t="s">
        <v>85</v>
      </c>
      <c r="AY296" s="166" t="s">
        <v>150</v>
      </c>
    </row>
    <row r="297" spans="1:65" s="2" customFormat="1" ht="24.2" customHeight="1">
      <c r="A297" s="29"/>
      <c r="B297" s="145"/>
      <c r="C297" s="179" t="s">
        <v>447</v>
      </c>
      <c r="D297" s="179" t="s">
        <v>265</v>
      </c>
      <c r="E297" s="180" t="s">
        <v>1174</v>
      </c>
      <c r="F297" s="181" t="s">
        <v>1175</v>
      </c>
      <c r="G297" s="182" t="s">
        <v>343</v>
      </c>
      <c r="H297" s="183">
        <v>5</v>
      </c>
      <c r="I297" s="248"/>
      <c r="J297" s="184">
        <f>ROUND(I297*H297,2)</f>
        <v>0</v>
      </c>
      <c r="K297" s="181" t="s">
        <v>156</v>
      </c>
      <c r="L297" s="185"/>
      <c r="M297" s="186" t="s">
        <v>1</v>
      </c>
      <c r="N297" s="187" t="s">
        <v>43</v>
      </c>
      <c r="O297" s="154">
        <v>0</v>
      </c>
      <c r="P297" s="154">
        <f>O297*H297</f>
        <v>0</v>
      </c>
      <c r="Q297" s="154">
        <v>0.585</v>
      </c>
      <c r="R297" s="154">
        <f>Q297*H297</f>
        <v>2.925</v>
      </c>
      <c r="S297" s="154">
        <v>0</v>
      </c>
      <c r="T297" s="155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6" t="s">
        <v>194</v>
      </c>
      <c r="AT297" s="156" t="s">
        <v>265</v>
      </c>
      <c r="AU297" s="156" t="s">
        <v>87</v>
      </c>
      <c r="AY297" s="17" t="s">
        <v>150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7" t="s">
        <v>85</v>
      </c>
      <c r="BK297" s="157">
        <f>ROUND(I297*H297,2)</f>
        <v>0</v>
      </c>
      <c r="BL297" s="17" t="s">
        <v>157</v>
      </c>
      <c r="BM297" s="156" t="s">
        <v>1176</v>
      </c>
    </row>
    <row r="298" spans="2:51" s="14" customFormat="1" ht="11.25">
      <c r="B298" s="165"/>
      <c r="D298" s="159" t="s">
        <v>159</v>
      </c>
      <c r="E298" s="166" t="s">
        <v>1</v>
      </c>
      <c r="F298" s="167" t="s">
        <v>177</v>
      </c>
      <c r="H298" s="168">
        <v>5</v>
      </c>
      <c r="I298" s="245"/>
      <c r="L298" s="165"/>
      <c r="M298" s="169"/>
      <c r="N298" s="170"/>
      <c r="O298" s="170"/>
      <c r="P298" s="170"/>
      <c r="Q298" s="170"/>
      <c r="R298" s="170"/>
      <c r="S298" s="170"/>
      <c r="T298" s="171"/>
      <c r="AT298" s="166" t="s">
        <v>159</v>
      </c>
      <c r="AU298" s="166" t="s">
        <v>87</v>
      </c>
      <c r="AV298" s="14" t="s">
        <v>87</v>
      </c>
      <c r="AW298" s="14" t="s">
        <v>33</v>
      </c>
      <c r="AX298" s="14" t="s">
        <v>85</v>
      </c>
      <c r="AY298" s="166" t="s">
        <v>150</v>
      </c>
    </row>
    <row r="299" spans="1:65" s="2" customFormat="1" ht="24.2" customHeight="1">
      <c r="A299" s="29"/>
      <c r="B299" s="145"/>
      <c r="C299" s="146" t="s">
        <v>451</v>
      </c>
      <c r="D299" s="146" t="s">
        <v>152</v>
      </c>
      <c r="E299" s="147" t="s">
        <v>1177</v>
      </c>
      <c r="F299" s="148" t="s">
        <v>1178</v>
      </c>
      <c r="G299" s="149" t="s">
        <v>343</v>
      </c>
      <c r="H299" s="150">
        <v>6</v>
      </c>
      <c r="I299" s="243"/>
      <c r="J299" s="151">
        <f>ROUND(I299*H299,2)</f>
        <v>0</v>
      </c>
      <c r="K299" s="148" t="s">
        <v>156</v>
      </c>
      <c r="L299" s="30"/>
      <c r="M299" s="152" t="s">
        <v>1</v>
      </c>
      <c r="N299" s="153" t="s">
        <v>43</v>
      </c>
      <c r="O299" s="154">
        <v>2.08</v>
      </c>
      <c r="P299" s="154">
        <f>O299*H299</f>
        <v>12.48</v>
      </c>
      <c r="Q299" s="154">
        <v>0.02854</v>
      </c>
      <c r="R299" s="154">
        <f>Q299*H299</f>
        <v>0.17124</v>
      </c>
      <c r="S299" s="154">
        <v>0</v>
      </c>
      <c r="T299" s="155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6" t="s">
        <v>157</v>
      </c>
      <c r="AT299" s="156" t="s">
        <v>152</v>
      </c>
      <c r="AU299" s="156" t="s">
        <v>87</v>
      </c>
      <c r="AY299" s="17" t="s">
        <v>150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7" t="s">
        <v>85</v>
      </c>
      <c r="BK299" s="157">
        <f>ROUND(I299*H299,2)</f>
        <v>0</v>
      </c>
      <c r="BL299" s="17" t="s">
        <v>157</v>
      </c>
      <c r="BM299" s="156" t="s">
        <v>1179</v>
      </c>
    </row>
    <row r="300" spans="2:51" s="13" customFormat="1" ht="11.25">
      <c r="B300" s="158"/>
      <c r="D300" s="159" t="s">
        <v>159</v>
      </c>
      <c r="E300" s="160" t="s">
        <v>1</v>
      </c>
      <c r="F300" s="161" t="s">
        <v>1156</v>
      </c>
      <c r="H300" s="160" t="s">
        <v>1</v>
      </c>
      <c r="I300" s="244"/>
      <c r="L300" s="158"/>
      <c r="M300" s="162"/>
      <c r="N300" s="163"/>
      <c r="O300" s="163"/>
      <c r="P300" s="163"/>
      <c r="Q300" s="163"/>
      <c r="R300" s="163"/>
      <c r="S300" s="163"/>
      <c r="T300" s="164"/>
      <c r="AT300" s="160" t="s">
        <v>159</v>
      </c>
      <c r="AU300" s="160" t="s">
        <v>87</v>
      </c>
      <c r="AV300" s="13" t="s">
        <v>85</v>
      </c>
      <c r="AW300" s="13" t="s">
        <v>33</v>
      </c>
      <c r="AX300" s="13" t="s">
        <v>78</v>
      </c>
      <c r="AY300" s="160" t="s">
        <v>150</v>
      </c>
    </row>
    <row r="301" spans="2:51" s="14" customFormat="1" ht="11.25">
      <c r="B301" s="165"/>
      <c r="D301" s="159" t="s">
        <v>159</v>
      </c>
      <c r="E301" s="166" t="s">
        <v>1</v>
      </c>
      <c r="F301" s="167" t="s">
        <v>183</v>
      </c>
      <c r="H301" s="168">
        <v>6</v>
      </c>
      <c r="I301" s="245"/>
      <c r="L301" s="165"/>
      <c r="M301" s="169"/>
      <c r="N301" s="170"/>
      <c r="O301" s="170"/>
      <c r="P301" s="170"/>
      <c r="Q301" s="170"/>
      <c r="R301" s="170"/>
      <c r="S301" s="170"/>
      <c r="T301" s="171"/>
      <c r="AT301" s="166" t="s">
        <v>159</v>
      </c>
      <c r="AU301" s="166" t="s">
        <v>87</v>
      </c>
      <c r="AV301" s="14" t="s">
        <v>87</v>
      </c>
      <c r="AW301" s="14" t="s">
        <v>33</v>
      </c>
      <c r="AX301" s="14" t="s">
        <v>85</v>
      </c>
      <c r="AY301" s="166" t="s">
        <v>150</v>
      </c>
    </row>
    <row r="302" spans="1:65" s="2" customFormat="1" ht="24.2" customHeight="1">
      <c r="A302" s="29"/>
      <c r="B302" s="145"/>
      <c r="C302" s="179" t="s">
        <v>455</v>
      </c>
      <c r="D302" s="179" t="s">
        <v>265</v>
      </c>
      <c r="E302" s="180" t="s">
        <v>1180</v>
      </c>
      <c r="F302" s="181" t="s">
        <v>1181</v>
      </c>
      <c r="G302" s="182" t="s">
        <v>343</v>
      </c>
      <c r="H302" s="183">
        <v>6</v>
      </c>
      <c r="I302" s="248"/>
      <c r="J302" s="184">
        <f aca="true" t="shared" si="10" ref="J302:J311">ROUND(I302*H302,2)</f>
        <v>0</v>
      </c>
      <c r="K302" s="181" t="s">
        <v>1</v>
      </c>
      <c r="L302" s="185"/>
      <c r="M302" s="186" t="s">
        <v>1</v>
      </c>
      <c r="N302" s="187" t="s">
        <v>43</v>
      </c>
      <c r="O302" s="154">
        <v>0</v>
      </c>
      <c r="P302" s="154">
        <f aca="true" t="shared" si="11" ref="P302:P311">O302*H302</f>
        <v>0</v>
      </c>
      <c r="Q302" s="154">
        <v>1.6</v>
      </c>
      <c r="R302" s="154">
        <f aca="true" t="shared" si="12" ref="R302:R311">Q302*H302</f>
        <v>9.600000000000001</v>
      </c>
      <c r="S302" s="154">
        <v>0</v>
      </c>
      <c r="T302" s="155">
        <f aca="true" t="shared" si="13" ref="T302:T311"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194</v>
      </c>
      <c r="AT302" s="156" t="s">
        <v>265</v>
      </c>
      <c r="AU302" s="156" t="s">
        <v>87</v>
      </c>
      <c r="AY302" s="17" t="s">
        <v>150</v>
      </c>
      <c r="BE302" s="157">
        <f aca="true" t="shared" si="14" ref="BE302:BE311">IF(N302="základní",J302,0)</f>
        <v>0</v>
      </c>
      <c r="BF302" s="157">
        <f aca="true" t="shared" si="15" ref="BF302:BF311">IF(N302="snížená",J302,0)</f>
        <v>0</v>
      </c>
      <c r="BG302" s="157">
        <f aca="true" t="shared" si="16" ref="BG302:BG311">IF(N302="zákl. přenesená",J302,0)</f>
        <v>0</v>
      </c>
      <c r="BH302" s="157">
        <f aca="true" t="shared" si="17" ref="BH302:BH311">IF(N302="sníž. přenesená",J302,0)</f>
        <v>0</v>
      </c>
      <c r="BI302" s="157">
        <f aca="true" t="shared" si="18" ref="BI302:BI311">IF(N302="nulová",J302,0)</f>
        <v>0</v>
      </c>
      <c r="BJ302" s="17" t="s">
        <v>85</v>
      </c>
      <c r="BK302" s="157">
        <f aca="true" t="shared" si="19" ref="BK302:BK311">ROUND(I302*H302,2)</f>
        <v>0</v>
      </c>
      <c r="BL302" s="17" t="s">
        <v>157</v>
      </c>
      <c r="BM302" s="156" t="s">
        <v>1182</v>
      </c>
    </row>
    <row r="303" spans="1:65" s="2" customFormat="1" ht="24.2" customHeight="1">
      <c r="A303" s="29"/>
      <c r="B303" s="145"/>
      <c r="C303" s="146" t="s">
        <v>460</v>
      </c>
      <c r="D303" s="146" t="s">
        <v>152</v>
      </c>
      <c r="E303" s="147" t="s">
        <v>1183</v>
      </c>
      <c r="F303" s="148" t="s">
        <v>1184</v>
      </c>
      <c r="G303" s="149" t="s">
        <v>343</v>
      </c>
      <c r="H303" s="150">
        <v>1</v>
      </c>
      <c r="I303" s="243"/>
      <c r="J303" s="151">
        <f t="shared" si="10"/>
        <v>0</v>
      </c>
      <c r="K303" s="148" t="s">
        <v>156</v>
      </c>
      <c r="L303" s="30"/>
      <c r="M303" s="152" t="s">
        <v>1</v>
      </c>
      <c r="N303" s="153" t="s">
        <v>43</v>
      </c>
      <c r="O303" s="154">
        <v>0.817</v>
      </c>
      <c r="P303" s="154">
        <f t="shared" si="11"/>
        <v>0.817</v>
      </c>
      <c r="Q303" s="154">
        <v>0.03927</v>
      </c>
      <c r="R303" s="154">
        <f t="shared" si="12"/>
        <v>0.03927</v>
      </c>
      <c r="S303" s="154">
        <v>0</v>
      </c>
      <c r="T303" s="155">
        <f t="shared" si="1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157</v>
      </c>
      <c r="AT303" s="156" t="s">
        <v>152</v>
      </c>
      <c r="AU303" s="156" t="s">
        <v>87</v>
      </c>
      <c r="AY303" s="17" t="s">
        <v>150</v>
      </c>
      <c r="BE303" s="157">
        <f t="shared" si="14"/>
        <v>0</v>
      </c>
      <c r="BF303" s="157">
        <f t="shared" si="15"/>
        <v>0</v>
      </c>
      <c r="BG303" s="157">
        <f t="shared" si="16"/>
        <v>0</v>
      </c>
      <c r="BH303" s="157">
        <f t="shared" si="17"/>
        <v>0</v>
      </c>
      <c r="BI303" s="157">
        <f t="shared" si="18"/>
        <v>0</v>
      </c>
      <c r="BJ303" s="17" t="s">
        <v>85</v>
      </c>
      <c r="BK303" s="157">
        <f t="shared" si="19"/>
        <v>0</v>
      </c>
      <c r="BL303" s="17" t="s">
        <v>157</v>
      </c>
      <c r="BM303" s="156" t="s">
        <v>1185</v>
      </c>
    </row>
    <row r="304" spans="1:65" s="2" customFormat="1" ht="24.2" customHeight="1">
      <c r="A304" s="29"/>
      <c r="B304" s="145"/>
      <c r="C304" s="179" t="s">
        <v>464</v>
      </c>
      <c r="D304" s="179" t="s">
        <v>265</v>
      </c>
      <c r="E304" s="180" t="s">
        <v>1186</v>
      </c>
      <c r="F304" s="181" t="s">
        <v>1187</v>
      </c>
      <c r="G304" s="182" t="s">
        <v>343</v>
      </c>
      <c r="H304" s="183">
        <v>1</v>
      </c>
      <c r="I304" s="248"/>
      <c r="J304" s="184">
        <f t="shared" si="10"/>
        <v>0</v>
      </c>
      <c r="K304" s="181" t="s">
        <v>156</v>
      </c>
      <c r="L304" s="185"/>
      <c r="M304" s="186" t="s">
        <v>1</v>
      </c>
      <c r="N304" s="187" t="s">
        <v>43</v>
      </c>
      <c r="O304" s="154">
        <v>0</v>
      </c>
      <c r="P304" s="154">
        <f t="shared" si="11"/>
        <v>0</v>
      </c>
      <c r="Q304" s="154">
        <v>0.449</v>
      </c>
      <c r="R304" s="154">
        <f t="shared" si="12"/>
        <v>0.449</v>
      </c>
      <c r="S304" s="154">
        <v>0</v>
      </c>
      <c r="T304" s="155">
        <f t="shared" si="1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6" t="s">
        <v>194</v>
      </c>
      <c r="AT304" s="156" t="s">
        <v>265</v>
      </c>
      <c r="AU304" s="156" t="s">
        <v>87</v>
      </c>
      <c r="AY304" s="17" t="s">
        <v>150</v>
      </c>
      <c r="BE304" s="157">
        <f t="shared" si="14"/>
        <v>0</v>
      </c>
      <c r="BF304" s="157">
        <f t="shared" si="15"/>
        <v>0</v>
      </c>
      <c r="BG304" s="157">
        <f t="shared" si="16"/>
        <v>0</v>
      </c>
      <c r="BH304" s="157">
        <f t="shared" si="17"/>
        <v>0</v>
      </c>
      <c r="BI304" s="157">
        <f t="shared" si="18"/>
        <v>0</v>
      </c>
      <c r="BJ304" s="17" t="s">
        <v>85</v>
      </c>
      <c r="BK304" s="157">
        <f t="shared" si="19"/>
        <v>0</v>
      </c>
      <c r="BL304" s="17" t="s">
        <v>157</v>
      </c>
      <c r="BM304" s="156" t="s">
        <v>1188</v>
      </c>
    </row>
    <row r="305" spans="1:65" s="2" customFormat="1" ht="24.2" customHeight="1">
      <c r="A305" s="29"/>
      <c r="B305" s="145"/>
      <c r="C305" s="146" t="s">
        <v>468</v>
      </c>
      <c r="D305" s="146" t="s">
        <v>152</v>
      </c>
      <c r="E305" s="147" t="s">
        <v>465</v>
      </c>
      <c r="F305" s="148" t="s">
        <v>466</v>
      </c>
      <c r="G305" s="149" t="s">
        <v>343</v>
      </c>
      <c r="H305" s="150">
        <v>1</v>
      </c>
      <c r="I305" s="243"/>
      <c r="J305" s="151">
        <f t="shared" si="10"/>
        <v>0</v>
      </c>
      <c r="K305" s="148" t="s">
        <v>156</v>
      </c>
      <c r="L305" s="30"/>
      <c r="M305" s="152" t="s">
        <v>1</v>
      </c>
      <c r="N305" s="153" t="s">
        <v>43</v>
      </c>
      <c r="O305" s="154">
        <v>2.11</v>
      </c>
      <c r="P305" s="154">
        <f t="shared" si="11"/>
        <v>2.11</v>
      </c>
      <c r="Q305" s="154">
        <v>0.12422</v>
      </c>
      <c r="R305" s="154">
        <f t="shared" si="12"/>
        <v>0.12422</v>
      </c>
      <c r="S305" s="154">
        <v>0</v>
      </c>
      <c r="T305" s="155">
        <f t="shared" si="1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6" t="s">
        <v>157</v>
      </c>
      <c r="AT305" s="156" t="s">
        <v>152</v>
      </c>
      <c r="AU305" s="156" t="s">
        <v>87</v>
      </c>
      <c r="AY305" s="17" t="s">
        <v>150</v>
      </c>
      <c r="BE305" s="157">
        <f t="shared" si="14"/>
        <v>0</v>
      </c>
      <c r="BF305" s="157">
        <f t="shared" si="15"/>
        <v>0</v>
      </c>
      <c r="BG305" s="157">
        <f t="shared" si="16"/>
        <v>0</v>
      </c>
      <c r="BH305" s="157">
        <f t="shared" si="17"/>
        <v>0</v>
      </c>
      <c r="BI305" s="157">
        <f t="shared" si="18"/>
        <v>0</v>
      </c>
      <c r="BJ305" s="17" t="s">
        <v>85</v>
      </c>
      <c r="BK305" s="157">
        <f t="shared" si="19"/>
        <v>0</v>
      </c>
      <c r="BL305" s="17" t="s">
        <v>157</v>
      </c>
      <c r="BM305" s="156" t="s">
        <v>1189</v>
      </c>
    </row>
    <row r="306" spans="1:65" s="2" customFormat="1" ht="24.2" customHeight="1">
      <c r="A306" s="29"/>
      <c r="B306" s="145"/>
      <c r="C306" s="179" t="s">
        <v>472</v>
      </c>
      <c r="D306" s="179" t="s">
        <v>265</v>
      </c>
      <c r="E306" s="180" t="s">
        <v>469</v>
      </c>
      <c r="F306" s="181" t="s">
        <v>470</v>
      </c>
      <c r="G306" s="182" t="s">
        <v>343</v>
      </c>
      <c r="H306" s="183">
        <v>1</v>
      </c>
      <c r="I306" s="248"/>
      <c r="J306" s="184">
        <f t="shared" si="10"/>
        <v>0</v>
      </c>
      <c r="K306" s="181" t="s">
        <v>156</v>
      </c>
      <c r="L306" s="185"/>
      <c r="M306" s="186" t="s">
        <v>1</v>
      </c>
      <c r="N306" s="187" t="s">
        <v>43</v>
      </c>
      <c r="O306" s="154">
        <v>0</v>
      </c>
      <c r="P306" s="154">
        <f t="shared" si="11"/>
        <v>0</v>
      </c>
      <c r="Q306" s="154">
        <v>0.108</v>
      </c>
      <c r="R306" s="154">
        <f t="shared" si="12"/>
        <v>0.108</v>
      </c>
      <c r="S306" s="154">
        <v>0</v>
      </c>
      <c r="T306" s="155">
        <f t="shared" si="1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194</v>
      </c>
      <c r="AT306" s="156" t="s">
        <v>265</v>
      </c>
      <c r="AU306" s="156" t="s">
        <v>87</v>
      </c>
      <c r="AY306" s="17" t="s">
        <v>150</v>
      </c>
      <c r="BE306" s="157">
        <f t="shared" si="14"/>
        <v>0</v>
      </c>
      <c r="BF306" s="157">
        <f t="shared" si="15"/>
        <v>0</v>
      </c>
      <c r="BG306" s="157">
        <f t="shared" si="16"/>
        <v>0</v>
      </c>
      <c r="BH306" s="157">
        <f t="shared" si="17"/>
        <v>0</v>
      </c>
      <c r="BI306" s="157">
        <f t="shared" si="18"/>
        <v>0</v>
      </c>
      <c r="BJ306" s="17" t="s">
        <v>85</v>
      </c>
      <c r="BK306" s="157">
        <f t="shared" si="19"/>
        <v>0</v>
      </c>
      <c r="BL306" s="17" t="s">
        <v>157</v>
      </c>
      <c r="BM306" s="156" t="s">
        <v>1190</v>
      </c>
    </row>
    <row r="307" spans="1:65" s="2" customFormat="1" ht="24.2" customHeight="1">
      <c r="A307" s="29"/>
      <c r="B307" s="145"/>
      <c r="C307" s="146" t="s">
        <v>476</v>
      </c>
      <c r="D307" s="146" t="s">
        <v>152</v>
      </c>
      <c r="E307" s="147" t="s">
        <v>473</v>
      </c>
      <c r="F307" s="148" t="s">
        <v>474</v>
      </c>
      <c r="G307" s="149" t="s">
        <v>343</v>
      </c>
      <c r="H307" s="150">
        <v>1</v>
      </c>
      <c r="I307" s="243"/>
      <c r="J307" s="151">
        <f t="shared" si="10"/>
        <v>0</v>
      </c>
      <c r="K307" s="148" t="s">
        <v>156</v>
      </c>
      <c r="L307" s="30"/>
      <c r="M307" s="152" t="s">
        <v>1</v>
      </c>
      <c r="N307" s="153" t="s">
        <v>43</v>
      </c>
      <c r="O307" s="154">
        <v>1.998</v>
      </c>
      <c r="P307" s="154">
        <f t="shared" si="11"/>
        <v>1.998</v>
      </c>
      <c r="Q307" s="154">
        <v>0.02972</v>
      </c>
      <c r="R307" s="154">
        <f t="shared" si="12"/>
        <v>0.02972</v>
      </c>
      <c r="S307" s="154">
        <v>0</v>
      </c>
      <c r="T307" s="155">
        <f t="shared" si="1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6" t="s">
        <v>157</v>
      </c>
      <c r="AT307" s="156" t="s">
        <v>152</v>
      </c>
      <c r="AU307" s="156" t="s">
        <v>87</v>
      </c>
      <c r="AY307" s="17" t="s">
        <v>150</v>
      </c>
      <c r="BE307" s="157">
        <f t="shared" si="14"/>
        <v>0</v>
      </c>
      <c r="BF307" s="157">
        <f t="shared" si="15"/>
        <v>0</v>
      </c>
      <c r="BG307" s="157">
        <f t="shared" si="16"/>
        <v>0</v>
      </c>
      <c r="BH307" s="157">
        <f t="shared" si="17"/>
        <v>0</v>
      </c>
      <c r="BI307" s="157">
        <f t="shared" si="18"/>
        <v>0</v>
      </c>
      <c r="BJ307" s="17" t="s">
        <v>85</v>
      </c>
      <c r="BK307" s="157">
        <f t="shared" si="19"/>
        <v>0</v>
      </c>
      <c r="BL307" s="17" t="s">
        <v>157</v>
      </c>
      <c r="BM307" s="156" t="s">
        <v>1191</v>
      </c>
    </row>
    <row r="308" spans="1:65" s="2" customFormat="1" ht="21.75" customHeight="1">
      <c r="A308" s="29"/>
      <c r="B308" s="145"/>
      <c r="C308" s="179" t="s">
        <v>480</v>
      </c>
      <c r="D308" s="179" t="s">
        <v>265</v>
      </c>
      <c r="E308" s="180" t="s">
        <v>477</v>
      </c>
      <c r="F308" s="181" t="s">
        <v>478</v>
      </c>
      <c r="G308" s="182" t="s">
        <v>343</v>
      </c>
      <c r="H308" s="183">
        <v>1</v>
      </c>
      <c r="I308" s="248"/>
      <c r="J308" s="184">
        <f t="shared" si="10"/>
        <v>0</v>
      </c>
      <c r="K308" s="181" t="s">
        <v>156</v>
      </c>
      <c r="L308" s="185"/>
      <c r="M308" s="186" t="s">
        <v>1</v>
      </c>
      <c r="N308" s="187" t="s">
        <v>43</v>
      </c>
      <c r="O308" s="154">
        <v>0</v>
      </c>
      <c r="P308" s="154">
        <f t="shared" si="11"/>
        <v>0</v>
      </c>
      <c r="Q308" s="154">
        <v>0.111</v>
      </c>
      <c r="R308" s="154">
        <f t="shared" si="12"/>
        <v>0.111</v>
      </c>
      <c r="S308" s="154">
        <v>0</v>
      </c>
      <c r="T308" s="155">
        <f t="shared" si="1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6" t="s">
        <v>194</v>
      </c>
      <c r="AT308" s="156" t="s">
        <v>265</v>
      </c>
      <c r="AU308" s="156" t="s">
        <v>87</v>
      </c>
      <c r="AY308" s="17" t="s">
        <v>150</v>
      </c>
      <c r="BE308" s="157">
        <f t="shared" si="14"/>
        <v>0</v>
      </c>
      <c r="BF308" s="157">
        <f t="shared" si="15"/>
        <v>0</v>
      </c>
      <c r="BG308" s="157">
        <f t="shared" si="16"/>
        <v>0</v>
      </c>
      <c r="BH308" s="157">
        <f t="shared" si="17"/>
        <v>0</v>
      </c>
      <c r="BI308" s="157">
        <f t="shared" si="18"/>
        <v>0</v>
      </c>
      <c r="BJ308" s="17" t="s">
        <v>85</v>
      </c>
      <c r="BK308" s="157">
        <f t="shared" si="19"/>
        <v>0</v>
      </c>
      <c r="BL308" s="17" t="s">
        <v>157</v>
      </c>
      <c r="BM308" s="156" t="s">
        <v>1192</v>
      </c>
    </row>
    <row r="309" spans="1:65" s="2" customFormat="1" ht="24.2" customHeight="1">
      <c r="A309" s="29"/>
      <c r="B309" s="145"/>
      <c r="C309" s="146" t="s">
        <v>484</v>
      </c>
      <c r="D309" s="146" t="s">
        <v>152</v>
      </c>
      <c r="E309" s="147" t="s">
        <v>481</v>
      </c>
      <c r="F309" s="148" t="s">
        <v>482</v>
      </c>
      <c r="G309" s="149" t="s">
        <v>343</v>
      </c>
      <c r="H309" s="150">
        <v>1</v>
      </c>
      <c r="I309" s="243"/>
      <c r="J309" s="151">
        <f t="shared" si="10"/>
        <v>0</v>
      </c>
      <c r="K309" s="148" t="s">
        <v>156</v>
      </c>
      <c r="L309" s="30"/>
      <c r="M309" s="152" t="s">
        <v>1</v>
      </c>
      <c r="N309" s="153" t="s">
        <v>43</v>
      </c>
      <c r="O309" s="154">
        <v>1.217</v>
      </c>
      <c r="P309" s="154">
        <f t="shared" si="11"/>
        <v>1.217</v>
      </c>
      <c r="Q309" s="154">
        <v>0.02972</v>
      </c>
      <c r="R309" s="154">
        <f t="shared" si="12"/>
        <v>0.02972</v>
      </c>
      <c r="S309" s="154">
        <v>0</v>
      </c>
      <c r="T309" s="155">
        <f t="shared" si="1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157</v>
      </c>
      <c r="AT309" s="156" t="s">
        <v>152</v>
      </c>
      <c r="AU309" s="156" t="s">
        <v>87</v>
      </c>
      <c r="AY309" s="17" t="s">
        <v>150</v>
      </c>
      <c r="BE309" s="157">
        <f t="shared" si="14"/>
        <v>0</v>
      </c>
      <c r="BF309" s="157">
        <f t="shared" si="15"/>
        <v>0</v>
      </c>
      <c r="BG309" s="157">
        <f t="shared" si="16"/>
        <v>0</v>
      </c>
      <c r="BH309" s="157">
        <f t="shared" si="17"/>
        <v>0</v>
      </c>
      <c r="BI309" s="157">
        <f t="shared" si="18"/>
        <v>0</v>
      </c>
      <c r="BJ309" s="17" t="s">
        <v>85</v>
      </c>
      <c r="BK309" s="157">
        <f t="shared" si="19"/>
        <v>0</v>
      </c>
      <c r="BL309" s="17" t="s">
        <v>157</v>
      </c>
      <c r="BM309" s="156" t="s">
        <v>1193</v>
      </c>
    </row>
    <row r="310" spans="1:65" s="2" customFormat="1" ht="24.2" customHeight="1">
      <c r="A310" s="29"/>
      <c r="B310" s="145"/>
      <c r="C310" s="179" t="s">
        <v>488</v>
      </c>
      <c r="D310" s="179" t="s">
        <v>265</v>
      </c>
      <c r="E310" s="180" t="s">
        <v>485</v>
      </c>
      <c r="F310" s="181" t="s">
        <v>486</v>
      </c>
      <c r="G310" s="182" t="s">
        <v>343</v>
      </c>
      <c r="H310" s="183">
        <v>1</v>
      </c>
      <c r="I310" s="248"/>
      <c r="J310" s="184">
        <f t="shared" si="10"/>
        <v>0</v>
      </c>
      <c r="K310" s="181" t="s">
        <v>156</v>
      </c>
      <c r="L310" s="185"/>
      <c r="M310" s="186" t="s">
        <v>1</v>
      </c>
      <c r="N310" s="187" t="s">
        <v>43</v>
      </c>
      <c r="O310" s="154">
        <v>0</v>
      </c>
      <c r="P310" s="154">
        <f t="shared" si="11"/>
        <v>0</v>
      </c>
      <c r="Q310" s="154">
        <v>0.057</v>
      </c>
      <c r="R310" s="154">
        <f t="shared" si="12"/>
        <v>0.057</v>
      </c>
      <c r="S310" s="154">
        <v>0</v>
      </c>
      <c r="T310" s="155">
        <f t="shared" si="1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6" t="s">
        <v>194</v>
      </c>
      <c r="AT310" s="156" t="s">
        <v>265</v>
      </c>
      <c r="AU310" s="156" t="s">
        <v>87</v>
      </c>
      <c r="AY310" s="17" t="s">
        <v>150</v>
      </c>
      <c r="BE310" s="157">
        <f t="shared" si="14"/>
        <v>0</v>
      </c>
      <c r="BF310" s="157">
        <f t="shared" si="15"/>
        <v>0</v>
      </c>
      <c r="BG310" s="157">
        <f t="shared" si="16"/>
        <v>0</v>
      </c>
      <c r="BH310" s="157">
        <f t="shared" si="17"/>
        <v>0</v>
      </c>
      <c r="BI310" s="157">
        <f t="shared" si="18"/>
        <v>0</v>
      </c>
      <c r="BJ310" s="17" t="s">
        <v>85</v>
      </c>
      <c r="BK310" s="157">
        <f t="shared" si="19"/>
        <v>0</v>
      </c>
      <c r="BL310" s="17" t="s">
        <v>157</v>
      </c>
      <c r="BM310" s="156" t="s">
        <v>1194</v>
      </c>
    </row>
    <row r="311" spans="1:65" s="2" customFormat="1" ht="37.9" customHeight="1">
      <c r="A311" s="29"/>
      <c r="B311" s="145"/>
      <c r="C311" s="146" t="s">
        <v>492</v>
      </c>
      <c r="D311" s="146" t="s">
        <v>152</v>
      </c>
      <c r="E311" s="147" t="s">
        <v>1195</v>
      </c>
      <c r="F311" s="148" t="s">
        <v>1196</v>
      </c>
      <c r="G311" s="149" t="s">
        <v>343</v>
      </c>
      <c r="H311" s="150">
        <v>6</v>
      </c>
      <c r="I311" s="243"/>
      <c r="J311" s="151">
        <f t="shared" si="10"/>
        <v>0</v>
      </c>
      <c r="K311" s="148" t="s">
        <v>156</v>
      </c>
      <c r="L311" s="30"/>
      <c r="M311" s="152" t="s">
        <v>1</v>
      </c>
      <c r="N311" s="153" t="s">
        <v>43</v>
      </c>
      <c r="O311" s="154">
        <v>1.694</v>
      </c>
      <c r="P311" s="154">
        <f t="shared" si="11"/>
        <v>10.164</v>
      </c>
      <c r="Q311" s="154">
        <v>0.217338</v>
      </c>
      <c r="R311" s="154">
        <f t="shared" si="12"/>
        <v>1.304028</v>
      </c>
      <c r="S311" s="154">
        <v>0</v>
      </c>
      <c r="T311" s="155">
        <f t="shared" si="1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6" t="s">
        <v>157</v>
      </c>
      <c r="AT311" s="156" t="s">
        <v>152</v>
      </c>
      <c r="AU311" s="156" t="s">
        <v>87</v>
      </c>
      <c r="AY311" s="17" t="s">
        <v>150</v>
      </c>
      <c r="BE311" s="157">
        <f t="shared" si="14"/>
        <v>0</v>
      </c>
      <c r="BF311" s="157">
        <f t="shared" si="15"/>
        <v>0</v>
      </c>
      <c r="BG311" s="157">
        <f t="shared" si="16"/>
        <v>0</v>
      </c>
      <c r="BH311" s="157">
        <f t="shared" si="17"/>
        <v>0</v>
      </c>
      <c r="BI311" s="157">
        <f t="shared" si="18"/>
        <v>0</v>
      </c>
      <c r="BJ311" s="17" t="s">
        <v>85</v>
      </c>
      <c r="BK311" s="157">
        <f t="shared" si="19"/>
        <v>0</v>
      </c>
      <c r="BL311" s="17" t="s">
        <v>157</v>
      </c>
      <c r="BM311" s="156" t="s">
        <v>1197</v>
      </c>
    </row>
    <row r="312" spans="2:51" s="13" customFormat="1" ht="11.25">
      <c r="B312" s="158"/>
      <c r="D312" s="159" t="s">
        <v>159</v>
      </c>
      <c r="E312" s="160" t="s">
        <v>1</v>
      </c>
      <c r="F312" s="161" t="s">
        <v>1198</v>
      </c>
      <c r="H312" s="160" t="s">
        <v>1</v>
      </c>
      <c r="I312" s="244"/>
      <c r="L312" s="158"/>
      <c r="M312" s="162"/>
      <c r="N312" s="163"/>
      <c r="O312" s="163"/>
      <c r="P312" s="163"/>
      <c r="Q312" s="163"/>
      <c r="R312" s="163"/>
      <c r="S312" s="163"/>
      <c r="T312" s="164"/>
      <c r="AT312" s="160" t="s">
        <v>159</v>
      </c>
      <c r="AU312" s="160" t="s">
        <v>87</v>
      </c>
      <c r="AV312" s="13" t="s">
        <v>85</v>
      </c>
      <c r="AW312" s="13" t="s">
        <v>33</v>
      </c>
      <c r="AX312" s="13" t="s">
        <v>78</v>
      </c>
      <c r="AY312" s="160" t="s">
        <v>150</v>
      </c>
    </row>
    <row r="313" spans="2:51" s="14" customFormat="1" ht="11.25">
      <c r="B313" s="165"/>
      <c r="D313" s="159" t="s">
        <v>159</v>
      </c>
      <c r="E313" s="166" t="s">
        <v>1</v>
      </c>
      <c r="F313" s="167" t="s">
        <v>183</v>
      </c>
      <c r="H313" s="168">
        <v>6</v>
      </c>
      <c r="I313" s="245"/>
      <c r="L313" s="165"/>
      <c r="M313" s="169"/>
      <c r="N313" s="170"/>
      <c r="O313" s="170"/>
      <c r="P313" s="170"/>
      <c r="Q313" s="170"/>
      <c r="R313" s="170"/>
      <c r="S313" s="170"/>
      <c r="T313" s="171"/>
      <c r="AT313" s="166" t="s">
        <v>159</v>
      </c>
      <c r="AU313" s="166" t="s">
        <v>87</v>
      </c>
      <c r="AV313" s="14" t="s">
        <v>87</v>
      </c>
      <c r="AW313" s="14" t="s">
        <v>33</v>
      </c>
      <c r="AX313" s="14" t="s">
        <v>85</v>
      </c>
      <c r="AY313" s="166" t="s">
        <v>150</v>
      </c>
    </row>
    <row r="314" spans="1:65" s="2" customFormat="1" ht="24.2" customHeight="1">
      <c r="A314" s="29"/>
      <c r="B314" s="145"/>
      <c r="C314" s="179" t="s">
        <v>496</v>
      </c>
      <c r="D314" s="179" t="s">
        <v>265</v>
      </c>
      <c r="E314" s="180" t="s">
        <v>1199</v>
      </c>
      <c r="F314" s="181" t="s">
        <v>1200</v>
      </c>
      <c r="G314" s="182" t="s">
        <v>343</v>
      </c>
      <c r="H314" s="183">
        <v>2</v>
      </c>
      <c r="I314" s="252"/>
      <c r="J314" s="184">
        <f aca="true" t="shared" si="20" ref="J314:J319">ROUND(I314*H314,2)</f>
        <v>0</v>
      </c>
      <c r="K314" s="181" t="s">
        <v>1</v>
      </c>
      <c r="L314" s="185"/>
      <c r="M314" s="186" t="s">
        <v>1</v>
      </c>
      <c r="N314" s="187" t="s">
        <v>43</v>
      </c>
      <c r="O314" s="154">
        <v>0</v>
      </c>
      <c r="P314" s="154">
        <f aca="true" t="shared" si="21" ref="P314:P319">O314*H314</f>
        <v>0</v>
      </c>
      <c r="Q314" s="154">
        <v>0.081</v>
      </c>
      <c r="R314" s="154">
        <f aca="true" t="shared" si="22" ref="R314:R319">Q314*H314</f>
        <v>0.162</v>
      </c>
      <c r="S314" s="154">
        <v>0</v>
      </c>
      <c r="T314" s="155">
        <f aca="true" t="shared" si="23" ref="T314:T319"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6" t="s">
        <v>194</v>
      </c>
      <c r="AT314" s="156" t="s">
        <v>265</v>
      </c>
      <c r="AU314" s="156" t="s">
        <v>87</v>
      </c>
      <c r="AY314" s="17" t="s">
        <v>150</v>
      </c>
      <c r="BE314" s="157">
        <f aca="true" t="shared" si="24" ref="BE314:BE319">IF(N314="základní",J314,0)</f>
        <v>0</v>
      </c>
      <c r="BF314" s="157">
        <f aca="true" t="shared" si="25" ref="BF314:BF319">IF(N314="snížená",J314,0)</f>
        <v>0</v>
      </c>
      <c r="BG314" s="157">
        <f aca="true" t="shared" si="26" ref="BG314:BG319">IF(N314="zákl. přenesená",J314,0)</f>
        <v>0</v>
      </c>
      <c r="BH314" s="157">
        <f aca="true" t="shared" si="27" ref="BH314:BH319">IF(N314="sníž. přenesená",J314,0)</f>
        <v>0</v>
      </c>
      <c r="BI314" s="157">
        <f aca="true" t="shared" si="28" ref="BI314:BI319">IF(N314="nulová",J314,0)</f>
        <v>0</v>
      </c>
      <c r="BJ314" s="17" t="s">
        <v>85</v>
      </c>
      <c r="BK314" s="157">
        <f aca="true" t="shared" si="29" ref="BK314:BK319">ROUND(I314*H314,2)</f>
        <v>0</v>
      </c>
      <c r="BL314" s="17" t="s">
        <v>157</v>
      </c>
      <c r="BM314" s="156" t="s">
        <v>1201</v>
      </c>
    </row>
    <row r="315" spans="1:65" s="2" customFormat="1" ht="24.2" customHeight="1">
      <c r="A315" s="29"/>
      <c r="B315" s="145"/>
      <c r="C315" s="179" t="s">
        <v>500</v>
      </c>
      <c r="D315" s="179" t="s">
        <v>265</v>
      </c>
      <c r="E315" s="180" t="s">
        <v>1202</v>
      </c>
      <c r="F315" s="181" t="s">
        <v>1203</v>
      </c>
      <c r="G315" s="182" t="s">
        <v>343</v>
      </c>
      <c r="H315" s="183">
        <v>4</v>
      </c>
      <c r="I315" s="252"/>
      <c r="J315" s="184">
        <f t="shared" si="20"/>
        <v>0</v>
      </c>
      <c r="K315" s="181" t="s">
        <v>1</v>
      </c>
      <c r="L315" s="185"/>
      <c r="M315" s="186" t="s">
        <v>1</v>
      </c>
      <c r="N315" s="187" t="s">
        <v>43</v>
      </c>
      <c r="O315" s="154">
        <v>0</v>
      </c>
      <c r="P315" s="154">
        <f t="shared" si="21"/>
        <v>0</v>
      </c>
      <c r="Q315" s="154">
        <v>0.079</v>
      </c>
      <c r="R315" s="154">
        <f t="shared" si="22"/>
        <v>0.316</v>
      </c>
      <c r="S315" s="154">
        <v>0</v>
      </c>
      <c r="T315" s="155">
        <f t="shared" si="2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6" t="s">
        <v>194</v>
      </c>
      <c r="AT315" s="156" t="s">
        <v>265</v>
      </c>
      <c r="AU315" s="156" t="s">
        <v>87</v>
      </c>
      <c r="AY315" s="17" t="s">
        <v>150</v>
      </c>
      <c r="BE315" s="157">
        <f t="shared" si="24"/>
        <v>0</v>
      </c>
      <c r="BF315" s="157">
        <f t="shared" si="25"/>
        <v>0</v>
      </c>
      <c r="BG315" s="157">
        <f t="shared" si="26"/>
        <v>0</v>
      </c>
      <c r="BH315" s="157">
        <f t="shared" si="27"/>
        <v>0</v>
      </c>
      <c r="BI315" s="157">
        <f t="shared" si="28"/>
        <v>0</v>
      </c>
      <c r="BJ315" s="17" t="s">
        <v>85</v>
      </c>
      <c r="BK315" s="157">
        <f t="shared" si="29"/>
        <v>0</v>
      </c>
      <c r="BL315" s="17" t="s">
        <v>157</v>
      </c>
      <c r="BM315" s="156" t="s">
        <v>1204</v>
      </c>
    </row>
    <row r="316" spans="1:65" s="2" customFormat="1" ht="24.2" customHeight="1">
      <c r="A316" s="29"/>
      <c r="B316" s="145"/>
      <c r="C316" s="146" t="s">
        <v>504</v>
      </c>
      <c r="D316" s="146" t="s">
        <v>152</v>
      </c>
      <c r="E316" s="147" t="s">
        <v>489</v>
      </c>
      <c r="F316" s="148" t="s">
        <v>490</v>
      </c>
      <c r="G316" s="149" t="s">
        <v>343</v>
      </c>
      <c r="H316" s="150">
        <v>1</v>
      </c>
      <c r="I316" s="243"/>
      <c r="J316" s="151">
        <f t="shared" si="20"/>
        <v>0</v>
      </c>
      <c r="K316" s="148" t="s">
        <v>156</v>
      </c>
      <c r="L316" s="30"/>
      <c r="M316" s="152" t="s">
        <v>1</v>
      </c>
      <c r="N316" s="153" t="s">
        <v>43</v>
      </c>
      <c r="O316" s="154">
        <v>0.66</v>
      </c>
      <c r="P316" s="154">
        <f t="shared" si="21"/>
        <v>0.66</v>
      </c>
      <c r="Q316" s="154">
        <v>0</v>
      </c>
      <c r="R316" s="154">
        <f t="shared" si="22"/>
        <v>0</v>
      </c>
      <c r="S316" s="154">
        <v>0.05</v>
      </c>
      <c r="T316" s="155">
        <f t="shared" si="23"/>
        <v>0.05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6" t="s">
        <v>157</v>
      </c>
      <c r="AT316" s="156" t="s">
        <v>152</v>
      </c>
      <c r="AU316" s="156" t="s">
        <v>87</v>
      </c>
      <c r="AY316" s="17" t="s">
        <v>150</v>
      </c>
      <c r="BE316" s="157">
        <f t="shared" si="24"/>
        <v>0</v>
      </c>
      <c r="BF316" s="157">
        <f t="shared" si="25"/>
        <v>0</v>
      </c>
      <c r="BG316" s="157">
        <f t="shared" si="26"/>
        <v>0</v>
      </c>
      <c r="BH316" s="157">
        <f t="shared" si="27"/>
        <v>0</v>
      </c>
      <c r="BI316" s="157">
        <f t="shared" si="28"/>
        <v>0</v>
      </c>
      <c r="BJ316" s="17" t="s">
        <v>85</v>
      </c>
      <c r="BK316" s="157">
        <f t="shared" si="29"/>
        <v>0</v>
      </c>
      <c r="BL316" s="17" t="s">
        <v>157</v>
      </c>
      <c r="BM316" s="156" t="s">
        <v>1205</v>
      </c>
    </row>
    <row r="317" spans="1:65" s="2" customFormat="1" ht="24.2" customHeight="1">
      <c r="A317" s="29"/>
      <c r="B317" s="145"/>
      <c r="C317" s="146" t="s">
        <v>508</v>
      </c>
      <c r="D317" s="146" t="s">
        <v>152</v>
      </c>
      <c r="E317" s="147" t="s">
        <v>493</v>
      </c>
      <c r="F317" s="148" t="s">
        <v>494</v>
      </c>
      <c r="G317" s="149" t="s">
        <v>343</v>
      </c>
      <c r="H317" s="150">
        <v>1</v>
      </c>
      <c r="I317" s="243"/>
      <c r="J317" s="151">
        <f t="shared" si="20"/>
        <v>0</v>
      </c>
      <c r="K317" s="148" t="s">
        <v>156</v>
      </c>
      <c r="L317" s="30"/>
      <c r="M317" s="152" t="s">
        <v>1</v>
      </c>
      <c r="N317" s="153" t="s">
        <v>43</v>
      </c>
      <c r="O317" s="154">
        <v>2.064</v>
      </c>
      <c r="P317" s="154">
        <f t="shared" si="21"/>
        <v>2.064</v>
      </c>
      <c r="Q317" s="154">
        <v>0.21734</v>
      </c>
      <c r="R317" s="154">
        <f t="shared" si="22"/>
        <v>0.21734</v>
      </c>
      <c r="S317" s="154">
        <v>0</v>
      </c>
      <c r="T317" s="155">
        <f t="shared" si="2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6" t="s">
        <v>157</v>
      </c>
      <c r="AT317" s="156" t="s">
        <v>152</v>
      </c>
      <c r="AU317" s="156" t="s">
        <v>87</v>
      </c>
      <c r="AY317" s="17" t="s">
        <v>150</v>
      </c>
      <c r="BE317" s="157">
        <f t="shared" si="24"/>
        <v>0</v>
      </c>
      <c r="BF317" s="157">
        <f t="shared" si="25"/>
        <v>0</v>
      </c>
      <c r="BG317" s="157">
        <f t="shared" si="26"/>
        <v>0</v>
      </c>
      <c r="BH317" s="157">
        <f t="shared" si="27"/>
        <v>0</v>
      </c>
      <c r="BI317" s="157">
        <f t="shared" si="28"/>
        <v>0</v>
      </c>
      <c r="BJ317" s="17" t="s">
        <v>85</v>
      </c>
      <c r="BK317" s="157">
        <f t="shared" si="29"/>
        <v>0</v>
      </c>
      <c r="BL317" s="17" t="s">
        <v>157</v>
      </c>
      <c r="BM317" s="156" t="s">
        <v>1206</v>
      </c>
    </row>
    <row r="318" spans="1:65" s="2" customFormat="1" ht="16.5" customHeight="1">
      <c r="A318" s="29"/>
      <c r="B318" s="145"/>
      <c r="C318" s="179" t="s">
        <v>512</v>
      </c>
      <c r="D318" s="179" t="s">
        <v>265</v>
      </c>
      <c r="E318" s="180" t="s">
        <v>497</v>
      </c>
      <c r="F318" s="181" t="s">
        <v>498</v>
      </c>
      <c r="G318" s="182" t="s">
        <v>343</v>
      </c>
      <c r="H318" s="183">
        <v>1</v>
      </c>
      <c r="I318" s="248"/>
      <c r="J318" s="184">
        <f t="shared" si="20"/>
        <v>0</v>
      </c>
      <c r="K318" s="181" t="s">
        <v>156</v>
      </c>
      <c r="L318" s="185"/>
      <c r="M318" s="186" t="s">
        <v>1</v>
      </c>
      <c r="N318" s="187" t="s">
        <v>43</v>
      </c>
      <c r="O318" s="154">
        <v>0</v>
      </c>
      <c r="P318" s="154">
        <f t="shared" si="21"/>
        <v>0</v>
      </c>
      <c r="Q318" s="154">
        <v>0.06</v>
      </c>
      <c r="R318" s="154">
        <f t="shared" si="22"/>
        <v>0.06</v>
      </c>
      <c r="S318" s="154">
        <v>0</v>
      </c>
      <c r="T318" s="155">
        <f t="shared" si="2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194</v>
      </c>
      <c r="AT318" s="156" t="s">
        <v>265</v>
      </c>
      <c r="AU318" s="156" t="s">
        <v>87</v>
      </c>
      <c r="AY318" s="17" t="s">
        <v>150</v>
      </c>
      <c r="BE318" s="157">
        <f t="shared" si="24"/>
        <v>0</v>
      </c>
      <c r="BF318" s="157">
        <f t="shared" si="25"/>
        <v>0</v>
      </c>
      <c r="BG318" s="157">
        <f t="shared" si="26"/>
        <v>0</v>
      </c>
      <c r="BH318" s="157">
        <f t="shared" si="27"/>
        <v>0</v>
      </c>
      <c r="BI318" s="157">
        <f t="shared" si="28"/>
        <v>0</v>
      </c>
      <c r="BJ318" s="17" t="s">
        <v>85</v>
      </c>
      <c r="BK318" s="157">
        <f t="shared" si="29"/>
        <v>0</v>
      </c>
      <c r="BL318" s="17" t="s">
        <v>157</v>
      </c>
      <c r="BM318" s="156" t="s">
        <v>1207</v>
      </c>
    </row>
    <row r="319" spans="1:65" s="2" customFormat="1" ht="33" customHeight="1">
      <c r="A319" s="29"/>
      <c r="B319" s="145"/>
      <c r="C319" s="146" t="s">
        <v>516</v>
      </c>
      <c r="D319" s="146" t="s">
        <v>152</v>
      </c>
      <c r="E319" s="147" t="s">
        <v>1208</v>
      </c>
      <c r="F319" s="148" t="s">
        <v>1209</v>
      </c>
      <c r="G319" s="149" t="s">
        <v>203</v>
      </c>
      <c r="H319" s="150">
        <v>0.84</v>
      </c>
      <c r="I319" s="243"/>
      <c r="J319" s="151">
        <f t="shared" si="20"/>
        <v>0</v>
      </c>
      <c r="K319" s="148" t="s">
        <v>156</v>
      </c>
      <c r="L319" s="30"/>
      <c r="M319" s="152" t="s">
        <v>1</v>
      </c>
      <c r="N319" s="153" t="s">
        <v>43</v>
      </c>
      <c r="O319" s="154">
        <v>1.319</v>
      </c>
      <c r="P319" s="154">
        <f t="shared" si="21"/>
        <v>1.1079599999999998</v>
      </c>
      <c r="Q319" s="154">
        <v>0</v>
      </c>
      <c r="R319" s="154">
        <f t="shared" si="22"/>
        <v>0</v>
      </c>
      <c r="S319" s="154">
        <v>0</v>
      </c>
      <c r="T319" s="155">
        <f t="shared" si="2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6" t="s">
        <v>157</v>
      </c>
      <c r="AT319" s="156" t="s">
        <v>152</v>
      </c>
      <c r="AU319" s="156" t="s">
        <v>87</v>
      </c>
      <c r="AY319" s="17" t="s">
        <v>150</v>
      </c>
      <c r="BE319" s="157">
        <f t="shared" si="24"/>
        <v>0</v>
      </c>
      <c r="BF319" s="157">
        <f t="shared" si="25"/>
        <v>0</v>
      </c>
      <c r="BG319" s="157">
        <f t="shared" si="26"/>
        <v>0</v>
      </c>
      <c r="BH319" s="157">
        <f t="shared" si="27"/>
        <v>0</v>
      </c>
      <c r="BI319" s="157">
        <f t="shared" si="28"/>
        <v>0</v>
      </c>
      <c r="BJ319" s="17" t="s">
        <v>85</v>
      </c>
      <c r="BK319" s="157">
        <f t="shared" si="29"/>
        <v>0</v>
      </c>
      <c r="BL319" s="17" t="s">
        <v>157</v>
      </c>
      <c r="BM319" s="156" t="s">
        <v>1210</v>
      </c>
    </row>
    <row r="320" spans="2:51" s="13" customFormat="1" ht="11.25">
      <c r="B320" s="158"/>
      <c r="D320" s="159" t="s">
        <v>159</v>
      </c>
      <c r="E320" s="160" t="s">
        <v>1</v>
      </c>
      <c r="F320" s="161" t="s">
        <v>1211</v>
      </c>
      <c r="H320" s="160" t="s">
        <v>1</v>
      </c>
      <c r="I320" s="244"/>
      <c r="L320" s="158"/>
      <c r="M320" s="162"/>
      <c r="N320" s="163"/>
      <c r="O320" s="163"/>
      <c r="P320" s="163"/>
      <c r="Q320" s="163"/>
      <c r="R320" s="163"/>
      <c r="S320" s="163"/>
      <c r="T320" s="164"/>
      <c r="AT320" s="160" t="s">
        <v>159</v>
      </c>
      <c r="AU320" s="160" t="s">
        <v>87</v>
      </c>
      <c r="AV320" s="13" t="s">
        <v>85</v>
      </c>
      <c r="AW320" s="13" t="s">
        <v>33</v>
      </c>
      <c r="AX320" s="13" t="s">
        <v>78</v>
      </c>
      <c r="AY320" s="160" t="s">
        <v>150</v>
      </c>
    </row>
    <row r="321" spans="2:51" s="14" customFormat="1" ht="11.25">
      <c r="B321" s="165"/>
      <c r="D321" s="159" t="s">
        <v>159</v>
      </c>
      <c r="E321" s="166" t="s">
        <v>1</v>
      </c>
      <c r="F321" s="167" t="s">
        <v>1212</v>
      </c>
      <c r="H321" s="168">
        <v>0.84</v>
      </c>
      <c r="I321" s="245"/>
      <c r="L321" s="165"/>
      <c r="M321" s="169"/>
      <c r="N321" s="170"/>
      <c r="O321" s="170"/>
      <c r="P321" s="170"/>
      <c r="Q321" s="170"/>
      <c r="R321" s="170"/>
      <c r="S321" s="170"/>
      <c r="T321" s="171"/>
      <c r="AT321" s="166" t="s">
        <v>159</v>
      </c>
      <c r="AU321" s="166" t="s">
        <v>87</v>
      </c>
      <c r="AV321" s="14" t="s">
        <v>87</v>
      </c>
      <c r="AW321" s="14" t="s">
        <v>33</v>
      </c>
      <c r="AX321" s="14" t="s">
        <v>85</v>
      </c>
      <c r="AY321" s="166" t="s">
        <v>150</v>
      </c>
    </row>
    <row r="322" spans="1:65" s="2" customFormat="1" ht="21.75" customHeight="1">
      <c r="A322" s="29"/>
      <c r="B322" s="145"/>
      <c r="C322" s="146" t="s">
        <v>520</v>
      </c>
      <c r="D322" s="146" t="s">
        <v>152</v>
      </c>
      <c r="E322" s="147" t="s">
        <v>1213</v>
      </c>
      <c r="F322" s="148" t="s">
        <v>1214</v>
      </c>
      <c r="G322" s="149" t="s">
        <v>155</v>
      </c>
      <c r="H322" s="150">
        <v>3.3</v>
      </c>
      <c r="I322" s="243"/>
      <c r="J322" s="151">
        <f>ROUND(I322*H322,2)</f>
        <v>0</v>
      </c>
      <c r="K322" s="148" t="s">
        <v>156</v>
      </c>
      <c r="L322" s="30"/>
      <c r="M322" s="152" t="s">
        <v>1</v>
      </c>
      <c r="N322" s="153" t="s">
        <v>43</v>
      </c>
      <c r="O322" s="154">
        <v>0.963</v>
      </c>
      <c r="P322" s="154">
        <f>O322*H322</f>
        <v>3.1778999999999997</v>
      </c>
      <c r="Q322" s="154">
        <v>0.00402</v>
      </c>
      <c r="R322" s="154">
        <f>Q322*H322</f>
        <v>0.013266</v>
      </c>
      <c r="S322" s="154">
        <v>0</v>
      </c>
      <c r="T322" s="155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6" t="s">
        <v>157</v>
      </c>
      <c r="AT322" s="156" t="s">
        <v>152</v>
      </c>
      <c r="AU322" s="156" t="s">
        <v>87</v>
      </c>
      <c r="AY322" s="17" t="s">
        <v>150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7" t="s">
        <v>85</v>
      </c>
      <c r="BK322" s="157">
        <f>ROUND(I322*H322,2)</f>
        <v>0</v>
      </c>
      <c r="BL322" s="17" t="s">
        <v>157</v>
      </c>
      <c r="BM322" s="156" t="s">
        <v>1215</v>
      </c>
    </row>
    <row r="323" spans="2:51" s="13" customFormat="1" ht="11.25">
      <c r="B323" s="158"/>
      <c r="D323" s="159" t="s">
        <v>159</v>
      </c>
      <c r="E323" s="160" t="s">
        <v>1</v>
      </c>
      <c r="F323" s="161" t="s">
        <v>1211</v>
      </c>
      <c r="H323" s="160" t="s">
        <v>1</v>
      </c>
      <c r="I323" s="244"/>
      <c r="L323" s="158"/>
      <c r="M323" s="162"/>
      <c r="N323" s="163"/>
      <c r="O323" s="163"/>
      <c r="P323" s="163"/>
      <c r="Q323" s="163"/>
      <c r="R323" s="163"/>
      <c r="S323" s="163"/>
      <c r="T323" s="164"/>
      <c r="AT323" s="160" t="s">
        <v>159</v>
      </c>
      <c r="AU323" s="160" t="s">
        <v>87</v>
      </c>
      <c r="AV323" s="13" t="s">
        <v>85</v>
      </c>
      <c r="AW323" s="13" t="s">
        <v>33</v>
      </c>
      <c r="AX323" s="13" t="s">
        <v>78</v>
      </c>
      <c r="AY323" s="160" t="s">
        <v>150</v>
      </c>
    </row>
    <row r="324" spans="2:51" s="14" customFormat="1" ht="11.25">
      <c r="B324" s="165"/>
      <c r="D324" s="159" t="s">
        <v>159</v>
      </c>
      <c r="E324" s="166" t="s">
        <v>1</v>
      </c>
      <c r="F324" s="167" t="s">
        <v>1216</v>
      </c>
      <c r="H324" s="168">
        <v>3.3</v>
      </c>
      <c r="I324" s="245"/>
      <c r="L324" s="165"/>
      <c r="M324" s="169"/>
      <c r="N324" s="170"/>
      <c r="O324" s="170"/>
      <c r="P324" s="170"/>
      <c r="Q324" s="170"/>
      <c r="R324" s="170"/>
      <c r="S324" s="170"/>
      <c r="T324" s="171"/>
      <c r="AT324" s="166" t="s">
        <v>159</v>
      </c>
      <c r="AU324" s="166" t="s">
        <v>87</v>
      </c>
      <c r="AV324" s="14" t="s">
        <v>87</v>
      </c>
      <c r="AW324" s="14" t="s">
        <v>33</v>
      </c>
      <c r="AX324" s="14" t="s">
        <v>85</v>
      </c>
      <c r="AY324" s="166" t="s">
        <v>150</v>
      </c>
    </row>
    <row r="325" spans="1:65" s="2" customFormat="1" ht="21.75" customHeight="1">
      <c r="A325" s="29"/>
      <c r="B325" s="145"/>
      <c r="C325" s="146" t="s">
        <v>524</v>
      </c>
      <c r="D325" s="146" t="s">
        <v>152</v>
      </c>
      <c r="E325" s="147" t="s">
        <v>525</v>
      </c>
      <c r="F325" s="148" t="s">
        <v>526</v>
      </c>
      <c r="G325" s="149" t="s">
        <v>180</v>
      </c>
      <c r="H325" s="150">
        <v>82.09</v>
      </c>
      <c r="I325" s="243"/>
      <c r="J325" s="151">
        <f>ROUND(I325*H325,2)</f>
        <v>0</v>
      </c>
      <c r="K325" s="148" t="s">
        <v>156</v>
      </c>
      <c r="L325" s="30"/>
      <c r="M325" s="152" t="s">
        <v>1</v>
      </c>
      <c r="N325" s="153" t="s">
        <v>43</v>
      </c>
      <c r="O325" s="154">
        <v>0.025</v>
      </c>
      <c r="P325" s="154">
        <f>O325*H325</f>
        <v>2.0522500000000004</v>
      </c>
      <c r="Q325" s="154">
        <v>9E-05</v>
      </c>
      <c r="R325" s="154">
        <f>Q325*H325</f>
        <v>0.007388100000000001</v>
      </c>
      <c r="S325" s="154">
        <v>0</v>
      </c>
      <c r="T325" s="155">
        <f>S325*H325</f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6" t="s">
        <v>157</v>
      </c>
      <c r="AT325" s="156" t="s">
        <v>152</v>
      </c>
      <c r="AU325" s="156" t="s">
        <v>87</v>
      </c>
      <c r="AY325" s="17" t="s">
        <v>150</v>
      </c>
      <c r="BE325" s="157">
        <f>IF(N325="základní",J325,0)</f>
        <v>0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7" t="s">
        <v>85</v>
      </c>
      <c r="BK325" s="157">
        <f>ROUND(I325*H325,2)</f>
        <v>0</v>
      </c>
      <c r="BL325" s="17" t="s">
        <v>157</v>
      </c>
      <c r="BM325" s="156" t="s">
        <v>1217</v>
      </c>
    </row>
    <row r="326" spans="2:63" s="12" customFormat="1" ht="22.9" customHeight="1">
      <c r="B326" s="133"/>
      <c r="D326" s="134" t="s">
        <v>77</v>
      </c>
      <c r="E326" s="143" t="s">
        <v>200</v>
      </c>
      <c r="F326" s="143" t="s">
        <v>533</v>
      </c>
      <c r="I326" s="250"/>
      <c r="J326" s="144">
        <f>BK326</f>
        <v>0</v>
      </c>
      <c r="L326" s="133"/>
      <c r="M326" s="137"/>
      <c r="N326" s="138"/>
      <c r="O326" s="138"/>
      <c r="P326" s="139">
        <f>SUM(P327:P342)</f>
        <v>35.81653</v>
      </c>
      <c r="Q326" s="138"/>
      <c r="R326" s="139">
        <f>SUM(R327:R342)</f>
        <v>0.0295411</v>
      </c>
      <c r="S326" s="138"/>
      <c r="T326" s="140">
        <f>SUM(T327:T342)</f>
        <v>0.17775000000000002</v>
      </c>
      <c r="AR326" s="134" t="s">
        <v>85</v>
      </c>
      <c r="AT326" s="141" t="s">
        <v>77</v>
      </c>
      <c r="AU326" s="141" t="s">
        <v>85</v>
      </c>
      <c r="AY326" s="134" t="s">
        <v>150</v>
      </c>
      <c r="BK326" s="142">
        <f>SUM(BK327:BK342)</f>
        <v>0</v>
      </c>
    </row>
    <row r="327" spans="1:65" s="2" customFormat="1" ht="49.15" customHeight="1">
      <c r="A327" s="29"/>
      <c r="B327" s="145"/>
      <c r="C327" s="146" t="s">
        <v>528</v>
      </c>
      <c r="D327" s="146" t="s">
        <v>152</v>
      </c>
      <c r="E327" s="147" t="s">
        <v>1218</v>
      </c>
      <c r="F327" s="148" t="s">
        <v>1219</v>
      </c>
      <c r="G327" s="149" t="s">
        <v>203</v>
      </c>
      <c r="H327" s="150">
        <v>0.01</v>
      </c>
      <c r="I327" s="243"/>
      <c r="J327" s="151">
        <f>ROUND(I327*H327,2)</f>
        <v>0</v>
      </c>
      <c r="K327" s="148" t="s">
        <v>156</v>
      </c>
      <c r="L327" s="30"/>
      <c r="M327" s="152" t="s">
        <v>1</v>
      </c>
      <c r="N327" s="153" t="s">
        <v>43</v>
      </c>
      <c r="O327" s="154">
        <v>42.051</v>
      </c>
      <c r="P327" s="154">
        <f>O327*H327</f>
        <v>0.42051000000000005</v>
      </c>
      <c r="Q327" s="154">
        <v>2.62771</v>
      </c>
      <c r="R327" s="154">
        <f>Q327*H327</f>
        <v>0.0262771</v>
      </c>
      <c r="S327" s="154">
        <v>0</v>
      </c>
      <c r="T327" s="155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6" t="s">
        <v>157</v>
      </c>
      <c r="AT327" s="156" t="s">
        <v>152</v>
      </c>
      <c r="AU327" s="156" t="s">
        <v>87</v>
      </c>
      <c r="AY327" s="17" t="s">
        <v>150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85</v>
      </c>
      <c r="BK327" s="157">
        <f>ROUND(I327*H327,2)</f>
        <v>0</v>
      </c>
      <c r="BL327" s="17" t="s">
        <v>157</v>
      </c>
      <c r="BM327" s="156" t="s">
        <v>1220</v>
      </c>
    </row>
    <row r="328" spans="2:51" s="13" customFormat="1" ht="11.25">
      <c r="B328" s="158"/>
      <c r="D328" s="159" t="s">
        <v>159</v>
      </c>
      <c r="E328" s="160" t="s">
        <v>1</v>
      </c>
      <c r="F328" s="161" t="s">
        <v>1221</v>
      </c>
      <c r="H328" s="160" t="s">
        <v>1</v>
      </c>
      <c r="I328" s="244"/>
      <c r="L328" s="158"/>
      <c r="M328" s="162"/>
      <c r="N328" s="163"/>
      <c r="O328" s="163"/>
      <c r="P328" s="163"/>
      <c r="Q328" s="163"/>
      <c r="R328" s="163"/>
      <c r="S328" s="163"/>
      <c r="T328" s="164"/>
      <c r="AT328" s="160" t="s">
        <v>159</v>
      </c>
      <c r="AU328" s="160" t="s">
        <v>87</v>
      </c>
      <c r="AV328" s="13" t="s">
        <v>85</v>
      </c>
      <c r="AW328" s="13" t="s">
        <v>33</v>
      </c>
      <c r="AX328" s="13" t="s">
        <v>78</v>
      </c>
      <c r="AY328" s="160" t="s">
        <v>150</v>
      </c>
    </row>
    <row r="329" spans="2:51" s="13" customFormat="1" ht="22.5">
      <c r="B329" s="158"/>
      <c r="D329" s="159" t="s">
        <v>159</v>
      </c>
      <c r="E329" s="160" t="s">
        <v>1</v>
      </c>
      <c r="F329" s="161" t="s">
        <v>1222</v>
      </c>
      <c r="H329" s="160" t="s">
        <v>1</v>
      </c>
      <c r="I329" s="244"/>
      <c r="L329" s="158"/>
      <c r="M329" s="162"/>
      <c r="N329" s="163"/>
      <c r="O329" s="163"/>
      <c r="P329" s="163"/>
      <c r="Q329" s="163"/>
      <c r="R329" s="163"/>
      <c r="S329" s="163"/>
      <c r="T329" s="164"/>
      <c r="AT329" s="160" t="s">
        <v>159</v>
      </c>
      <c r="AU329" s="160" t="s">
        <v>87</v>
      </c>
      <c r="AV329" s="13" t="s">
        <v>85</v>
      </c>
      <c r="AW329" s="13" t="s">
        <v>33</v>
      </c>
      <c r="AX329" s="13" t="s">
        <v>78</v>
      </c>
      <c r="AY329" s="160" t="s">
        <v>150</v>
      </c>
    </row>
    <row r="330" spans="2:51" s="14" customFormat="1" ht="11.25">
      <c r="B330" s="165"/>
      <c r="D330" s="159" t="s">
        <v>159</v>
      </c>
      <c r="E330" s="166" t="s">
        <v>1</v>
      </c>
      <c r="F330" s="167" t="s">
        <v>1223</v>
      </c>
      <c r="H330" s="168">
        <v>0.008</v>
      </c>
      <c r="I330" s="245"/>
      <c r="L330" s="165"/>
      <c r="M330" s="169"/>
      <c r="N330" s="170"/>
      <c r="O330" s="170"/>
      <c r="P330" s="170"/>
      <c r="Q330" s="170"/>
      <c r="R330" s="170"/>
      <c r="S330" s="170"/>
      <c r="T330" s="171"/>
      <c r="AT330" s="166" t="s">
        <v>159</v>
      </c>
      <c r="AU330" s="166" t="s">
        <v>87</v>
      </c>
      <c r="AV330" s="14" t="s">
        <v>87</v>
      </c>
      <c r="AW330" s="14" t="s">
        <v>33</v>
      </c>
      <c r="AX330" s="14" t="s">
        <v>78</v>
      </c>
      <c r="AY330" s="166" t="s">
        <v>150</v>
      </c>
    </row>
    <row r="331" spans="2:51" s="13" customFormat="1" ht="11.25">
      <c r="B331" s="158"/>
      <c r="D331" s="159" t="s">
        <v>159</v>
      </c>
      <c r="E331" s="160" t="s">
        <v>1</v>
      </c>
      <c r="F331" s="161" t="s">
        <v>1224</v>
      </c>
      <c r="H331" s="160" t="s">
        <v>1</v>
      </c>
      <c r="I331" s="244"/>
      <c r="L331" s="158"/>
      <c r="M331" s="162"/>
      <c r="N331" s="163"/>
      <c r="O331" s="163"/>
      <c r="P331" s="163"/>
      <c r="Q331" s="163"/>
      <c r="R331" s="163"/>
      <c r="S331" s="163"/>
      <c r="T331" s="164"/>
      <c r="AT331" s="160" t="s">
        <v>159</v>
      </c>
      <c r="AU331" s="160" t="s">
        <v>87</v>
      </c>
      <c r="AV331" s="13" t="s">
        <v>85</v>
      </c>
      <c r="AW331" s="13" t="s">
        <v>33</v>
      </c>
      <c r="AX331" s="13" t="s">
        <v>78</v>
      </c>
      <c r="AY331" s="160" t="s">
        <v>150</v>
      </c>
    </row>
    <row r="332" spans="2:51" s="14" customFormat="1" ht="11.25">
      <c r="B332" s="165"/>
      <c r="D332" s="159" t="s">
        <v>159</v>
      </c>
      <c r="E332" s="166" t="s">
        <v>1</v>
      </c>
      <c r="F332" s="167" t="s">
        <v>1225</v>
      </c>
      <c r="H332" s="168">
        <v>0.002</v>
      </c>
      <c r="I332" s="245"/>
      <c r="L332" s="165"/>
      <c r="M332" s="169"/>
      <c r="N332" s="170"/>
      <c r="O332" s="170"/>
      <c r="P332" s="170"/>
      <c r="Q332" s="170"/>
      <c r="R332" s="170"/>
      <c r="S332" s="170"/>
      <c r="T332" s="171"/>
      <c r="AT332" s="166" t="s">
        <v>159</v>
      </c>
      <c r="AU332" s="166" t="s">
        <v>87</v>
      </c>
      <c r="AV332" s="14" t="s">
        <v>87</v>
      </c>
      <c r="AW332" s="14" t="s">
        <v>33</v>
      </c>
      <c r="AX332" s="14" t="s">
        <v>78</v>
      </c>
      <c r="AY332" s="166" t="s">
        <v>150</v>
      </c>
    </row>
    <row r="333" spans="2:51" s="15" customFormat="1" ht="11.25">
      <c r="B333" s="172"/>
      <c r="D333" s="159" t="s">
        <v>159</v>
      </c>
      <c r="E333" s="173" t="s">
        <v>1</v>
      </c>
      <c r="F333" s="174" t="s">
        <v>164</v>
      </c>
      <c r="H333" s="175">
        <v>0.01</v>
      </c>
      <c r="I333" s="247"/>
      <c r="L333" s="172"/>
      <c r="M333" s="176"/>
      <c r="N333" s="177"/>
      <c r="O333" s="177"/>
      <c r="P333" s="177"/>
      <c r="Q333" s="177"/>
      <c r="R333" s="177"/>
      <c r="S333" s="177"/>
      <c r="T333" s="178"/>
      <c r="AT333" s="173" t="s">
        <v>159</v>
      </c>
      <c r="AU333" s="173" t="s">
        <v>87</v>
      </c>
      <c r="AV333" s="15" t="s">
        <v>157</v>
      </c>
      <c r="AW333" s="15" t="s">
        <v>33</v>
      </c>
      <c r="AX333" s="15" t="s">
        <v>85</v>
      </c>
      <c r="AY333" s="173" t="s">
        <v>150</v>
      </c>
    </row>
    <row r="334" spans="1:65" s="2" customFormat="1" ht="44.25" customHeight="1">
      <c r="A334" s="29"/>
      <c r="B334" s="145"/>
      <c r="C334" s="146" t="s">
        <v>534</v>
      </c>
      <c r="D334" s="146" t="s">
        <v>152</v>
      </c>
      <c r="E334" s="147" t="s">
        <v>1226</v>
      </c>
      <c r="F334" s="148" t="s">
        <v>1227</v>
      </c>
      <c r="G334" s="149" t="s">
        <v>180</v>
      </c>
      <c r="H334" s="150">
        <v>0.15</v>
      </c>
      <c r="I334" s="243"/>
      <c r="J334" s="151">
        <f>ROUND(I334*H334,2)</f>
        <v>0</v>
      </c>
      <c r="K334" s="148" t="s">
        <v>156</v>
      </c>
      <c r="L334" s="30"/>
      <c r="M334" s="152" t="s">
        <v>1</v>
      </c>
      <c r="N334" s="153" t="s">
        <v>43</v>
      </c>
      <c r="O334" s="154">
        <v>3.2</v>
      </c>
      <c r="P334" s="154">
        <f>O334*H334</f>
        <v>0.48</v>
      </c>
      <c r="Q334" s="154">
        <v>0.00316</v>
      </c>
      <c r="R334" s="154">
        <f>Q334*H334</f>
        <v>0.000474</v>
      </c>
      <c r="S334" s="154">
        <v>0.069</v>
      </c>
      <c r="T334" s="155">
        <f>S334*H334</f>
        <v>0.01035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6" t="s">
        <v>157</v>
      </c>
      <c r="AT334" s="156" t="s">
        <v>152</v>
      </c>
      <c r="AU334" s="156" t="s">
        <v>87</v>
      </c>
      <c r="AY334" s="17" t="s">
        <v>150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7" t="s">
        <v>85</v>
      </c>
      <c r="BK334" s="157">
        <f>ROUND(I334*H334,2)</f>
        <v>0</v>
      </c>
      <c r="BL334" s="17" t="s">
        <v>157</v>
      </c>
      <c r="BM334" s="156" t="s">
        <v>1228</v>
      </c>
    </row>
    <row r="335" spans="2:51" s="14" customFormat="1" ht="11.25">
      <c r="B335" s="165"/>
      <c r="D335" s="159" t="s">
        <v>159</v>
      </c>
      <c r="E335" s="166" t="s">
        <v>1</v>
      </c>
      <c r="F335" s="167" t="s">
        <v>1229</v>
      </c>
      <c r="H335" s="168">
        <v>0.15</v>
      </c>
      <c r="I335" s="245"/>
      <c r="L335" s="165"/>
      <c r="M335" s="169"/>
      <c r="N335" s="170"/>
      <c r="O335" s="170"/>
      <c r="P335" s="170"/>
      <c r="Q335" s="170"/>
      <c r="R335" s="170"/>
      <c r="S335" s="170"/>
      <c r="T335" s="171"/>
      <c r="AT335" s="166" t="s">
        <v>159</v>
      </c>
      <c r="AU335" s="166" t="s">
        <v>87</v>
      </c>
      <c r="AV335" s="14" t="s">
        <v>87</v>
      </c>
      <c r="AW335" s="14" t="s">
        <v>33</v>
      </c>
      <c r="AX335" s="14" t="s">
        <v>85</v>
      </c>
      <c r="AY335" s="166" t="s">
        <v>150</v>
      </c>
    </row>
    <row r="336" spans="1:65" s="2" customFormat="1" ht="44.25" customHeight="1">
      <c r="A336" s="29"/>
      <c r="B336" s="145"/>
      <c r="C336" s="146" t="s">
        <v>538</v>
      </c>
      <c r="D336" s="146" t="s">
        <v>152</v>
      </c>
      <c r="E336" s="147" t="s">
        <v>1230</v>
      </c>
      <c r="F336" s="148" t="s">
        <v>1231</v>
      </c>
      <c r="G336" s="149" t="s">
        <v>180</v>
      </c>
      <c r="H336" s="150">
        <v>0.62</v>
      </c>
      <c r="I336" s="243"/>
      <c r="J336" s="151">
        <f>ROUND(I336*H336,2)</f>
        <v>0</v>
      </c>
      <c r="K336" s="148" t="s">
        <v>156</v>
      </c>
      <c r="L336" s="30"/>
      <c r="M336" s="152" t="s">
        <v>1</v>
      </c>
      <c r="N336" s="153" t="s">
        <v>43</v>
      </c>
      <c r="O336" s="154">
        <v>6.4</v>
      </c>
      <c r="P336" s="154">
        <f>O336*H336</f>
        <v>3.968</v>
      </c>
      <c r="Q336" s="154">
        <v>0.0045</v>
      </c>
      <c r="R336" s="154">
        <f>Q336*H336</f>
        <v>0.00279</v>
      </c>
      <c r="S336" s="154">
        <v>0.27</v>
      </c>
      <c r="T336" s="155">
        <f>S336*H336</f>
        <v>0.16740000000000002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6" t="s">
        <v>157</v>
      </c>
      <c r="AT336" s="156" t="s">
        <v>152</v>
      </c>
      <c r="AU336" s="156" t="s">
        <v>87</v>
      </c>
      <c r="AY336" s="17" t="s">
        <v>150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85</v>
      </c>
      <c r="BK336" s="157">
        <f>ROUND(I336*H336,2)</f>
        <v>0</v>
      </c>
      <c r="BL336" s="17" t="s">
        <v>157</v>
      </c>
      <c r="BM336" s="156" t="s">
        <v>1232</v>
      </c>
    </row>
    <row r="337" spans="1:47" s="2" customFormat="1" ht="19.5">
      <c r="A337" s="29"/>
      <c r="B337" s="30"/>
      <c r="C337" s="29"/>
      <c r="D337" s="159" t="s">
        <v>270</v>
      </c>
      <c r="E337" s="29"/>
      <c r="F337" s="188" t="s">
        <v>1233</v>
      </c>
      <c r="G337" s="29"/>
      <c r="H337" s="29"/>
      <c r="I337" s="249"/>
      <c r="J337" s="29"/>
      <c r="K337" s="29"/>
      <c r="L337" s="30"/>
      <c r="M337" s="189"/>
      <c r="N337" s="190"/>
      <c r="O337" s="55"/>
      <c r="P337" s="55"/>
      <c r="Q337" s="55"/>
      <c r="R337" s="55"/>
      <c r="S337" s="55"/>
      <c r="T337" s="56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T337" s="17" t="s">
        <v>270</v>
      </c>
      <c r="AU337" s="17" t="s">
        <v>87</v>
      </c>
    </row>
    <row r="338" spans="2:51" s="13" customFormat="1" ht="11.25">
      <c r="B338" s="158"/>
      <c r="D338" s="159" t="s">
        <v>159</v>
      </c>
      <c r="E338" s="160" t="s">
        <v>1</v>
      </c>
      <c r="F338" s="161" t="s">
        <v>1234</v>
      </c>
      <c r="H338" s="160" t="s">
        <v>1</v>
      </c>
      <c r="I338" s="244"/>
      <c r="L338" s="158"/>
      <c r="M338" s="162"/>
      <c r="N338" s="163"/>
      <c r="O338" s="163"/>
      <c r="P338" s="163"/>
      <c r="Q338" s="163"/>
      <c r="R338" s="163"/>
      <c r="S338" s="163"/>
      <c r="T338" s="164"/>
      <c r="AT338" s="160" t="s">
        <v>159</v>
      </c>
      <c r="AU338" s="160" t="s">
        <v>87</v>
      </c>
      <c r="AV338" s="13" t="s">
        <v>85</v>
      </c>
      <c r="AW338" s="13" t="s">
        <v>33</v>
      </c>
      <c r="AX338" s="13" t="s">
        <v>78</v>
      </c>
      <c r="AY338" s="160" t="s">
        <v>150</v>
      </c>
    </row>
    <row r="339" spans="2:51" s="14" customFormat="1" ht="11.25">
      <c r="B339" s="165"/>
      <c r="D339" s="159" t="s">
        <v>159</v>
      </c>
      <c r="E339" s="166" t="s">
        <v>1</v>
      </c>
      <c r="F339" s="167" t="s">
        <v>1235</v>
      </c>
      <c r="H339" s="168">
        <v>0.62</v>
      </c>
      <c r="I339" s="245"/>
      <c r="L339" s="165"/>
      <c r="M339" s="169"/>
      <c r="N339" s="170"/>
      <c r="O339" s="170"/>
      <c r="P339" s="170"/>
      <c r="Q339" s="170"/>
      <c r="R339" s="170"/>
      <c r="S339" s="170"/>
      <c r="T339" s="171"/>
      <c r="AT339" s="166" t="s">
        <v>159</v>
      </c>
      <c r="AU339" s="166" t="s">
        <v>87</v>
      </c>
      <c r="AV339" s="14" t="s">
        <v>87</v>
      </c>
      <c r="AW339" s="14" t="s">
        <v>33</v>
      </c>
      <c r="AX339" s="14" t="s">
        <v>85</v>
      </c>
      <c r="AY339" s="166" t="s">
        <v>150</v>
      </c>
    </row>
    <row r="340" spans="1:65" s="2" customFormat="1" ht="55.5" customHeight="1">
      <c r="A340" s="29"/>
      <c r="B340" s="145"/>
      <c r="C340" s="146" t="s">
        <v>542</v>
      </c>
      <c r="D340" s="146" t="s">
        <v>152</v>
      </c>
      <c r="E340" s="147" t="s">
        <v>543</v>
      </c>
      <c r="F340" s="148" t="s">
        <v>544</v>
      </c>
      <c r="G340" s="149" t="s">
        <v>155</v>
      </c>
      <c r="H340" s="150">
        <v>139.331</v>
      </c>
      <c r="I340" s="243"/>
      <c r="J340" s="151">
        <f>ROUND(I340*H340,2)</f>
        <v>0</v>
      </c>
      <c r="K340" s="148" t="s">
        <v>156</v>
      </c>
      <c r="L340" s="30"/>
      <c r="M340" s="152" t="s">
        <v>1</v>
      </c>
      <c r="N340" s="153" t="s">
        <v>43</v>
      </c>
      <c r="O340" s="154">
        <v>0.22</v>
      </c>
      <c r="P340" s="154">
        <f>O340*H340</f>
        <v>30.65282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6" t="s">
        <v>157</v>
      </c>
      <c r="AT340" s="156" t="s">
        <v>152</v>
      </c>
      <c r="AU340" s="156" t="s">
        <v>87</v>
      </c>
      <c r="AY340" s="17" t="s">
        <v>150</v>
      </c>
      <c r="BE340" s="157">
        <f>IF(N340="základní",J340,0)</f>
        <v>0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7" t="s">
        <v>85</v>
      </c>
      <c r="BK340" s="157">
        <f>ROUND(I340*H340,2)</f>
        <v>0</v>
      </c>
      <c r="BL340" s="17" t="s">
        <v>157</v>
      </c>
      <c r="BM340" s="156" t="s">
        <v>1236</v>
      </c>
    </row>
    <row r="341" spans="2:51" s="14" customFormat="1" ht="11.25">
      <c r="B341" s="165"/>
      <c r="D341" s="159" t="s">
        <v>159</v>
      </c>
      <c r="E341" s="166" t="s">
        <v>1</v>
      </c>
      <c r="F341" s="167" t="s">
        <v>1237</v>
      </c>
      <c r="H341" s="168">
        <v>139.331</v>
      </c>
      <c r="I341" s="245"/>
      <c r="L341" s="165"/>
      <c r="M341" s="169"/>
      <c r="N341" s="170"/>
      <c r="O341" s="170"/>
      <c r="P341" s="170"/>
      <c r="Q341" s="170"/>
      <c r="R341" s="170"/>
      <c r="S341" s="170"/>
      <c r="T341" s="171"/>
      <c r="AT341" s="166" t="s">
        <v>159</v>
      </c>
      <c r="AU341" s="166" t="s">
        <v>87</v>
      </c>
      <c r="AV341" s="14" t="s">
        <v>87</v>
      </c>
      <c r="AW341" s="14" t="s">
        <v>33</v>
      </c>
      <c r="AX341" s="14" t="s">
        <v>85</v>
      </c>
      <c r="AY341" s="166" t="s">
        <v>150</v>
      </c>
    </row>
    <row r="342" spans="1:65" s="2" customFormat="1" ht="76.35" customHeight="1">
      <c r="A342" s="29"/>
      <c r="B342" s="145"/>
      <c r="C342" s="146" t="s">
        <v>547</v>
      </c>
      <c r="D342" s="146" t="s">
        <v>152</v>
      </c>
      <c r="E342" s="147" t="s">
        <v>548</v>
      </c>
      <c r="F342" s="148" t="s">
        <v>549</v>
      </c>
      <c r="G342" s="149" t="s">
        <v>155</v>
      </c>
      <c r="H342" s="150">
        <v>3.28</v>
      </c>
      <c r="I342" s="243"/>
      <c r="J342" s="151">
        <f>ROUND(I342*H342,2)</f>
        <v>0</v>
      </c>
      <c r="K342" s="148" t="s">
        <v>156</v>
      </c>
      <c r="L342" s="30"/>
      <c r="M342" s="152" t="s">
        <v>1</v>
      </c>
      <c r="N342" s="153" t="s">
        <v>43</v>
      </c>
      <c r="O342" s="154">
        <v>0.09</v>
      </c>
      <c r="P342" s="154">
        <f>O342*H342</f>
        <v>0.29519999999999996</v>
      </c>
      <c r="Q342" s="154">
        <v>0</v>
      </c>
      <c r="R342" s="154">
        <f>Q342*H342</f>
        <v>0</v>
      </c>
      <c r="S342" s="154">
        <v>0</v>
      </c>
      <c r="T342" s="155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6" t="s">
        <v>157</v>
      </c>
      <c r="AT342" s="156" t="s">
        <v>152</v>
      </c>
      <c r="AU342" s="156" t="s">
        <v>87</v>
      </c>
      <c r="AY342" s="17" t="s">
        <v>150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85</v>
      </c>
      <c r="BK342" s="157">
        <f>ROUND(I342*H342,2)</f>
        <v>0</v>
      </c>
      <c r="BL342" s="17" t="s">
        <v>157</v>
      </c>
      <c r="BM342" s="156" t="s">
        <v>1238</v>
      </c>
    </row>
    <row r="343" spans="2:63" s="12" customFormat="1" ht="22.9" customHeight="1">
      <c r="B343" s="133"/>
      <c r="D343" s="134" t="s">
        <v>77</v>
      </c>
      <c r="E343" s="143" t="s">
        <v>551</v>
      </c>
      <c r="F343" s="143" t="s">
        <v>552</v>
      </c>
      <c r="I343" s="250"/>
      <c r="J343" s="144">
        <f>BK343</f>
        <v>0</v>
      </c>
      <c r="L343" s="133"/>
      <c r="M343" s="137"/>
      <c r="N343" s="138"/>
      <c r="O343" s="138"/>
      <c r="P343" s="139">
        <f>SUM(P344:P348)</f>
        <v>2.69961</v>
      </c>
      <c r="Q343" s="138"/>
      <c r="R343" s="139">
        <f>SUM(R344:R348)</f>
        <v>0</v>
      </c>
      <c r="S343" s="138"/>
      <c r="T343" s="140">
        <f>SUM(T344:T348)</f>
        <v>0</v>
      </c>
      <c r="AR343" s="134" t="s">
        <v>85</v>
      </c>
      <c r="AT343" s="141" t="s">
        <v>77</v>
      </c>
      <c r="AU343" s="141" t="s">
        <v>85</v>
      </c>
      <c r="AY343" s="134" t="s">
        <v>150</v>
      </c>
      <c r="BK343" s="142">
        <f>SUM(BK344:BK348)</f>
        <v>0</v>
      </c>
    </row>
    <row r="344" spans="1:65" s="2" customFormat="1" ht="24.2" customHeight="1">
      <c r="A344" s="29"/>
      <c r="B344" s="145"/>
      <c r="C344" s="146" t="s">
        <v>553</v>
      </c>
      <c r="D344" s="146" t="s">
        <v>152</v>
      </c>
      <c r="E344" s="147" t="s">
        <v>554</v>
      </c>
      <c r="F344" s="148" t="s">
        <v>555</v>
      </c>
      <c r="G344" s="149" t="s">
        <v>268</v>
      </c>
      <c r="H344" s="150">
        <v>89.987</v>
      </c>
      <c r="I344" s="243"/>
      <c r="J344" s="151">
        <f>ROUND(I344*H344,2)</f>
        <v>0</v>
      </c>
      <c r="K344" s="148" t="s">
        <v>1</v>
      </c>
      <c r="L344" s="30"/>
      <c r="M344" s="152" t="s">
        <v>1</v>
      </c>
      <c r="N344" s="153" t="s">
        <v>43</v>
      </c>
      <c r="O344" s="154">
        <v>0.03</v>
      </c>
      <c r="P344" s="154">
        <f>O344*H344</f>
        <v>2.69961</v>
      </c>
      <c r="Q344" s="154">
        <v>0</v>
      </c>
      <c r="R344" s="154">
        <f>Q344*H344</f>
        <v>0</v>
      </c>
      <c r="S344" s="154">
        <v>0</v>
      </c>
      <c r="T344" s="155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6" t="s">
        <v>157</v>
      </c>
      <c r="AT344" s="156" t="s">
        <v>152</v>
      </c>
      <c r="AU344" s="156" t="s">
        <v>87</v>
      </c>
      <c r="AY344" s="17" t="s">
        <v>150</v>
      </c>
      <c r="BE344" s="157">
        <f>IF(N344="základní",J344,0)</f>
        <v>0</v>
      </c>
      <c r="BF344" s="157">
        <f>IF(N344="snížená",J344,0)</f>
        <v>0</v>
      </c>
      <c r="BG344" s="157">
        <f>IF(N344="zákl. přenesená",J344,0)</f>
        <v>0</v>
      </c>
      <c r="BH344" s="157">
        <f>IF(N344="sníž. přenesená",J344,0)</f>
        <v>0</v>
      </c>
      <c r="BI344" s="157">
        <f>IF(N344="nulová",J344,0)</f>
        <v>0</v>
      </c>
      <c r="BJ344" s="17" t="s">
        <v>85</v>
      </c>
      <c r="BK344" s="157">
        <f>ROUND(I344*H344,2)</f>
        <v>0</v>
      </c>
      <c r="BL344" s="17" t="s">
        <v>157</v>
      </c>
      <c r="BM344" s="156" t="s">
        <v>1239</v>
      </c>
    </row>
    <row r="345" spans="2:51" s="13" customFormat="1" ht="11.25">
      <c r="B345" s="158"/>
      <c r="D345" s="159" t="s">
        <v>159</v>
      </c>
      <c r="E345" s="160" t="s">
        <v>1</v>
      </c>
      <c r="F345" s="161" t="s">
        <v>557</v>
      </c>
      <c r="H345" s="160" t="s">
        <v>1</v>
      </c>
      <c r="I345" s="244"/>
      <c r="L345" s="158"/>
      <c r="M345" s="162"/>
      <c r="N345" s="163"/>
      <c r="O345" s="163"/>
      <c r="P345" s="163"/>
      <c r="Q345" s="163"/>
      <c r="R345" s="163"/>
      <c r="S345" s="163"/>
      <c r="T345" s="164"/>
      <c r="AT345" s="160" t="s">
        <v>159</v>
      </c>
      <c r="AU345" s="160" t="s">
        <v>87</v>
      </c>
      <c r="AV345" s="13" t="s">
        <v>85</v>
      </c>
      <c r="AW345" s="13" t="s">
        <v>33</v>
      </c>
      <c r="AX345" s="13" t="s">
        <v>78</v>
      </c>
      <c r="AY345" s="160" t="s">
        <v>150</v>
      </c>
    </row>
    <row r="346" spans="2:51" s="13" customFormat="1" ht="11.25">
      <c r="B346" s="158"/>
      <c r="D346" s="159" t="s">
        <v>159</v>
      </c>
      <c r="E346" s="160" t="s">
        <v>1</v>
      </c>
      <c r="F346" s="161" t="s">
        <v>245</v>
      </c>
      <c r="H346" s="160" t="s">
        <v>1</v>
      </c>
      <c r="I346" s="244"/>
      <c r="L346" s="158"/>
      <c r="M346" s="162"/>
      <c r="N346" s="163"/>
      <c r="O346" s="163"/>
      <c r="P346" s="163"/>
      <c r="Q346" s="163"/>
      <c r="R346" s="163"/>
      <c r="S346" s="163"/>
      <c r="T346" s="164"/>
      <c r="AT346" s="160" t="s">
        <v>159</v>
      </c>
      <c r="AU346" s="160" t="s">
        <v>87</v>
      </c>
      <c r="AV346" s="13" t="s">
        <v>85</v>
      </c>
      <c r="AW346" s="13" t="s">
        <v>33</v>
      </c>
      <c r="AX346" s="13" t="s">
        <v>78</v>
      </c>
      <c r="AY346" s="160" t="s">
        <v>150</v>
      </c>
    </row>
    <row r="347" spans="2:51" s="14" customFormat="1" ht="11.25">
      <c r="B347" s="165"/>
      <c r="D347" s="159" t="s">
        <v>159</v>
      </c>
      <c r="E347" s="166" t="s">
        <v>1</v>
      </c>
      <c r="F347" s="167" t="s">
        <v>1240</v>
      </c>
      <c r="H347" s="168">
        <v>89.987</v>
      </c>
      <c r="I347" s="245"/>
      <c r="L347" s="165"/>
      <c r="M347" s="169"/>
      <c r="N347" s="170"/>
      <c r="O347" s="170"/>
      <c r="P347" s="170"/>
      <c r="Q347" s="170"/>
      <c r="R347" s="170"/>
      <c r="S347" s="170"/>
      <c r="T347" s="171"/>
      <c r="AT347" s="166" t="s">
        <v>159</v>
      </c>
      <c r="AU347" s="166" t="s">
        <v>87</v>
      </c>
      <c r="AV347" s="14" t="s">
        <v>87</v>
      </c>
      <c r="AW347" s="14" t="s">
        <v>33</v>
      </c>
      <c r="AX347" s="14" t="s">
        <v>78</v>
      </c>
      <c r="AY347" s="166" t="s">
        <v>150</v>
      </c>
    </row>
    <row r="348" spans="2:51" s="15" customFormat="1" ht="11.25">
      <c r="B348" s="172"/>
      <c r="D348" s="159" t="s">
        <v>159</v>
      </c>
      <c r="E348" s="173" t="s">
        <v>1</v>
      </c>
      <c r="F348" s="174" t="s">
        <v>164</v>
      </c>
      <c r="H348" s="175">
        <v>89.987</v>
      </c>
      <c r="I348" s="247"/>
      <c r="L348" s="172"/>
      <c r="M348" s="176"/>
      <c r="N348" s="177"/>
      <c r="O348" s="177"/>
      <c r="P348" s="177"/>
      <c r="Q348" s="177"/>
      <c r="R348" s="177"/>
      <c r="S348" s="177"/>
      <c r="T348" s="178"/>
      <c r="AT348" s="173" t="s">
        <v>159</v>
      </c>
      <c r="AU348" s="173" t="s">
        <v>87</v>
      </c>
      <c r="AV348" s="15" t="s">
        <v>157</v>
      </c>
      <c r="AW348" s="15" t="s">
        <v>33</v>
      </c>
      <c r="AX348" s="15" t="s">
        <v>85</v>
      </c>
      <c r="AY348" s="173" t="s">
        <v>150</v>
      </c>
    </row>
    <row r="349" spans="2:63" s="12" customFormat="1" ht="22.9" customHeight="1">
      <c r="B349" s="133"/>
      <c r="D349" s="134" t="s">
        <v>77</v>
      </c>
      <c r="E349" s="143" t="s">
        <v>559</v>
      </c>
      <c r="F349" s="143" t="s">
        <v>560</v>
      </c>
      <c r="I349" s="250"/>
      <c r="J349" s="144">
        <f>BK349</f>
        <v>0</v>
      </c>
      <c r="L349" s="133"/>
      <c r="M349" s="137"/>
      <c r="N349" s="138"/>
      <c r="O349" s="138"/>
      <c r="P349" s="139">
        <f>P350</f>
        <v>95.261219</v>
      </c>
      <c r="Q349" s="138"/>
      <c r="R349" s="139">
        <f>R350</f>
        <v>0</v>
      </c>
      <c r="S349" s="138"/>
      <c r="T349" s="140">
        <f>T350</f>
        <v>0</v>
      </c>
      <c r="AR349" s="134" t="s">
        <v>85</v>
      </c>
      <c r="AT349" s="141" t="s">
        <v>77</v>
      </c>
      <c r="AU349" s="141" t="s">
        <v>85</v>
      </c>
      <c r="AY349" s="134" t="s">
        <v>150</v>
      </c>
      <c r="BK349" s="142">
        <f>BK350</f>
        <v>0</v>
      </c>
    </row>
    <row r="350" spans="1:65" s="2" customFormat="1" ht="37.9" customHeight="1">
      <c r="A350" s="29"/>
      <c r="B350" s="145"/>
      <c r="C350" s="146" t="s">
        <v>561</v>
      </c>
      <c r="D350" s="146" t="s">
        <v>152</v>
      </c>
      <c r="E350" s="147" t="s">
        <v>1241</v>
      </c>
      <c r="F350" s="148" t="s">
        <v>1242</v>
      </c>
      <c r="G350" s="149" t="s">
        <v>268</v>
      </c>
      <c r="H350" s="150">
        <v>125.179</v>
      </c>
      <c r="I350" s="243"/>
      <c r="J350" s="151">
        <f>ROUND(I350*H350,2)</f>
        <v>0</v>
      </c>
      <c r="K350" s="148" t="s">
        <v>156</v>
      </c>
      <c r="L350" s="30"/>
      <c r="M350" s="152" t="s">
        <v>1</v>
      </c>
      <c r="N350" s="153" t="s">
        <v>43</v>
      </c>
      <c r="O350" s="154">
        <v>0.761</v>
      </c>
      <c r="P350" s="154">
        <f>O350*H350</f>
        <v>95.261219</v>
      </c>
      <c r="Q350" s="154">
        <v>0</v>
      </c>
      <c r="R350" s="154">
        <f>Q350*H350</f>
        <v>0</v>
      </c>
      <c r="S350" s="154">
        <v>0</v>
      </c>
      <c r="T350" s="155">
        <f>S350*H350</f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6" t="s">
        <v>157</v>
      </c>
      <c r="AT350" s="156" t="s">
        <v>152</v>
      </c>
      <c r="AU350" s="156" t="s">
        <v>87</v>
      </c>
      <c r="AY350" s="17" t="s">
        <v>150</v>
      </c>
      <c r="BE350" s="157">
        <f>IF(N350="základní",J350,0)</f>
        <v>0</v>
      </c>
      <c r="BF350" s="157">
        <f>IF(N350="snížená",J350,0)</f>
        <v>0</v>
      </c>
      <c r="BG350" s="157">
        <f>IF(N350="zákl. přenesená",J350,0)</f>
        <v>0</v>
      </c>
      <c r="BH350" s="157">
        <f>IF(N350="sníž. přenesená",J350,0)</f>
        <v>0</v>
      </c>
      <c r="BI350" s="157">
        <f>IF(N350="nulová",J350,0)</f>
        <v>0</v>
      </c>
      <c r="BJ350" s="17" t="s">
        <v>85</v>
      </c>
      <c r="BK350" s="157">
        <f>ROUND(I350*H350,2)</f>
        <v>0</v>
      </c>
      <c r="BL350" s="17" t="s">
        <v>157</v>
      </c>
      <c r="BM350" s="156" t="s">
        <v>1243</v>
      </c>
    </row>
    <row r="351" spans="2:63" s="12" customFormat="1" ht="25.9" customHeight="1">
      <c r="B351" s="133"/>
      <c r="D351" s="134" t="s">
        <v>77</v>
      </c>
      <c r="E351" s="135" t="s">
        <v>1244</v>
      </c>
      <c r="F351" s="135" t="s">
        <v>1245</v>
      </c>
      <c r="I351" s="250"/>
      <c r="J351" s="136">
        <f>BK351</f>
        <v>0</v>
      </c>
      <c r="L351" s="133"/>
      <c r="M351" s="137"/>
      <c r="N351" s="138"/>
      <c r="O351" s="138"/>
      <c r="P351" s="139">
        <f>P352</f>
        <v>0.275391</v>
      </c>
      <c r="Q351" s="138"/>
      <c r="R351" s="139">
        <f>R352</f>
        <v>0.01254704</v>
      </c>
      <c r="S351" s="138"/>
      <c r="T351" s="140">
        <f>T352</f>
        <v>0</v>
      </c>
      <c r="AR351" s="134" t="s">
        <v>87</v>
      </c>
      <c r="AT351" s="141" t="s">
        <v>77</v>
      </c>
      <c r="AU351" s="141" t="s">
        <v>78</v>
      </c>
      <c r="AY351" s="134" t="s">
        <v>150</v>
      </c>
      <c r="BK351" s="142">
        <f>BK352</f>
        <v>0</v>
      </c>
    </row>
    <row r="352" spans="2:63" s="12" customFormat="1" ht="22.9" customHeight="1">
      <c r="B352" s="133"/>
      <c r="D352" s="134" t="s">
        <v>77</v>
      </c>
      <c r="E352" s="143" t="s">
        <v>1246</v>
      </c>
      <c r="F352" s="143" t="s">
        <v>1247</v>
      </c>
      <c r="I352" s="250"/>
      <c r="J352" s="144">
        <f>BK352</f>
        <v>0</v>
      </c>
      <c r="L352" s="133"/>
      <c r="M352" s="137"/>
      <c r="N352" s="138"/>
      <c r="O352" s="138"/>
      <c r="P352" s="139">
        <f>SUM(P353:P357)</f>
        <v>0.275391</v>
      </c>
      <c r="Q352" s="138"/>
      <c r="R352" s="139">
        <f>SUM(R353:R357)</f>
        <v>0.01254704</v>
      </c>
      <c r="S352" s="138"/>
      <c r="T352" s="140">
        <f>SUM(T353:T357)</f>
        <v>0</v>
      </c>
      <c r="AR352" s="134" t="s">
        <v>87</v>
      </c>
      <c r="AT352" s="141" t="s">
        <v>77</v>
      </c>
      <c r="AU352" s="141" t="s">
        <v>85</v>
      </c>
      <c r="AY352" s="134" t="s">
        <v>150</v>
      </c>
      <c r="BK352" s="142">
        <f>SUM(BK353:BK357)</f>
        <v>0</v>
      </c>
    </row>
    <row r="353" spans="1:65" s="2" customFormat="1" ht="37.9" customHeight="1">
      <c r="A353" s="29"/>
      <c r="B353" s="145"/>
      <c r="C353" s="146" t="s">
        <v>567</v>
      </c>
      <c r="D353" s="146" t="s">
        <v>152</v>
      </c>
      <c r="E353" s="147" t="s">
        <v>1248</v>
      </c>
      <c r="F353" s="148" t="s">
        <v>1249</v>
      </c>
      <c r="G353" s="149" t="s">
        <v>155</v>
      </c>
      <c r="H353" s="150">
        <v>0.196</v>
      </c>
      <c r="I353" s="243"/>
      <c r="J353" s="151">
        <f>ROUND(I353*H353,2)</f>
        <v>0</v>
      </c>
      <c r="K353" s="148" t="s">
        <v>156</v>
      </c>
      <c r="L353" s="30"/>
      <c r="M353" s="152" t="s">
        <v>1</v>
      </c>
      <c r="N353" s="153" t="s">
        <v>43</v>
      </c>
      <c r="O353" s="154">
        <v>1.273</v>
      </c>
      <c r="P353" s="154">
        <f>O353*H353</f>
        <v>0.24950799999999998</v>
      </c>
      <c r="Q353" s="154">
        <v>0.00024</v>
      </c>
      <c r="R353" s="154">
        <f>Q353*H353</f>
        <v>4.7040000000000004E-05</v>
      </c>
      <c r="S353" s="154">
        <v>0</v>
      </c>
      <c r="T353" s="155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6" t="s">
        <v>240</v>
      </c>
      <c r="AT353" s="156" t="s">
        <v>152</v>
      </c>
      <c r="AU353" s="156" t="s">
        <v>87</v>
      </c>
      <c r="AY353" s="17" t="s">
        <v>150</v>
      </c>
      <c r="BE353" s="157">
        <f>IF(N353="základní",J353,0)</f>
        <v>0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7" t="s">
        <v>85</v>
      </c>
      <c r="BK353" s="157">
        <f>ROUND(I353*H353,2)</f>
        <v>0</v>
      </c>
      <c r="BL353" s="17" t="s">
        <v>240</v>
      </c>
      <c r="BM353" s="156" t="s">
        <v>1250</v>
      </c>
    </row>
    <row r="354" spans="2:51" s="13" customFormat="1" ht="11.25">
      <c r="B354" s="158"/>
      <c r="D354" s="159" t="s">
        <v>159</v>
      </c>
      <c r="E354" s="160" t="s">
        <v>1</v>
      </c>
      <c r="F354" s="161" t="s">
        <v>1251</v>
      </c>
      <c r="H354" s="160" t="s">
        <v>1</v>
      </c>
      <c r="I354" s="244"/>
      <c r="L354" s="158"/>
      <c r="M354" s="162"/>
      <c r="N354" s="163"/>
      <c r="O354" s="163"/>
      <c r="P354" s="163"/>
      <c r="Q354" s="163"/>
      <c r="R354" s="163"/>
      <c r="S354" s="163"/>
      <c r="T354" s="164"/>
      <c r="AT354" s="160" t="s">
        <v>159</v>
      </c>
      <c r="AU354" s="160" t="s">
        <v>87</v>
      </c>
      <c r="AV354" s="13" t="s">
        <v>85</v>
      </c>
      <c r="AW354" s="13" t="s">
        <v>33</v>
      </c>
      <c r="AX354" s="13" t="s">
        <v>78</v>
      </c>
      <c r="AY354" s="160" t="s">
        <v>150</v>
      </c>
    </row>
    <row r="355" spans="2:51" s="14" customFormat="1" ht="11.25">
      <c r="B355" s="165"/>
      <c r="D355" s="159" t="s">
        <v>159</v>
      </c>
      <c r="E355" s="166" t="s">
        <v>1</v>
      </c>
      <c r="F355" s="167" t="s">
        <v>1252</v>
      </c>
      <c r="H355" s="168">
        <v>0.196</v>
      </c>
      <c r="I355" s="245"/>
      <c r="L355" s="165"/>
      <c r="M355" s="169"/>
      <c r="N355" s="170"/>
      <c r="O355" s="170"/>
      <c r="P355" s="170"/>
      <c r="Q355" s="170"/>
      <c r="R355" s="170"/>
      <c r="S355" s="170"/>
      <c r="T355" s="171"/>
      <c r="AT355" s="166" t="s">
        <v>159</v>
      </c>
      <c r="AU355" s="166" t="s">
        <v>87</v>
      </c>
      <c r="AV355" s="14" t="s">
        <v>87</v>
      </c>
      <c r="AW355" s="14" t="s">
        <v>33</v>
      </c>
      <c r="AX355" s="14" t="s">
        <v>85</v>
      </c>
      <c r="AY355" s="166" t="s">
        <v>150</v>
      </c>
    </row>
    <row r="356" spans="1:65" s="2" customFormat="1" ht="24.2" customHeight="1">
      <c r="A356" s="29"/>
      <c r="B356" s="145"/>
      <c r="C356" s="179" t="s">
        <v>572</v>
      </c>
      <c r="D356" s="179" t="s">
        <v>265</v>
      </c>
      <c r="E356" s="180" t="s">
        <v>1253</v>
      </c>
      <c r="F356" s="181" t="s">
        <v>1254</v>
      </c>
      <c r="G356" s="182" t="s">
        <v>180</v>
      </c>
      <c r="H356" s="183">
        <v>0.5</v>
      </c>
      <c r="I356" s="248"/>
      <c r="J356" s="184">
        <f>ROUND(I356*H356,2)</f>
        <v>0</v>
      </c>
      <c r="K356" s="181" t="s">
        <v>1</v>
      </c>
      <c r="L356" s="185"/>
      <c r="M356" s="186" t="s">
        <v>1</v>
      </c>
      <c r="N356" s="187" t="s">
        <v>43</v>
      </c>
      <c r="O356" s="154">
        <v>0</v>
      </c>
      <c r="P356" s="154">
        <f>O356*H356</f>
        <v>0</v>
      </c>
      <c r="Q356" s="154">
        <v>0.025</v>
      </c>
      <c r="R356" s="154">
        <f>Q356*H356</f>
        <v>0.0125</v>
      </c>
      <c r="S356" s="154">
        <v>0</v>
      </c>
      <c r="T356" s="155">
        <f>S356*H356</f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6" t="s">
        <v>334</v>
      </c>
      <c r="AT356" s="156" t="s">
        <v>265</v>
      </c>
      <c r="AU356" s="156" t="s">
        <v>87</v>
      </c>
      <c r="AY356" s="17" t="s">
        <v>150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7" t="s">
        <v>85</v>
      </c>
      <c r="BK356" s="157">
        <f>ROUND(I356*H356,2)</f>
        <v>0</v>
      </c>
      <c r="BL356" s="17" t="s">
        <v>240</v>
      </c>
      <c r="BM356" s="156" t="s">
        <v>1255</v>
      </c>
    </row>
    <row r="357" spans="1:65" s="2" customFormat="1" ht="49.15" customHeight="1">
      <c r="A357" s="29"/>
      <c r="B357" s="145"/>
      <c r="C357" s="146" t="s">
        <v>736</v>
      </c>
      <c r="D357" s="146" t="s">
        <v>152</v>
      </c>
      <c r="E357" s="147" t="s">
        <v>1256</v>
      </c>
      <c r="F357" s="148" t="s">
        <v>1257</v>
      </c>
      <c r="G357" s="149" t="s">
        <v>268</v>
      </c>
      <c r="H357" s="150">
        <v>0.013</v>
      </c>
      <c r="I357" s="243"/>
      <c r="J357" s="151">
        <f>ROUND(I357*H357,2)</f>
        <v>0</v>
      </c>
      <c r="K357" s="148" t="s">
        <v>156</v>
      </c>
      <c r="L357" s="30"/>
      <c r="M357" s="191" t="s">
        <v>1</v>
      </c>
      <c r="N357" s="192" t="s">
        <v>43</v>
      </c>
      <c r="O357" s="193">
        <v>1.991</v>
      </c>
      <c r="P357" s="193">
        <f>O357*H357</f>
        <v>0.025883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6" t="s">
        <v>240</v>
      </c>
      <c r="AT357" s="156" t="s">
        <v>152</v>
      </c>
      <c r="AU357" s="156" t="s">
        <v>87</v>
      </c>
      <c r="AY357" s="17" t="s">
        <v>150</v>
      </c>
      <c r="BE357" s="157">
        <f>IF(N357="základní",J357,0)</f>
        <v>0</v>
      </c>
      <c r="BF357" s="157">
        <f>IF(N357="snížená",J357,0)</f>
        <v>0</v>
      </c>
      <c r="BG357" s="157">
        <f>IF(N357="zákl. přenesená",J357,0)</f>
        <v>0</v>
      </c>
      <c r="BH357" s="157">
        <f>IF(N357="sníž. přenesená",J357,0)</f>
        <v>0</v>
      </c>
      <c r="BI357" s="157">
        <f>IF(N357="nulová",J357,0)</f>
        <v>0</v>
      </c>
      <c r="BJ357" s="17" t="s">
        <v>85</v>
      </c>
      <c r="BK357" s="157">
        <f>ROUND(I357*H357,2)</f>
        <v>0</v>
      </c>
      <c r="BL357" s="17" t="s">
        <v>240</v>
      </c>
      <c r="BM357" s="156" t="s">
        <v>1258</v>
      </c>
    </row>
    <row r="358" spans="1:31" s="2" customFormat="1" ht="6.95" customHeight="1">
      <c r="A358" s="29"/>
      <c r="B358" s="44"/>
      <c r="C358" s="45"/>
      <c r="D358" s="45"/>
      <c r="E358" s="45"/>
      <c r="F358" s="45"/>
      <c r="G358" s="45"/>
      <c r="H358" s="45"/>
      <c r="I358" s="45"/>
      <c r="J358" s="45"/>
      <c r="K358" s="45"/>
      <c r="L358" s="30"/>
      <c r="M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</row>
    <row r="359" ht="11.25">
      <c r="H359" s="251">
        <f>SUM(H134:H358)</f>
        <v>7058.682</v>
      </c>
    </row>
  </sheetData>
  <autoFilter ref="C130:K357"/>
  <mergeCells count="11">
    <mergeCell ref="L2:V2"/>
    <mergeCell ref="E87:H87"/>
    <mergeCell ref="E89:H89"/>
    <mergeCell ref="E119:H119"/>
    <mergeCell ref="E121:H121"/>
    <mergeCell ref="E123:H123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2"/>
  <sheetViews>
    <sheetView showGridLines="0" workbookViewId="0" topLeftCell="A1">
      <selection activeCell="I289" sqref="I2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110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1009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1259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ROUND(J129,2)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ROUND((SUM(BE129:BE300)),2)</f>
        <v>0</v>
      </c>
      <c r="G35" s="29"/>
      <c r="H35" s="29"/>
      <c r="I35" s="103">
        <v>0.21</v>
      </c>
      <c r="J35" s="102">
        <f>ROUND(((SUM(BE129:BE300))*I35),2)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ROUND((SUM(BF129:BF300)),2)</f>
        <v>0</v>
      </c>
      <c r="G36" s="29"/>
      <c r="H36" s="29"/>
      <c r="I36" s="103">
        <v>0.15</v>
      </c>
      <c r="J36" s="102">
        <f>ROUND(((SUM(BF129:BF300))*I36),2)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ROUND((SUM(BG129:BG300)),2)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ROUND((SUM(BH129:BH300)),2)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ROUND((SUM(BI129:BI300)),2)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1009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02.2 - Stoka B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J129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2:12" s="10" customFormat="1" ht="19.9" customHeight="1">
      <c r="B101" s="119"/>
      <c r="D101" s="120" t="s">
        <v>1011</v>
      </c>
      <c r="E101" s="121"/>
      <c r="F101" s="121"/>
      <c r="G101" s="121"/>
      <c r="H101" s="121"/>
      <c r="I101" s="121"/>
      <c r="J101" s="122">
        <f>J198</f>
        <v>0</v>
      </c>
      <c r="L101" s="119"/>
    </row>
    <row r="102" spans="2:12" s="10" customFormat="1" ht="19.9" customHeight="1">
      <c r="B102" s="119"/>
      <c r="D102" s="120" t="s">
        <v>128</v>
      </c>
      <c r="E102" s="121"/>
      <c r="F102" s="121"/>
      <c r="G102" s="121"/>
      <c r="H102" s="121"/>
      <c r="I102" s="121"/>
      <c r="J102" s="122">
        <f>J201</f>
        <v>0</v>
      </c>
      <c r="L102" s="119"/>
    </row>
    <row r="103" spans="2:12" s="10" customFormat="1" ht="19.9" customHeight="1">
      <c r="B103" s="119"/>
      <c r="D103" s="120" t="s">
        <v>129</v>
      </c>
      <c r="E103" s="121"/>
      <c r="F103" s="121"/>
      <c r="G103" s="121"/>
      <c r="H103" s="121"/>
      <c r="I103" s="121"/>
      <c r="J103" s="122">
        <f>J220</f>
        <v>0</v>
      </c>
      <c r="L103" s="119"/>
    </row>
    <row r="104" spans="2:12" s="10" customFormat="1" ht="19.9" customHeight="1">
      <c r="B104" s="119"/>
      <c r="D104" s="120" t="s">
        <v>130</v>
      </c>
      <c r="E104" s="121"/>
      <c r="F104" s="121"/>
      <c r="G104" s="121"/>
      <c r="H104" s="121"/>
      <c r="I104" s="121"/>
      <c r="J104" s="122">
        <f>J233</f>
        <v>0</v>
      </c>
      <c r="L104" s="119"/>
    </row>
    <row r="105" spans="2:12" s="10" customFormat="1" ht="19.9" customHeight="1">
      <c r="B105" s="119"/>
      <c r="D105" s="120" t="s">
        <v>131</v>
      </c>
      <c r="E105" s="121"/>
      <c r="F105" s="121"/>
      <c r="G105" s="121"/>
      <c r="H105" s="121"/>
      <c r="I105" s="121"/>
      <c r="J105" s="122">
        <f>J290</f>
        <v>0</v>
      </c>
      <c r="L105" s="119"/>
    </row>
    <row r="106" spans="2:12" s="10" customFormat="1" ht="19.9" customHeight="1">
      <c r="B106" s="119"/>
      <c r="D106" s="120" t="s">
        <v>132</v>
      </c>
      <c r="E106" s="121"/>
      <c r="F106" s="121"/>
      <c r="G106" s="121"/>
      <c r="H106" s="121"/>
      <c r="I106" s="121"/>
      <c r="J106" s="122">
        <f>J293</f>
        <v>0</v>
      </c>
      <c r="L106" s="119"/>
    </row>
    <row r="107" spans="2:12" s="10" customFormat="1" ht="19.9" customHeight="1">
      <c r="B107" s="119"/>
      <c r="D107" s="120" t="s">
        <v>133</v>
      </c>
      <c r="E107" s="121"/>
      <c r="F107" s="121"/>
      <c r="G107" s="121"/>
      <c r="H107" s="121"/>
      <c r="I107" s="121"/>
      <c r="J107" s="122">
        <f>J299</f>
        <v>0</v>
      </c>
      <c r="L107" s="119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21" t="s">
        <v>135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6" t="str">
        <f>E7</f>
        <v>MB Pod Skalou, vodovod a kanalizace</v>
      </c>
      <c r="F117" s="237"/>
      <c r="G117" s="237"/>
      <c r="H117" s="237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2:12" s="1" customFormat="1" ht="12" customHeight="1">
      <c r="B118" s="20"/>
      <c r="C118" s="26" t="s">
        <v>117</v>
      </c>
      <c r="L118" s="20"/>
    </row>
    <row r="119" spans="1:31" s="2" customFormat="1" ht="16.5" customHeight="1">
      <c r="A119" s="29"/>
      <c r="B119" s="30"/>
      <c r="C119" s="29"/>
      <c r="D119" s="29"/>
      <c r="E119" s="236" t="s">
        <v>1009</v>
      </c>
      <c r="F119" s="238"/>
      <c r="G119" s="238"/>
      <c r="H119" s="238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119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03" t="str">
        <f>E11</f>
        <v>SO 02.2 - Stoka B</v>
      </c>
      <c r="F121" s="238"/>
      <c r="G121" s="238"/>
      <c r="H121" s="238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18</v>
      </c>
      <c r="D123" s="29"/>
      <c r="E123" s="29"/>
      <c r="F123" s="24" t="str">
        <f>F14</f>
        <v>Mladá Boleslav</v>
      </c>
      <c r="G123" s="29"/>
      <c r="H123" s="29"/>
      <c r="I123" s="26" t="s">
        <v>20</v>
      </c>
      <c r="J123" s="52" t="str">
        <f>IF(J14="","",J14)</f>
        <v>20. 12. 2023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22</v>
      </c>
      <c r="D125" s="29"/>
      <c r="E125" s="29"/>
      <c r="F125" s="24" t="str">
        <f>E17</f>
        <v>Vodovody a kanalizace Mladá Boleslav, a.s.</v>
      </c>
      <c r="G125" s="29"/>
      <c r="H125" s="29"/>
      <c r="I125" s="26" t="s">
        <v>29</v>
      </c>
      <c r="J125" s="27" t="str">
        <f>E23</f>
        <v>ŠINDLAR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6" t="s">
        <v>28</v>
      </c>
      <c r="D126" s="29"/>
      <c r="E126" s="29"/>
      <c r="F126" s="24">
        <f>IF(E20="","",E20)</f>
        <v>0</v>
      </c>
      <c r="G126" s="29"/>
      <c r="H126" s="29"/>
      <c r="I126" s="26" t="s">
        <v>34</v>
      </c>
      <c r="J126" s="27" t="str">
        <f>E26</f>
        <v>Roman Bárta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136</v>
      </c>
      <c r="D128" s="126" t="s">
        <v>63</v>
      </c>
      <c r="E128" s="126" t="s">
        <v>59</v>
      </c>
      <c r="F128" s="126" t="s">
        <v>60</v>
      </c>
      <c r="G128" s="126" t="s">
        <v>137</v>
      </c>
      <c r="H128" s="126" t="s">
        <v>138</v>
      </c>
      <c r="I128" s="126" t="s">
        <v>139</v>
      </c>
      <c r="J128" s="126" t="s">
        <v>123</v>
      </c>
      <c r="K128" s="127" t="s">
        <v>140</v>
      </c>
      <c r="L128" s="128"/>
      <c r="M128" s="59" t="s">
        <v>1</v>
      </c>
      <c r="N128" s="60" t="s">
        <v>42</v>
      </c>
      <c r="O128" s="60" t="s">
        <v>141</v>
      </c>
      <c r="P128" s="60" t="s">
        <v>142</v>
      </c>
      <c r="Q128" s="60" t="s">
        <v>143</v>
      </c>
      <c r="R128" s="60" t="s">
        <v>144</v>
      </c>
      <c r="S128" s="60" t="s">
        <v>145</v>
      </c>
      <c r="T128" s="61" t="s">
        <v>146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3" s="2" customFormat="1" ht="22.9" customHeight="1">
      <c r="A129" s="29"/>
      <c r="B129" s="30"/>
      <c r="C129" s="66" t="s">
        <v>147</v>
      </c>
      <c r="D129" s="29"/>
      <c r="E129" s="29"/>
      <c r="F129" s="29"/>
      <c r="G129" s="29"/>
      <c r="H129" s="29"/>
      <c r="I129" s="29"/>
      <c r="J129" s="129">
        <f>BK129</f>
        <v>0</v>
      </c>
      <c r="K129" s="29"/>
      <c r="L129" s="30"/>
      <c r="M129" s="62"/>
      <c r="N129" s="53"/>
      <c r="O129" s="63"/>
      <c r="P129" s="130">
        <f>P130</f>
        <v>429.96145000000007</v>
      </c>
      <c r="Q129" s="63"/>
      <c r="R129" s="130">
        <f>R130</f>
        <v>72.75629196</v>
      </c>
      <c r="S129" s="63"/>
      <c r="T129" s="131">
        <f>T130</f>
        <v>60.18912999999999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77</v>
      </c>
      <c r="AU129" s="17" t="s">
        <v>125</v>
      </c>
      <c r="BK129" s="132">
        <f>BK130</f>
        <v>0</v>
      </c>
    </row>
    <row r="130" spans="2:63" s="12" customFormat="1" ht="25.9" customHeight="1">
      <c r="B130" s="133"/>
      <c r="D130" s="134" t="s">
        <v>77</v>
      </c>
      <c r="E130" s="135" t="s">
        <v>148</v>
      </c>
      <c r="F130" s="135" t="s">
        <v>149</v>
      </c>
      <c r="J130" s="136">
        <f>BK130</f>
        <v>0</v>
      </c>
      <c r="L130" s="133"/>
      <c r="M130" s="137"/>
      <c r="N130" s="138"/>
      <c r="O130" s="138"/>
      <c r="P130" s="139">
        <f>P131+P198+P201+P220+P233+P290+P293+P299</f>
        <v>429.96145000000007</v>
      </c>
      <c r="Q130" s="138"/>
      <c r="R130" s="139">
        <f>R131+R198+R201+R220+R233+R290+R293+R299</f>
        <v>72.75629196</v>
      </c>
      <c r="S130" s="138"/>
      <c r="T130" s="140">
        <f>T131+T198+T201+T220+T233+T290+T293+T299</f>
        <v>60.18912999999999</v>
      </c>
      <c r="AR130" s="134" t="s">
        <v>85</v>
      </c>
      <c r="AT130" s="141" t="s">
        <v>77</v>
      </c>
      <c r="AU130" s="141" t="s">
        <v>78</v>
      </c>
      <c r="AY130" s="134" t="s">
        <v>150</v>
      </c>
      <c r="BK130" s="142">
        <f>BK131+BK198+BK201+BK220+BK233+BK290+BK293+BK299</f>
        <v>0</v>
      </c>
    </row>
    <row r="131" spans="2:63" s="12" customFormat="1" ht="22.9" customHeight="1">
      <c r="B131" s="133"/>
      <c r="D131" s="134" t="s">
        <v>77</v>
      </c>
      <c r="E131" s="143" t="s">
        <v>85</v>
      </c>
      <c r="F131" s="143" t="s">
        <v>151</v>
      </c>
      <c r="J131" s="144">
        <f>BK131</f>
        <v>0</v>
      </c>
      <c r="L131" s="133"/>
      <c r="M131" s="137"/>
      <c r="N131" s="138"/>
      <c r="O131" s="138"/>
      <c r="P131" s="139">
        <f>SUM(P132:P197)</f>
        <v>200.09983</v>
      </c>
      <c r="Q131" s="138"/>
      <c r="R131" s="139">
        <f>SUM(R132:R197)</f>
        <v>45.014950559999996</v>
      </c>
      <c r="S131" s="138"/>
      <c r="T131" s="140">
        <f>SUM(T132:T197)</f>
        <v>57.37094999999999</v>
      </c>
      <c r="AR131" s="134" t="s">
        <v>85</v>
      </c>
      <c r="AT131" s="141" t="s">
        <v>77</v>
      </c>
      <c r="AU131" s="141" t="s">
        <v>85</v>
      </c>
      <c r="AY131" s="134" t="s">
        <v>150</v>
      </c>
      <c r="BK131" s="142">
        <f>SUM(BK132:BK197)</f>
        <v>0</v>
      </c>
    </row>
    <row r="132" spans="1:65" s="2" customFormat="1" ht="55.5" customHeight="1">
      <c r="A132" s="29"/>
      <c r="B132" s="145"/>
      <c r="C132" s="146" t="s">
        <v>85</v>
      </c>
      <c r="D132" s="146" t="s">
        <v>152</v>
      </c>
      <c r="E132" s="147" t="s">
        <v>153</v>
      </c>
      <c r="F132" s="148" t="s">
        <v>154</v>
      </c>
      <c r="G132" s="149" t="s">
        <v>155</v>
      </c>
      <c r="H132" s="150">
        <v>98.07</v>
      </c>
      <c r="I132" s="243"/>
      <c r="J132" s="151">
        <f>ROUND(I132*H132,2)</f>
        <v>0</v>
      </c>
      <c r="K132" s="148" t="s">
        <v>156</v>
      </c>
      <c r="L132" s="30"/>
      <c r="M132" s="152" t="s">
        <v>1</v>
      </c>
      <c r="N132" s="153" t="s">
        <v>43</v>
      </c>
      <c r="O132" s="154">
        <v>0.344</v>
      </c>
      <c r="P132" s="154">
        <f>O132*H132</f>
        <v>33.736079999999994</v>
      </c>
      <c r="Q132" s="154">
        <v>0</v>
      </c>
      <c r="R132" s="154">
        <f>Q132*H132</f>
        <v>0</v>
      </c>
      <c r="S132" s="154">
        <v>0.295</v>
      </c>
      <c r="T132" s="155">
        <f>S132*H132</f>
        <v>28.930649999999996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157</v>
      </c>
      <c r="AT132" s="156" t="s">
        <v>152</v>
      </c>
      <c r="AU132" s="156" t="s">
        <v>87</v>
      </c>
      <c r="AY132" s="17" t="s">
        <v>150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85</v>
      </c>
      <c r="BK132" s="157">
        <f>ROUND(I132*H132,2)</f>
        <v>0</v>
      </c>
      <c r="BL132" s="17" t="s">
        <v>157</v>
      </c>
      <c r="BM132" s="156" t="s">
        <v>1260</v>
      </c>
    </row>
    <row r="133" spans="2:51" s="13" customFormat="1" ht="11.25">
      <c r="B133" s="158"/>
      <c r="D133" s="159" t="s">
        <v>159</v>
      </c>
      <c r="E133" s="160" t="s">
        <v>1</v>
      </c>
      <c r="F133" s="161" t="s">
        <v>1015</v>
      </c>
      <c r="H133" s="160" t="s">
        <v>1</v>
      </c>
      <c r="I133" s="244"/>
      <c r="L133" s="158"/>
      <c r="M133" s="162"/>
      <c r="N133" s="163"/>
      <c r="O133" s="163"/>
      <c r="P133" s="163"/>
      <c r="Q133" s="163"/>
      <c r="R133" s="163"/>
      <c r="S133" s="163"/>
      <c r="T133" s="164"/>
      <c r="AT133" s="160" t="s">
        <v>159</v>
      </c>
      <c r="AU133" s="160" t="s">
        <v>87</v>
      </c>
      <c r="AV133" s="13" t="s">
        <v>85</v>
      </c>
      <c r="AW133" s="13" t="s">
        <v>33</v>
      </c>
      <c r="AX133" s="13" t="s">
        <v>78</v>
      </c>
      <c r="AY133" s="160" t="s">
        <v>150</v>
      </c>
    </row>
    <row r="134" spans="2:51" s="13" customFormat="1" ht="11.25">
      <c r="B134" s="158"/>
      <c r="D134" s="159" t="s">
        <v>159</v>
      </c>
      <c r="E134" s="160" t="s">
        <v>1</v>
      </c>
      <c r="F134" s="161" t="s">
        <v>161</v>
      </c>
      <c r="H134" s="160" t="s">
        <v>1</v>
      </c>
      <c r="I134" s="244"/>
      <c r="L134" s="158"/>
      <c r="M134" s="162"/>
      <c r="N134" s="163"/>
      <c r="O134" s="163"/>
      <c r="P134" s="163"/>
      <c r="Q134" s="163"/>
      <c r="R134" s="163"/>
      <c r="S134" s="163"/>
      <c r="T134" s="164"/>
      <c r="AT134" s="160" t="s">
        <v>159</v>
      </c>
      <c r="AU134" s="160" t="s">
        <v>87</v>
      </c>
      <c r="AV134" s="13" t="s">
        <v>85</v>
      </c>
      <c r="AW134" s="13" t="s">
        <v>33</v>
      </c>
      <c r="AX134" s="13" t="s">
        <v>78</v>
      </c>
      <c r="AY134" s="160" t="s">
        <v>150</v>
      </c>
    </row>
    <row r="135" spans="2:51" s="14" customFormat="1" ht="11.25">
      <c r="B135" s="165"/>
      <c r="D135" s="159" t="s">
        <v>159</v>
      </c>
      <c r="E135" s="166" t="s">
        <v>1</v>
      </c>
      <c r="F135" s="167" t="s">
        <v>1261</v>
      </c>
      <c r="H135" s="168">
        <v>98.07</v>
      </c>
      <c r="I135" s="245"/>
      <c r="L135" s="165"/>
      <c r="M135" s="169"/>
      <c r="N135" s="170"/>
      <c r="O135" s="170"/>
      <c r="P135" s="170"/>
      <c r="Q135" s="170"/>
      <c r="R135" s="170"/>
      <c r="S135" s="170"/>
      <c r="T135" s="171"/>
      <c r="AT135" s="166" t="s">
        <v>159</v>
      </c>
      <c r="AU135" s="166" t="s">
        <v>87</v>
      </c>
      <c r="AV135" s="14" t="s">
        <v>87</v>
      </c>
      <c r="AW135" s="14" t="s">
        <v>33</v>
      </c>
      <c r="AX135" s="14" t="s">
        <v>85</v>
      </c>
      <c r="AY135" s="166" t="s">
        <v>150</v>
      </c>
    </row>
    <row r="136" spans="1:65" s="2" customFormat="1" ht="66.75" customHeight="1">
      <c r="A136" s="29"/>
      <c r="B136" s="145"/>
      <c r="C136" s="146" t="s">
        <v>87</v>
      </c>
      <c r="D136" s="146" t="s">
        <v>152</v>
      </c>
      <c r="E136" s="147" t="s">
        <v>170</v>
      </c>
      <c r="F136" s="148" t="s">
        <v>171</v>
      </c>
      <c r="G136" s="149" t="s">
        <v>155</v>
      </c>
      <c r="H136" s="150">
        <v>98.07</v>
      </c>
      <c r="I136" s="243"/>
      <c r="J136" s="151">
        <f>ROUND(I136*H136,2)</f>
        <v>0</v>
      </c>
      <c r="K136" s="148" t="s">
        <v>156</v>
      </c>
      <c r="L136" s="30"/>
      <c r="M136" s="152" t="s">
        <v>1</v>
      </c>
      <c r="N136" s="153" t="s">
        <v>43</v>
      </c>
      <c r="O136" s="154">
        <v>0.102</v>
      </c>
      <c r="P136" s="154">
        <f>O136*H136</f>
        <v>10.003139999999998</v>
      </c>
      <c r="Q136" s="154">
        <v>0</v>
      </c>
      <c r="R136" s="154">
        <f>Q136*H136</f>
        <v>0</v>
      </c>
      <c r="S136" s="154">
        <v>0.29</v>
      </c>
      <c r="T136" s="155">
        <f>S136*H136</f>
        <v>28.440299999999997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157</v>
      </c>
      <c r="AT136" s="156" t="s">
        <v>152</v>
      </c>
      <c r="AU136" s="156" t="s">
        <v>87</v>
      </c>
      <c r="AY136" s="17" t="s">
        <v>150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85</v>
      </c>
      <c r="BK136" s="157">
        <f>ROUND(I136*H136,2)</f>
        <v>0</v>
      </c>
      <c r="BL136" s="17" t="s">
        <v>157</v>
      </c>
      <c r="BM136" s="156" t="s">
        <v>1262</v>
      </c>
    </row>
    <row r="137" spans="2:51" s="13" customFormat="1" ht="11.25">
      <c r="B137" s="158"/>
      <c r="D137" s="159" t="s">
        <v>159</v>
      </c>
      <c r="E137" s="160" t="s">
        <v>1</v>
      </c>
      <c r="F137" s="161" t="s">
        <v>1015</v>
      </c>
      <c r="H137" s="160" t="s">
        <v>1</v>
      </c>
      <c r="I137" s="244"/>
      <c r="L137" s="158"/>
      <c r="M137" s="162"/>
      <c r="N137" s="163"/>
      <c r="O137" s="163"/>
      <c r="P137" s="163"/>
      <c r="Q137" s="163"/>
      <c r="R137" s="163"/>
      <c r="S137" s="163"/>
      <c r="T137" s="164"/>
      <c r="AT137" s="160" t="s">
        <v>159</v>
      </c>
      <c r="AU137" s="160" t="s">
        <v>87</v>
      </c>
      <c r="AV137" s="13" t="s">
        <v>85</v>
      </c>
      <c r="AW137" s="13" t="s">
        <v>33</v>
      </c>
      <c r="AX137" s="13" t="s">
        <v>78</v>
      </c>
      <c r="AY137" s="160" t="s">
        <v>150</v>
      </c>
    </row>
    <row r="138" spans="2:51" s="13" customFormat="1" ht="11.25">
      <c r="B138" s="158"/>
      <c r="D138" s="159" t="s">
        <v>159</v>
      </c>
      <c r="E138" s="160" t="s">
        <v>1</v>
      </c>
      <c r="F138" s="161" t="s">
        <v>161</v>
      </c>
      <c r="H138" s="160" t="s">
        <v>1</v>
      </c>
      <c r="I138" s="244"/>
      <c r="L138" s="158"/>
      <c r="M138" s="162"/>
      <c r="N138" s="163"/>
      <c r="O138" s="163"/>
      <c r="P138" s="163"/>
      <c r="Q138" s="163"/>
      <c r="R138" s="163"/>
      <c r="S138" s="163"/>
      <c r="T138" s="164"/>
      <c r="AT138" s="160" t="s">
        <v>159</v>
      </c>
      <c r="AU138" s="160" t="s">
        <v>87</v>
      </c>
      <c r="AV138" s="13" t="s">
        <v>85</v>
      </c>
      <c r="AW138" s="13" t="s">
        <v>33</v>
      </c>
      <c r="AX138" s="13" t="s">
        <v>78</v>
      </c>
      <c r="AY138" s="160" t="s">
        <v>150</v>
      </c>
    </row>
    <row r="139" spans="2:51" s="14" customFormat="1" ht="11.25">
      <c r="B139" s="165"/>
      <c r="D139" s="159" t="s">
        <v>159</v>
      </c>
      <c r="E139" s="166" t="s">
        <v>1</v>
      </c>
      <c r="F139" s="167" t="s">
        <v>1263</v>
      </c>
      <c r="H139" s="168">
        <v>98.07</v>
      </c>
      <c r="I139" s="245"/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159</v>
      </c>
      <c r="AU139" s="166" t="s">
        <v>87</v>
      </c>
      <c r="AV139" s="14" t="s">
        <v>87</v>
      </c>
      <c r="AW139" s="14" t="s">
        <v>33</v>
      </c>
      <c r="AX139" s="14" t="s">
        <v>85</v>
      </c>
      <c r="AY139" s="166" t="s">
        <v>150</v>
      </c>
    </row>
    <row r="140" spans="1:65" s="2" customFormat="1" ht="24.2" customHeight="1">
      <c r="A140" s="29"/>
      <c r="B140" s="145"/>
      <c r="C140" s="146" t="s">
        <v>169</v>
      </c>
      <c r="D140" s="146" t="s">
        <v>152</v>
      </c>
      <c r="E140" s="147" t="s">
        <v>184</v>
      </c>
      <c r="F140" s="148" t="s">
        <v>185</v>
      </c>
      <c r="G140" s="149" t="s">
        <v>186</v>
      </c>
      <c r="H140" s="150">
        <v>40</v>
      </c>
      <c r="I140" s="243"/>
      <c r="J140" s="151">
        <f>ROUND(I140*H140,2)</f>
        <v>0</v>
      </c>
      <c r="K140" s="148" t="s">
        <v>156</v>
      </c>
      <c r="L140" s="30"/>
      <c r="M140" s="152" t="s">
        <v>1</v>
      </c>
      <c r="N140" s="153" t="s">
        <v>43</v>
      </c>
      <c r="O140" s="154">
        <v>0.184</v>
      </c>
      <c r="P140" s="154">
        <f>O140*H140</f>
        <v>7.359999999999999</v>
      </c>
      <c r="Q140" s="154">
        <v>3E-05</v>
      </c>
      <c r="R140" s="154">
        <f>Q140*H140</f>
        <v>0.0012000000000000001</v>
      </c>
      <c r="S140" s="154">
        <v>0</v>
      </c>
      <c r="T140" s="15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157</v>
      </c>
      <c r="AT140" s="156" t="s">
        <v>152</v>
      </c>
      <c r="AU140" s="156" t="s">
        <v>87</v>
      </c>
      <c r="AY140" s="17" t="s">
        <v>150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85</v>
      </c>
      <c r="BK140" s="157">
        <f>ROUND(I140*H140,2)</f>
        <v>0</v>
      </c>
      <c r="BL140" s="17" t="s">
        <v>157</v>
      </c>
      <c r="BM140" s="156" t="s">
        <v>1264</v>
      </c>
    </row>
    <row r="141" spans="2:51" s="14" customFormat="1" ht="11.25">
      <c r="B141" s="165"/>
      <c r="D141" s="159" t="s">
        <v>159</v>
      </c>
      <c r="E141" s="166" t="s">
        <v>1</v>
      </c>
      <c r="F141" s="167" t="s">
        <v>188</v>
      </c>
      <c r="H141" s="168">
        <v>40</v>
      </c>
      <c r="I141" s="245"/>
      <c r="L141" s="165"/>
      <c r="M141" s="169"/>
      <c r="N141" s="170"/>
      <c r="O141" s="170"/>
      <c r="P141" s="170"/>
      <c r="Q141" s="170"/>
      <c r="R141" s="170"/>
      <c r="S141" s="170"/>
      <c r="T141" s="171"/>
      <c r="AT141" s="166" t="s">
        <v>159</v>
      </c>
      <c r="AU141" s="166" t="s">
        <v>87</v>
      </c>
      <c r="AV141" s="14" t="s">
        <v>87</v>
      </c>
      <c r="AW141" s="14" t="s">
        <v>33</v>
      </c>
      <c r="AX141" s="14" t="s">
        <v>85</v>
      </c>
      <c r="AY141" s="166" t="s">
        <v>150</v>
      </c>
    </row>
    <row r="142" spans="1:65" s="2" customFormat="1" ht="90" customHeight="1">
      <c r="A142" s="29"/>
      <c r="B142" s="145"/>
      <c r="C142" s="146" t="s">
        <v>157</v>
      </c>
      <c r="D142" s="146" t="s">
        <v>152</v>
      </c>
      <c r="E142" s="147" t="s">
        <v>1265</v>
      </c>
      <c r="F142" s="148" t="s">
        <v>1266</v>
      </c>
      <c r="G142" s="149" t="s">
        <v>180</v>
      </c>
      <c r="H142" s="150">
        <v>1.1</v>
      </c>
      <c r="I142" s="243"/>
      <c r="J142" s="151">
        <f>ROUND(I142*H142,2)</f>
        <v>0</v>
      </c>
      <c r="K142" s="148" t="s">
        <v>156</v>
      </c>
      <c r="L142" s="30"/>
      <c r="M142" s="152" t="s">
        <v>1</v>
      </c>
      <c r="N142" s="153" t="s">
        <v>43</v>
      </c>
      <c r="O142" s="154">
        <v>0.703</v>
      </c>
      <c r="P142" s="154">
        <f>O142*H142</f>
        <v>0.7733</v>
      </c>
      <c r="Q142" s="154">
        <v>0.00868</v>
      </c>
      <c r="R142" s="154">
        <f>Q142*H142</f>
        <v>0.009548000000000001</v>
      </c>
      <c r="S142" s="154">
        <v>0</v>
      </c>
      <c r="T142" s="15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157</v>
      </c>
      <c r="AT142" s="156" t="s">
        <v>152</v>
      </c>
      <c r="AU142" s="156" t="s">
        <v>87</v>
      </c>
      <c r="AY142" s="17" t="s">
        <v>150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85</v>
      </c>
      <c r="BK142" s="157">
        <f>ROUND(I142*H142,2)</f>
        <v>0</v>
      </c>
      <c r="BL142" s="17" t="s">
        <v>157</v>
      </c>
      <c r="BM142" s="156" t="s">
        <v>1267</v>
      </c>
    </row>
    <row r="143" spans="2:51" s="14" customFormat="1" ht="11.25">
      <c r="B143" s="165"/>
      <c r="D143" s="159" t="s">
        <v>159</v>
      </c>
      <c r="E143" s="166" t="s">
        <v>1</v>
      </c>
      <c r="F143" s="167" t="s">
        <v>1268</v>
      </c>
      <c r="H143" s="168">
        <v>1.1</v>
      </c>
      <c r="I143" s="245"/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159</v>
      </c>
      <c r="AU143" s="166" t="s">
        <v>87</v>
      </c>
      <c r="AV143" s="14" t="s">
        <v>87</v>
      </c>
      <c r="AW143" s="14" t="s">
        <v>33</v>
      </c>
      <c r="AX143" s="14" t="s">
        <v>85</v>
      </c>
      <c r="AY143" s="166" t="s">
        <v>150</v>
      </c>
    </row>
    <row r="144" spans="1:65" s="2" customFormat="1" ht="66.75" customHeight="1">
      <c r="A144" s="29"/>
      <c r="B144" s="145"/>
      <c r="C144" s="146" t="s">
        <v>177</v>
      </c>
      <c r="D144" s="146" t="s">
        <v>152</v>
      </c>
      <c r="E144" s="147" t="s">
        <v>190</v>
      </c>
      <c r="F144" s="148" t="s">
        <v>191</v>
      </c>
      <c r="G144" s="149" t="s">
        <v>180</v>
      </c>
      <c r="H144" s="150">
        <v>2.2</v>
      </c>
      <c r="I144" s="243"/>
      <c r="J144" s="151">
        <f>ROUND(I144*H144,2)</f>
        <v>0</v>
      </c>
      <c r="K144" s="148" t="s">
        <v>156</v>
      </c>
      <c r="L144" s="30"/>
      <c r="M144" s="152" t="s">
        <v>1</v>
      </c>
      <c r="N144" s="153" t="s">
        <v>43</v>
      </c>
      <c r="O144" s="154">
        <v>0.547</v>
      </c>
      <c r="P144" s="154">
        <f>O144*H144</f>
        <v>1.2034000000000002</v>
      </c>
      <c r="Q144" s="154">
        <v>0.0369</v>
      </c>
      <c r="R144" s="154">
        <f>Q144*H144</f>
        <v>0.08118000000000002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157</v>
      </c>
      <c r="AT144" s="156" t="s">
        <v>152</v>
      </c>
      <c r="AU144" s="156" t="s">
        <v>87</v>
      </c>
      <c r="AY144" s="17" t="s">
        <v>150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85</v>
      </c>
      <c r="BK144" s="157">
        <f>ROUND(I144*H144,2)</f>
        <v>0</v>
      </c>
      <c r="BL144" s="17" t="s">
        <v>157</v>
      </c>
      <c r="BM144" s="156" t="s">
        <v>1269</v>
      </c>
    </row>
    <row r="145" spans="2:51" s="14" customFormat="1" ht="11.25">
      <c r="B145" s="165"/>
      <c r="D145" s="159" t="s">
        <v>159</v>
      </c>
      <c r="E145" s="166" t="s">
        <v>1</v>
      </c>
      <c r="F145" s="167" t="s">
        <v>1270</v>
      </c>
      <c r="H145" s="168">
        <v>2.2</v>
      </c>
      <c r="I145" s="245"/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159</v>
      </c>
      <c r="AU145" s="166" t="s">
        <v>87</v>
      </c>
      <c r="AV145" s="14" t="s">
        <v>87</v>
      </c>
      <c r="AW145" s="14" t="s">
        <v>33</v>
      </c>
      <c r="AX145" s="14" t="s">
        <v>85</v>
      </c>
      <c r="AY145" s="166" t="s">
        <v>150</v>
      </c>
    </row>
    <row r="146" spans="1:65" s="2" customFormat="1" ht="37.9" customHeight="1">
      <c r="A146" s="29"/>
      <c r="B146" s="145"/>
      <c r="C146" s="146" t="s">
        <v>183</v>
      </c>
      <c r="D146" s="146" t="s">
        <v>152</v>
      </c>
      <c r="E146" s="147" t="s">
        <v>201</v>
      </c>
      <c r="F146" s="148" t="s">
        <v>202</v>
      </c>
      <c r="G146" s="149" t="s">
        <v>203</v>
      </c>
      <c r="H146" s="150">
        <v>6.006</v>
      </c>
      <c r="I146" s="243"/>
      <c r="J146" s="151">
        <f>ROUND(I146*H146,2)</f>
        <v>0</v>
      </c>
      <c r="K146" s="148" t="s">
        <v>156</v>
      </c>
      <c r="L146" s="30"/>
      <c r="M146" s="152" t="s">
        <v>1</v>
      </c>
      <c r="N146" s="153" t="s">
        <v>43</v>
      </c>
      <c r="O146" s="154">
        <v>1.763</v>
      </c>
      <c r="P146" s="154">
        <f>O146*H146</f>
        <v>10.588578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157</v>
      </c>
      <c r="AT146" s="156" t="s">
        <v>152</v>
      </c>
      <c r="AU146" s="156" t="s">
        <v>87</v>
      </c>
      <c r="AY146" s="17" t="s">
        <v>150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85</v>
      </c>
      <c r="BK146" s="157">
        <f>ROUND(I146*H146,2)</f>
        <v>0</v>
      </c>
      <c r="BL146" s="17" t="s">
        <v>157</v>
      </c>
      <c r="BM146" s="156" t="s">
        <v>1271</v>
      </c>
    </row>
    <row r="147" spans="2:51" s="14" customFormat="1" ht="11.25">
      <c r="B147" s="165"/>
      <c r="D147" s="159" t="s">
        <v>159</v>
      </c>
      <c r="E147" s="166" t="s">
        <v>1</v>
      </c>
      <c r="F147" s="167" t="s">
        <v>1272</v>
      </c>
      <c r="H147" s="168">
        <v>6.006</v>
      </c>
      <c r="I147" s="245"/>
      <c r="L147" s="165"/>
      <c r="M147" s="169"/>
      <c r="N147" s="170"/>
      <c r="O147" s="170"/>
      <c r="P147" s="170"/>
      <c r="Q147" s="170"/>
      <c r="R147" s="170"/>
      <c r="S147" s="170"/>
      <c r="T147" s="171"/>
      <c r="AT147" s="166" t="s">
        <v>159</v>
      </c>
      <c r="AU147" s="166" t="s">
        <v>87</v>
      </c>
      <c r="AV147" s="14" t="s">
        <v>87</v>
      </c>
      <c r="AW147" s="14" t="s">
        <v>33</v>
      </c>
      <c r="AX147" s="14" t="s">
        <v>85</v>
      </c>
      <c r="AY147" s="166" t="s">
        <v>150</v>
      </c>
    </row>
    <row r="148" spans="1:65" s="2" customFormat="1" ht="49.15" customHeight="1">
      <c r="A148" s="29"/>
      <c r="B148" s="145"/>
      <c r="C148" s="146" t="s">
        <v>189</v>
      </c>
      <c r="D148" s="146" t="s">
        <v>152</v>
      </c>
      <c r="E148" s="147" t="s">
        <v>207</v>
      </c>
      <c r="F148" s="148" t="s">
        <v>208</v>
      </c>
      <c r="G148" s="149" t="s">
        <v>203</v>
      </c>
      <c r="H148" s="150">
        <v>27.342</v>
      </c>
      <c r="I148" s="243"/>
      <c r="J148" s="151">
        <f>ROUND(I148*H148,2)</f>
        <v>0</v>
      </c>
      <c r="K148" s="148" t="s">
        <v>156</v>
      </c>
      <c r="L148" s="30"/>
      <c r="M148" s="152" t="s">
        <v>1</v>
      </c>
      <c r="N148" s="153" t="s">
        <v>43</v>
      </c>
      <c r="O148" s="154">
        <v>0.72</v>
      </c>
      <c r="P148" s="154">
        <f>O148*H148</f>
        <v>19.686239999999998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157</v>
      </c>
      <c r="AT148" s="156" t="s">
        <v>152</v>
      </c>
      <c r="AU148" s="156" t="s">
        <v>87</v>
      </c>
      <c r="AY148" s="17" t="s">
        <v>150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85</v>
      </c>
      <c r="BK148" s="157">
        <f>ROUND(I148*H148,2)</f>
        <v>0</v>
      </c>
      <c r="BL148" s="17" t="s">
        <v>157</v>
      </c>
      <c r="BM148" s="156" t="s">
        <v>1273</v>
      </c>
    </row>
    <row r="149" spans="2:51" s="13" customFormat="1" ht="11.25">
      <c r="B149" s="158"/>
      <c r="D149" s="159" t="s">
        <v>159</v>
      </c>
      <c r="E149" s="160" t="s">
        <v>1</v>
      </c>
      <c r="F149" s="161" t="s">
        <v>1015</v>
      </c>
      <c r="H149" s="160" t="s">
        <v>1</v>
      </c>
      <c r="I149" s="244"/>
      <c r="L149" s="158"/>
      <c r="M149" s="162"/>
      <c r="N149" s="163"/>
      <c r="O149" s="163"/>
      <c r="P149" s="163"/>
      <c r="Q149" s="163"/>
      <c r="R149" s="163"/>
      <c r="S149" s="163"/>
      <c r="T149" s="164"/>
      <c r="AT149" s="160" t="s">
        <v>159</v>
      </c>
      <c r="AU149" s="160" t="s">
        <v>87</v>
      </c>
      <c r="AV149" s="13" t="s">
        <v>85</v>
      </c>
      <c r="AW149" s="13" t="s">
        <v>33</v>
      </c>
      <c r="AX149" s="13" t="s">
        <v>78</v>
      </c>
      <c r="AY149" s="160" t="s">
        <v>150</v>
      </c>
    </row>
    <row r="150" spans="2:51" s="13" customFormat="1" ht="11.25">
      <c r="B150" s="158"/>
      <c r="D150" s="159" t="s">
        <v>159</v>
      </c>
      <c r="E150" s="160" t="s">
        <v>1</v>
      </c>
      <c r="F150" s="161" t="s">
        <v>210</v>
      </c>
      <c r="H150" s="160" t="s">
        <v>1</v>
      </c>
      <c r="I150" s="244"/>
      <c r="L150" s="158"/>
      <c r="M150" s="162"/>
      <c r="N150" s="163"/>
      <c r="O150" s="163"/>
      <c r="P150" s="163"/>
      <c r="Q150" s="163"/>
      <c r="R150" s="163"/>
      <c r="S150" s="163"/>
      <c r="T150" s="164"/>
      <c r="AT150" s="160" t="s">
        <v>159</v>
      </c>
      <c r="AU150" s="160" t="s">
        <v>87</v>
      </c>
      <c r="AV150" s="13" t="s">
        <v>85</v>
      </c>
      <c r="AW150" s="13" t="s">
        <v>33</v>
      </c>
      <c r="AX150" s="13" t="s">
        <v>78</v>
      </c>
      <c r="AY150" s="160" t="s">
        <v>150</v>
      </c>
    </row>
    <row r="151" spans="2:51" s="13" customFormat="1" ht="11.25">
      <c r="B151" s="158"/>
      <c r="D151" s="159" t="s">
        <v>159</v>
      </c>
      <c r="E151" s="160" t="s">
        <v>1</v>
      </c>
      <c r="F151" s="161" t="s">
        <v>211</v>
      </c>
      <c r="H151" s="160" t="s">
        <v>1</v>
      </c>
      <c r="I151" s="244"/>
      <c r="L151" s="158"/>
      <c r="M151" s="162"/>
      <c r="N151" s="163"/>
      <c r="O151" s="163"/>
      <c r="P151" s="163"/>
      <c r="Q151" s="163"/>
      <c r="R151" s="163"/>
      <c r="S151" s="163"/>
      <c r="T151" s="164"/>
      <c r="AT151" s="160" t="s">
        <v>159</v>
      </c>
      <c r="AU151" s="160" t="s">
        <v>87</v>
      </c>
      <c r="AV151" s="13" t="s">
        <v>85</v>
      </c>
      <c r="AW151" s="13" t="s">
        <v>33</v>
      </c>
      <c r="AX151" s="13" t="s">
        <v>78</v>
      </c>
      <c r="AY151" s="160" t="s">
        <v>150</v>
      </c>
    </row>
    <row r="152" spans="2:51" s="14" customFormat="1" ht="11.25">
      <c r="B152" s="165"/>
      <c r="D152" s="159" t="s">
        <v>159</v>
      </c>
      <c r="E152" s="166" t="s">
        <v>1</v>
      </c>
      <c r="F152" s="167" t="s">
        <v>1274</v>
      </c>
      <c r="H152" s="168">
        <v>27.342</v>
      </c>
      <c r="I152" s="245"/>
      <c r="L152" s="165"/>
      <c r="M152" s="169"/>
      <c r="N152" s="170"/>
      <c r="O152" s="170"/>
      <c r="P152" s="170"/>
      <c r="Q152" s="170"/>
      <c r="R152" s="170"/>
      <c r="S152" s="170"/>
      <c r="T152" s="171"/>
      <c r="AT152" s="166" t="s">
        <v>159</v>
      </c>
      <c r="AU152" s="166" t="s">
        <v>87</v>
      </c>
      <c r="AV152" s="14" t="s">
        <v>87</v>
      </c>
      <c r="AW152" s="14" t="s">
        <v>33</v>
      </c>
      <c r="AX152" s="14" t="s">
        <v>85</v>
      </c>
      <c r="AY152" s="166" t="s">
        <v>150</v>
      </c>
    </row>
    <row r="153" spans="1:65" s="2" customFormat="1" ht="49.15" customHeight="1">
      <c r="A153" s="29"/>
      <c r="B153" s="145"/>
      <c r="C153" s="146" t="s">
        <v>194</v>
      </c>
      <c r="D153" s="146" t="s">
        <v>152</v>
      </c>
      <c r="E153" s="147" t="s">
        <v>214</v>
      </c>
      <c r="F153" s="148" t="s">
        <v>215</v>
      </c>
      <c r="G153" s="149" t="s">
        <v>203</v>
      </c>
      <c r="H153" s="150">
        <v>27.342</v>
      </c>
      <c r="I153" s="243"/>
      <c r="J153" s="151">
        <f>ROUND(I153*H153,2)</f>
        <v>0</v>
      </c>
      <c r="K153" s="148" t="s">
        <v>156</v>
      </c>
      <c r="L153" s="30"/>
      <c r="M153" s="152" t="s">
        <v>1</v>
      </c>
      <c r="N153" s="153" t="s">
        <v>43</v>
      </c>
      <c r="O153" s="154">
        <v>0.974</v>
      </c>
      <c r="P153" s="154">
        <f>O153*H153</f>
        <v>26.631107999999998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157</v>
      </c>
      <c r="AT153" s="156" t="s">
        <v>152</v>
      </c>
      <c r="AU153" s="156" t="s">
        <v>87</v>
      </c>
      <c r="AY153" s="17" t="s">
        <v>150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85</v>
      </c>
      <c r="BK153" s="157">
        <f>ROUND(I153*H153,2)</f>
        <v>0</v>
      </c>
      <c r="BL153" s="17" t="s">
        <v>157</v>
      </c>
      <c r="BM153" s="156" t="s">
        <v>1275</v>
      </c>
    </row>
    <row r="154" spans="2:51" s="13" customFormat="1" ht="11.25">
      <c r="B154" s="158"/>
      <c r="D154" s="159" t="s">
        <v>159</v>
      </c>
      <c r="E154" s="160" t="s">
        <v>1</v>
      </c>
      <c r="F154" s="161" t="s">
        <v>1015</v>
      </c>
      <c r="H154" s="160" t="s">
        <v>1</v>
      </c>
      <c r="I154" s="244"/>
      <c r="L154" s="158"/>
      <c r="M154" s="162"/>
      <c r="N154" s="163"/>
      <c r="O154" s="163"/>
      <c r="P154" s="163"/>
      <c r="Q154" s="163"/>
      <c r="R154" s="163"/>
      <c r="S154" s="163"/>
      <c r="T154" s="164"/>
      <c r="AT154" s="160" t="s">
        <v>159</v>
      </c>
      <c r="AU154" s="160" t="s">
        <v>87</v>
      </c>
      <c r="AV154" s="13" t="s">
        <v>85</v>
      </c>
      <c r="AW154" s="13" t="s">
        <v>33</v>
      </c>
      <c r="AX154" s="13" t="s">
        <v>78</v>
      </c>
      <c r="AY154" s="160" t="s">
        <v>150</v>
      </c>
    </row>
    <row r="155" spans="2:51" s="13" customFormat="1" ht="11.25">
      <c r="B155" s="158"/>
      <c r="D155" s="159" t="s">
        <v>159</v>
      </c>
      <c r="E155" s="160" t="s">
        <v>1</v>
      </c>
      <c r="F155" s="161" t="s">
        <v>210</v>
      </c>
      <c r="H155" s="160" t="s">
        <v>1</v>
      </c>
      <c r="I155" s="244"/>
      <c r="L155" s="158"/>
      <c r="M155" s="162"/>
      <c r="N155" s="163"/>
      <c r="O155" s="163"/>
      <c r="P155" s="163"/>
      <c r="Q155" s="163"/>
      <c r="R155" s="163"/>
      <c r="S155" s="163"/>
      <c r="T155" s="164"/>
      <c r="AT155" s="160" t="s">
        <v>159</v>
      </c>
      <c r="AU155" s="160" t="s">
        <v>87</v>
      </c>
      <c r="AV155" s="13" t="s">
        <v>85</v>
      </c>
      <c r="AW155" s="13" t="s">
        <v>33</v>
      </c>
      <c r="AX155" s="13" t="s">
        <v>78</v>
      </c>
      <c r="AY155" s="160" t="s">
        <v>150</v>
      </c>
    </row>
    <row r="156" spans="2:51" s="13" customFormat="1" ht="11.25">
      <c r="B156" s="158"/>
      <c r="D156" s="159" t="s">
        <v>159</v>
      </c>
      <c r="E156" s="160" t="s">
        <v>1</v>
      </c>
      <c r="F156" s="161" t="s">
        <v>211</v>
      </c>
      <c r="H156" s="160" t="s">
        <v>1</v>
      </c>
      <c r="I156" s="244"/>
      <c r="L156" s="158"/>
      <c r="M156" s="162"/>
      <c r="N156" s="163"/>
      <c r="O156" s="163"/>
      <c r="P156" s="163"/>
      <c r="Q156" s="163"/>
      <c r="R156" s="163"/>
      <c r="S156" s="163"/>
      <c r="T156" s="164"/>
      <c r="AT156" s="160" t="s">
        <v>159</v>
      </c>
      <c r="AU156" s="160" t="s">
        <v>87</v>
      </c>
      <c r="AV156" s="13" t="s">
        <v>85</v>
      </c>
      <c r="AW156" s="13" t="s">
        <v>33</v>
      </c>
      <c r="AX156" s="13" t="s">
        <v>78</v>
      </c>
      <c r="AY156" s="160" t="s">
        <v>150</v>
      </c>
    </row>
    <row r="157" spans="2:51" s="14" customFormat="1" ht="11.25">
      <c r="B157" s="165"/>
      <c r="D157" s="159" t="s">
        <v>159</v>
      </c>
      <c r="E157" s="166" t="s">
        <v>1</v>
      </c>
      <c r="F157" s="167" t="s">
        <v>1274</v>
      </c>
      <c r="H157" s="168">
        <v>27.342</v>
      </c>
      <c r="I157" s="245"/>
      <c r="L157" s="165"/>
      <c r="M157" s="169"/>
      <c r="N157" s="170"/>
      <c r="O157" s="170"/>
      <c r="P157" s="170"/>
      <c r="Q157" s="170"/>
      <c r="R157" s="170"/>
      <c r="S157" s="170"/>
      <c r="T157" s="171"/>
      <c r="AT157" s="166" t="s">
        <v>159</v>
      </c>
      <c r="AU157" s="166" t="s">
        <v>87</v>
      </c>
      <c r="AV157" s="14" t="s">
        <v>87</v>
      </c>
      <c r="AW157" s="14" t="s">
        <v>33</v>
      </c>
      <c r="AX157" s="14" t="s">
        <v>85</v>
      </c>
      <c r="AY157" s="166" t="s">
        <v>150</v>
      </c>
    </row>
    <row r="158" spans="1:65" s="2" customFormat="1" ht="33" customHeight="1">
      <c r="A158" s="29"/>
      <c r="B158" s="145"/>
      <c r="C158" s="146" t="s">
        <v>200</v>
      </c>
      <c r="D158" s="146" t="s">
        <v>152</v>
      </c>
      <c r="E158" s="147" t="s">
        <v>218</v>
      </c>
      <c r="F158" s="148" t="s">
        <v>219</v>
      </c>
      <c r="G158" s="149" t="s">
        <v>203</v>
      </c>
      <c r="H158" s="150">
        <v>36.456</v>
      </c>
      <c r="I158" s="243"/>
      <c r="J158" s="151">
        <f>ROUND(I158*H158,2)</f>
        <v>0</v>
      </c>
      <c r="K158" s="148" t="s">
        <v>156</v>
      </c>
      <c r="L158" s="30"/>
      <c r="M158" s="152" t="s">
        <v>1</v>
      </c>
      <c r="N158" s="153" t="s">
        <v>43</v>
      </c>
      <c r="O158" s="154">
        <v>0.424</v>
      </c>
      <c r="P158" s="154">
        <f>O158*H158</f>
        <v>15.457344</v>
      </c>
      <c r="Q158" s="154">
        <v>1E-05</v>
      </c>
      <c r="R158" s="154">
        <f>Q158*H158</f>
        <v>0.00036456000000000005</v>
      </c>
      <c r="S158" s="154">
        <v>0</v>
      </c>
      <c r="T158" s="15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157</v>
      </c>
      <c r="AT158" s="156" t="s">
        <v>152</v>
      </c>
      <c r="AU158" s="156" t="s">
        <v>87</v>
      </c>
      <c r="AY158" s="17" t="s">
        <v>150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85</v>
      </c>
      <c r="BK158" s="157">
        <f>ROUND(I158*H158,2)</f>
        <v>0</v>
      </c>
      <c r="BL158" s="17" t="s">
        <v>157</v>
      </c>
      <c r="BM158" s="156" t="s">
        <v>1276</v>
      </c>
    </row>
    <row r="159" spans="2:51" s="13" customFormat="1" ht="11.25">
      <c r="B159" s="158"/>
      <c r="D159" s="159" t="s">
        <v>159</v>
      </c>
      <c r="E159" s="160" t="s">
        <v>1</v>
      </c>
      <c r="F159" s="161" t="s">
        <v>1015</v>
      </c>
      <c r="H159" s="160" t="s">
        <v>1</v>
      </c>
      <c r="I159" s="244"/>
      <c r="L159" s="158"/>
      <c r="M159" s="162"/>
      <c r="N159" s="163"/>
      <c r="O159" s="163"/>
      <c r="P159" s="163"/>
      <c r="Q159" s="163"/>
      <c r="R159" s="163"/>
      <c r="S159" s="163"/>
      <c r="T159" s="164"/>
      <c r="AT159" s="160" t="s">
        <v>159</v>
      </c>
      <c r="AU159" s="160" t="s">
        <v>87</v>
      </c>
      <c r="AV159" s="13" t="s">
        <v>85</v>
      </c>
      <c r="AW159" s="13" t="s">
        <v>33</v>
      </c>
      <c r="AX159" s="13" t="s">
        <v>78</v>
      </c>
      <c r="AY159" s="160" t="s">
        <v>150</v>
      </c>
    </row>
    <row r="160" spans="2:51" s="13" customFormat="1" ht="11.25">
      <c r="B160" s="158"/>
      <c r="D160" s="159" t="s">
        <v>159</v>
      </c>
      <c r="E160" s="160" t="s">
        <v>1</v>
      </c>
      <c r="F160" s="161" t="s">
        <v>210</v>
      </c>
      <c r="H160" s="160" t="s">
        <v>1</v>
      </c>
      <c r="I160" s="244"/>
      <c r="L160" s="158"/>
      <c r="M160" s="162"/>
      <c r="N160" s="163"/>
      <c r="O160" s="163"/>
      <c r="P160" s="163"/>
      <c r="Q160" s="163"/>
      <c r="R160" s="163"/>
      <c r="S160" s="163"/>
      <c r="T160" s="164"/>
      <c r="AT160" s="160" t="s">
        <v>159</v>
      </c>
      <c r="AU160" s="160" t="s">
        <v>87</v>
      </c>
      <c r="AV160" s="13" t="s">
        <v>85</v>
      </c>
      <c r="AW160" s="13" t="s">
        <v>33</v>
      </c>
      <c r="AX160" s="13" t="s">
        <v>78</v>
      </c>
      <c r="AY160" s="160" t="s">
        <v>150</v>
      </c>
    </row>
    <row r="161" spans="2:51" s="13" customFormat="1" ht="11.25">
      <c r="B161" s="158"/>
      <c r="D161" s="159" t="s">
        <v>159</v>
      </c>
      <c r="E161" s="160" t="s">
        <v>1</v>
      </c>
      <c r="F161" s="161" t="s">
        <v>221</v>
      </c>
      <c r="H161" s="160" t="s">
        <v>1</v>
      </c>
      <c r="I161" s="244"/>
      <c r="L161" s="158"/>
      <c r="M161" s="162"/>
      <c r="N161" s="163"/>
      <c r="O161" s="163"/>
      <c r="P161" s="163"/>
      <c r="Q161" s="163"/>
      <c r="R161" s="163"/>
      <c r="S161" s="163"/>
      <c r="T161" s="164"/>
      <c r="AT161" s="160" t="s">
        <v>159</v>
      </c>
      <c r="AU161" s="160" t="s">
        <v>87</v>
      </c>
      <c r="AV161" s="13" t="s">
        <v>85</v>
      </c>
      <c r="AW161" s="13" t="s">
        <v>33</v>
      </c>
      <c r="AX161" s="13" t="s">
        <v>78</v>
      </c>
      <c r="AY161" s="160" t="s">
        <v>150</v>
      </c>
    </row>
    <row r="162" spans="2:51" s="14" customFormat="1" ht="11.25">
      <c r="B162" s="165"/>
      <c r="D162" s="159" t="s">
        <v>159</v>
      </c>
      <c r="E162" s="166" t="s">
        <v>1</v>
      </c>
      <c r="F162" s="167" t="s">
        <v>1277</v>
      </c>
      <c r="H162" s="168">
        <v>36.456</v>
      </c>
      <c r="I162" s="245"/>
      <c r="L162" s="165"/>
      <c r="M162" s="169"/>
      <c r="N162" s="170"/>
      <c r="O162" s="170"/>
      <c r="P162" s="170"/>
      <c r="Q162" s="170"/>
      <c r="R162" s="170"/>
      <c r="S162" s="170"/>
      <c r="T162" s="171"/>
      <c r="AT162" s="166" t="s">
        <v>159</v>
      </c>
      <c r="AU162" s="166" t="s">
        <v>87</v>
      </c>
      <c r="AV162" s="14" t="s">
        <v>87</v>
      </c>
      <c r="AW162" s="14" t="s">
        <v>33</v>
      </c>
      <c r="AX162" s="14" t="s">
        <v>85</v>
      </c>
      <c r="AY162" s="166" t="s">
        <v>150</v>
      </c>
    </row>
    <row r="163" spans="1:65" s="2" customFormat="1" ht="37.9" customHeight="1">
      <c r="A163" s="29"/>
      <c r="B163" s="145"/>
      <c r="C163" s="146" t="s">
        <v>206</v>
      </c>
      <c r="D163" s="146" t="s">
        <v>152</v>
      </c>
      <c r="E163" s="147" t="s">
        <v>224</v>
      </c>
      <c r="F163" s="148" t="s">
        <v>225</v>
      </c>
      <c r="G163" s="149" t="s">
        <v>155</v>
      </c>
      <c r="H163" s="150">
        <v>170.1</v>
      </c>
      <c r="I163" s="243"/>
      <c r="J163" s="151">
        <f>ROUND(I163*H163,2)</f>
        <v>0</v>
      </c>
      <c r="K163" s="148" t="s">
        <v>156</v>
      </c>
      <c r="L163" s="30"/>
      <c r="M163" s="152" t="s">
        <v>1</v>
      </c>
      <c r="N163" s="153" t="s">
        <v>43</v>
      </c>
      <c r="O163" s="154">
        <v>0.088</v>
      </c>
      <c r="P163" s="154">
        <f>O163*H163</f>
        <v>14.968799999999998</v>
      </c>
      <c r="Q163" s="154">
        <v>0.00058</v>
      </c>
      <c r="R163" s="154">
        <f>Q163*H163</f>
        <v>0.098658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157</v>
      </c>
      <c r="AT163" s="156" t="s">
        <v>152</v>
      </c>
      <c r="AU163" s="156" t="s">
        <v>87</v>
      </c>
      <c r="AY163" s="17" t="s">
        <v>150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85</v>
      </c>
      <c r="BK163" s="157">
        <f>ROUND(I163*H163,2)</f>
        <v>0</v>
      </c>
      <c r="BL163" s="17" t="s">
        <v>157</v>
      </c>
      <c r="BM163" s="156" t="s">
        <v>1278</v>
      </c>
    </row>
    <row r="164" spans="2:51" s="13" customFormat="1" ht="11.25">
      <c r="B164" s="158"/>
      <c r="D164" s="159" t="s">
        <v>159</v>
      </c>
      <c r="E164" s="160" t="s">
        <v>1</v>
      </c>
      <c r="F164" s="161" t="s">
        <v>1015</v>
      </c>
      <c r="H164" s="160" t="s">
        <v>1</v>
      </c>
      <c r="I164" s="244"/>
      <c r="L164" s="158"/>
      <c r="M164" s="162"/>
      <c r="N164" s="163"/>
      <c r="O164" s="163"/>
      <c r="P164" s="163"/>
      <c r="Q164" s="163"/>
      <c r="R164" s="163"/>
      <c r="S164" s="163"/>
      <c r="T164" s="164"/>
      <c r="AT164" s="160" t="s">
        <v>159</v>
      </c>
      <c r="AU164" s="160" t="s">
        <v>87</v>
      </c>
      <c r="AV164" s="13" t="s">
        <v>85</v>
      </c>
      <c r="AW164" s="13" t="s">
        <v>33</v>
      </c>
      <c r="AX164" s="13" t="s">
        <v>78</v>
      </c>
      <c r="AY164" s="160" t="s">
        <v>150</v>
      </c>
    </row>
    <row r="165" spans="2:51" s="13" customFormat="1" ht="11.25">
      <c r="B165" s="158"/>
      <c r="D165" s="159" t="s">
        <v>159</v>
      </c>
      <c r="E165" s="160" t="s">
        <v>1</v>
      </c>
      <c r="F165" s="161" t="s">
        <v>210</v>
      </c>
      <c r="H165" s="160" t="s">
        <v>1</v>
      </c>
      <c r="I165" s="244"/>
      <c r="L165" s="158"/>
      <c r="M165" s="162"/>
      <c r="N165" s="163"/>
      <c r="O165" s="163"/>
      <c r="P165" s="163"/>
      <c r="Q165" s="163"/>
      <c r="R165" s="163"/>
      <c r="S165" s="163"/>
      <c r="T165" s="164"/>
      <c r="AT165" s="160" t="s">
        <v>159</v>
      </c>
      <c r="AU165" s="160" t="s">
        <v>87</v>
      </c>
      <c r="AV165" s="13" t="s">
        <v>85</v>
      </c>
      <c r="AW165" s="13" t="s">
        <v>33</v>
      </c>
      <c r="AX165" s="13" t="s">
        <v>78</v>
      </c>
      <c r="AY165" s="160" t="s">
        <v>150</v>
      </c>
    </row>
    <row r="166" spans="2:51" s="14" customFormat="1" ht="11.25">
      <c r="B166" s="165"/>
      <c r="D166" s="159" t="s">
        <v>159</v>
      </c>
      <c r="E166" s="166" t="s">
        <v>1</v>
      </c>
      <c r="F166" s="167" t="s">
        <v>1279</v>
      </c>
      <c r="H166" s="168">
        <v>170.1</v>
      </c>
      <c r="I166" s="245"/>
      <c r="L166" s="165"/>
      <c r="M166" s="169"/>
      <c r="N166" s="170"/>
      <c r="O166" s="170"/>
      <c r="P166" s="170"/>
      <c r="Q166" s="170"/>
      <c r="R166" s="170"/>
      <c r="S166" s="170"/>
      <c r="T166" s="171"/>
      <c r="AT166" s="166" t="s">
        <v>159</v>
      </c>
      <c r="AU166" s="166" t="s">
        <v>87</v>
      </c>
      <c r="AV166" s="14" t="s">
        <v>87</v>
      </c>
      <c r="AW166" s="14" t="s">
        <v>33</v>
      </c>
      <c r="AX166" s="14" t="s">
        <v>85</v>
      </c>
      <c r="AY166" s="166" t="s">
        <v>150</v>
      </c>
    </row>
    <row r="167" spans="1:65" s="2" customFormat="1" ht="37.9" customHeight="1">
      <c r="A167" s="29"/>
      <c r="B167" s="145"/>
      <c r="C167" s="146" t="s">
        <v>213</v>
      </c>
      <c r="D167" s="146" t="s">
        <v>152</v>
      </c>
      <c r="E167" s="147" t="s">
        <v>229</v>
      </c>
      <c r="F167" s="148" t="s">
        <v>230</v>
      </c>
      <c r="G167" s="149" t="s">
        <v>155</v>
      </c>
      <c r="H167" s="150">
        <v>170.1</v>
      </c>
      <c r="I167" s="243"/>
      <c r="J167" s="151">
        <f>ROUND(I167*H167,2)</f>
        <v>0</v>
      </c>
      <c r="K167" s="148" t="s">
        <v>156</v>
      </c>
      <c r="L167" s="30"/>
      <c r="M167" s="152" t="s">
        <v>1</v>
      </c>
      <c r="N167" s="153" t="s">
        <v>43</v>
      </c>
      <c r="O167" s="154">
        <v>0.085</v>
      </c>
      <c r="P167" s="154">
        <f>O167*H167</f>
        <v>14.4585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157</v>
      </c>
      <c r="AT167" s="156" t="s">
        <v>152</v>
      </c>
      <c r="AU167" s="156" t="s">
        <v>87</v>
      </c>
      <c r="AY167" s="17" t="s">
        <v>150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85</v>
      </c>
      <c r="BK167" s="157">
        <f>ROUND(I167*H167,2)</f>
        <v>0</v>
      </c>
      <c r="BL167" s="17" t="s">
        <v>157</v>
      </c>
      <c r="BM167" s="156" t="s">
        <v>1280</v>
      </c>
    </row>
    <row r="168" spans="2:51" s="13" customFormat="1" ht="11.25">
      <c r="B168" s="158"/>
      <c r="D168" s="159" t="s">
        <v>159</v>
      </c>
      <c r="E168" s="160" t="s">
        <v>1</v>
      </c>
      <c r="F168" s="161" t="s">
        <v>232</v>
      </c>
      <c r="H168" s="160" t="s">
        <v>1</v>
      </c>
      <c r="I168" s="244"/>
      <c r="L168" s="158"/>
      <c r="M168" s="162"/>
      <c r="N168" s="163"/>
      <c r="O168" s="163"/>
      <c r="P168" s="163"/>
      <c r="Q168" s="163"/>
      <c r="R168" s="163"/>
      <c r="S168" s="163"/>
      <c r="T168" s="164"/>
      <c r="AT168" s="160" t="s">
        <v>159</v>
      </c>
      <c r="AU168" s="160" t="s">
        <v>87</v>
      </c>
      <c r="AV168" s="13" t="s">
        <v>85</v>
      </c>
      <c r="AW168" s="13" t="s">
        <v>33</v>
      </c>
      <c r="AX168" s="13" t="s">
        <v>78</v>
      </c>
      <c r="AY168" s="160" t="s">
        <v>150</v>
      </c>
    </row>
    <row r="169" spans="2:51" s="14" customFormat="1" ht="11.25">
      <c r="B169" s="165"/>
      <c r="D169" s="159" t="s">
        <v>159</v>
      </c>
      <c r="E169" s="166" t="s">
        <v>1</v>
      </c>
      <c r="F169" s="167" t="s">
        <v>1279</v>
      </c>
      <c r="H169" s="168">
        <v>170.1</v>
      </c>
      <c r="I169" s="245"/>
      <c r="L169" s="165"/>
      <c r="M169" s="169"/>
      <c r="N169" s="170"/>
      <c r="O169" s="170"/>
      <c r="P169" s="170"/>
      <c r="Q169" s="170"/>
      <c r="R169" s="170"/>
      <c r="S169" s="170"/>
      <c r="T169" s="171"/>
      <c r="AT169" s="166" t="s">
        <v>159</v>
      </c>
      <c r="AU169" s="166" t="s">
        <v>87</v>
      </c>
      <c r="AV169" s="14" t="s">
        <v>87</v>
      </c>
      <c r="AW169" s="14" t="s">
        <v>33</v>
      </c>
      <c r="AX169" s="14" t="s">
        <v>85</v>
      </c>
      <c r="AY169" s="166" t="s">
        <v>150</v>
      </c>
    </row>
    <row r="170" spans="1:65" s="2" customFormat="1" ht="21.75" customHeight="1">
      <c r="A170" s="29"/>
      <c r="B170" s="145"/>
      <c r="C170" s="146" t="s">
        <v>217</v>
      </c>
      <c r="D170" s="146" t="s">
        <v>152</v>
      </c>
      <c r="E170" s="147" t="s">
        <v>233</v>
      </c>
      <c r="F170" s="148" t="s">
        <v>234</v>
      </c>
      <c r="G170" s="149" t="s">
        <v>203</v>
      </c>
      <c r="H170" s="150">
        <v>50.4</v>
      </c>
      <c r="I170" s="243"/>
      <c r="J170" s="151">
        <f>ROUND(I170*H170,2)</f>
        <v>0</v>
      </c>
      <c r="K170" s="148" t="s">
        <v>1</v>
      </c>
      <c r="L170" s="30"/>
      <c r="M170" s="152" t="s">
        <v>1</v>
      </c>
      <c r="N170" s="153" t="s">
        <v>43</v>
      </c>
      <c r="O170" s="154">
        <v>0.101</v>
      </c>
      <c r="P170" s="154">
        <f>O170*H170</f>
        <v>5.0904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157</v>
      </c>
      <c r="AT170" s="156" t="s">
        <v>152</v>
      </c>
      <c r="AU170" s="156" t="s">
        <v>87</v>
      </c>
      <c r="AY170" s="17" t="s">
        <v>150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85</v>
      </c>
      <c r="BK170" s="157">
        <f>ROUND(I170*H170,2)</f>
        <v>0</v>
      </c>
      <c r="BL170" s="17" t="s">
        <v>157</v>
      </c>
      <c r="BM170" s="156" t="s">
        <v>1281</v>
      </c>
    </row>
    <row r="171" spans="2:51" s="13" customFormat="1" ht="11.25">
      <c r="B171" s="158"/>
      <c r="D171" s="159" t="s">
        <v>159</v>
      </c>
      <c r="E171" s="160" t="s">
        <v>1</v>
      </c>
      <c r="F171" s="161" t="s">
        <v>236</v>
      </c>
      <c r="H171" s="160" t="s">
        <v>1</v>
      </c>
      <c r="I171" s="244"/>
      <c r="L171" s="158"/>
      <c r="M171" s="162"/>
      <c r="N171" s="163"/>
      <c r="O171" s="163"/>
      <c r="P171" s="163"/>
      <c r="Q171" s="163"/>
      <c r="R171" s="163"/>
      <c r="S171" s="163"/>
      <c r="T171" s="164"/>
      <c r="AT171" s="160" t="s">
        <v>159</v>
      </c>
      <c r="AU171" s="160" t="s">
        <v>87</v>
      </c>
      <c r="AV171" s="13" t="s">
        <v>85</v>
      </c>
      <c r="AW171" s="13" t="s">
        <v>33</v>
      </c>
      <c r="AX171" s="13" t="s">
        <v>78</v>
      </c>
      <c r="AY171" s="160" t="s">
        <v>150</v>
      </c>
    </row>
    <row r="172" spans="2:51" s="13" customFormat="1" ht="11.25">
      <c r="B172" s="158"/>
      <c r="D172" s="159" t="s">
        <v>159</v>
      </c>
      <c r="E172" s="160" t="s">
        <v>1</v>
      </c>
      <c r="F172" s="161" t="s">
        <v>237</v>
      </c>
      <c r="H172" s="160" t="s">
        <v>1</v>
      </c>
      <c r="I172" s="244"/>
      <c r="L172" s="158"/>
      <c r="M172" s="162"/>
      <c r="N172" s="163"/>
      <c r="O172" s="163"/>
      <c r="P172" s="163"/>
      <c r="Q172" s="163"/>
      <c r="R172" s="163"/>
      <c r="S172" s="163"/>
      <c r="T172" s="164"/>
      <c r="AT172" s="160" t="s">
        <v>159</v>
      </c>
      <c r="AU172" s="160" t="s">
        <v>87</v>
      </c>
      <c r="AV172" s="13" t="s">
        <v>85</v>
      </c>
      <c r="AW172" s="13" t="s">
        <v>33</v>
      </c>
      <c r="AX172" s="13" t="s">
        <v>78</v>
      </c>
      <c r="AY172" s="160" t="s">
        <v>150</v>
      </c>
    </row>
    <row r="173" spans="2:51" s="13" customFormat="1" ht="11.25">
      <c r="B173" s="158"/>
      <c r="D173" s="159" t="s">
        <v>159</v>
      </c>
      <c r="E173" s="160" t="s">
        <v>1</v>
      </c>
      <c r="F173" s="161" t="s">
        <v>238</v>
      </c>
      <c r="H173" s="160" t="s">
        <v>1</v>
      </c>
      <c r="I173" s="244"/>
      <c r="L173" s="158"/>
      <c r="M173" s="162"/>
      <c r="N173" s="163"/>
      <c r="O173" s="163"/>
      <c r="P173" s="163"/>
      <c r="Q173" s="163"/>
      <c r="R173" s="163"/>
      <c r="S173" s="163"/>
      <c r="T173" s="164"/>
      <c r="AT173" s="160" t="s">
        <v>159</v>
      </c>
      <c r="AU173" s="160" t="s">
        <v>87</v>
      </c>
      <c r="AV173" s="13" t="s">
        <v>85</v>
      </c>
      <c r="AW173" s="13" t="s">
        <v>33</v>
      </c>
      <c r="AX173" s="13" t="s">
        <v>78</v>
      </c>
      <c r="AY173" s="160" t="s">
        <v>150</v>
      </c>
    </row>
    <row r="174" spans="2:51" s="13" customFormat="1" ht="11.25">
      <c r="B174" s="158"/>
      <c r="D174" s="159" t="s">
        <v>159</v>
      </c>
      <c r="E174" s="160" t="s">
        <v>1</v>
      </c>
      <c r="F174" s="161" t="s">
        <v>210</v>
      </c>
      <c r="H174" s="160" t="s">
        <v>1</v>
      </c>
      <c r="I174" s="244"/>
      <c r="L174" s="158"/>
      <c r="M174" s="162"/>
      <c r="N174" s="163"/>
      <c r="O174" s="163"/>
      <c r="P174" s="163"/>
      <c r="Q174" s="163"/>
      <c r="R174" s="163"/>
      <c r="S174" s="163"/>
      <c r="T174" s="164"/>
      <c r="AT174" s="160" t="s">
        <v>159</v>
      </c>
      <c r="AU174" s="160" t="s">
        <v>87</v>
      </c>
      <c r="AV174" s="13" t="s">
        <v>85</v>
      </c>
      <c r="AW174" s="13" t="s">
        <v>33</v>
      </c>
      <c r="AX174" s="13" t="s">
        <v>78</v>
      </c>
      <c r="AY174" s="160" t="s">
        <v>150</v>
      </c>
    </row>
    <row r="175" spans="2:51" s="14" customFormat="1" ht="11.25">
      <c r="B175" s="165"/>
      <c r="D175" s="159" t="s">
        <v>159</v>
      </c>
      <c r="E175" s="166" t="s">
        <v>1</v>
      </c>
      <c r="F175" s="167" t="s">
        <v>1282</v>
      </c>
      <c r="H175" s="168">
        <v>50.4</v>
      </c>
      <c r="I175" s="245"/>
      <c r="L175" s="165"/>
      <c r="M175" s="169"/>
      <c r="N175" s="170"/>
      <c r="O175" s="170"/>
      <c r="P175" s="170"/>
      <c r="Q175" s="170"/>
      <c r="R175" s="170"/>
      <c r="S175" s="170"/>
      <c r="T175" s="171"/>
      <c r="AT175" s="166" t="s">
        <v>159</v>
      </c>
      <c r="AU175" s="166" t="s">
        <v>87</v>
      </c>
      <c r="AV175" s="14" t="s">
        <v>87</v>
      </c>
      <c r="AW175" s="14" t="s">
        <v>33</v>
      </c>
      <c r="AX175" s="14" t="s">
        <v>78</v>
      </c>
      <c r="AY175" s="166" t="s">
        <v>150</v>
      </c>
    </row>
    <row r="176" spans="2:51" s="15" customFormat="1" ht="11.25">
      <c r="B176" s="172"/>
      <c r="D176" s="159" t="s">
        <v>159</v>
      </c>
      <c r="E176" s="173" t="s">
        <v>1</v>
      </c>
      <c r="F176" s="174" t="s">
        <v>164</v>
      </c>
      <c r="H176" s="175">
        <v>50.4</v>
      </c>
      <c r="I176" s="247"/>
      <c r="L176" s="172"/>
      <c r="M176" s="176"/>
      <c r="N176" s="177"/>
      <c r="O176" s="177"/>
      <c r="P176" s="177"/>
      <c r="Q176" s="177"/>
      <c r="R176" s="177"/>
      <c r="S176" s="177"/>
      <c r="T176" s="178"/>
      <c r="AT176" s="173" t="s">
        <v>159</v>
      </c>
      <c r="AU176" s="173" t="s">
        <v>87</v>
      </c>
      <c r="AV176" s="15" t="s">
        <v>157</v>
      </c>
      <c r="AW176" s="15" t="s">
        <v>33</v>
      </c>
      <c r="AX176" s="15" t="s">
        <v>85</v>
      </c>
      <c r="AY176" s="173" t="s">
        <v>150</v>
      </c>
    </row>
    <row r="177" spans="1:65" s="2" customFormat="1" ht="24.2" customHeight="1">
      <c r="A177" s="29"/>
      <c r="B177" s="145"/>
      <c r="C177" s="146" t="s">
        <v>223</v>
      </c>
      <c r="D177" s="146" t="s">
        <v>152</v>
      </c>
      <c r="E177" s="147" t="s">
        <v>241</v>
      </c>
      <c r="F177" s="148" t="s">
        <v>242</v>
      </c>
      <c r="G177" s="149" t="s">
        <v>203</v>
      </c>
      <c r="H177" s="150">
        <v>40.74</v>
      </c>
      <c r="I177" s="243"/>
      <c r="J177" s="151">
        <f>ROUND(I177*H177,2)</f>
        <v>0</v>
      </c>
      <c r="K177" s="148" t="s">
        <v>1</v>
      </c>
      <c r="L177" s="30"/>
      <c r="M177" s="152" t="s">
        <v>1</v>
      </c>
      <c r="N177" s="153" t="s">
        <v>43</v>
      </c>
      <c r="O177" s="154">
        <v>0.083</v>
      </c>
      <c r="P177" s="154">
        <f>O177*H177</f>
        <v>3.3814200000000003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157</v>
      </c>
      <c r="AT177" s="156" t="s">
        <v>152</v>
      </c>
      <c r="AU177" s="156" t="s">
        <v>87</v>
      </c>
      <c r="AY177" s="17" t="s">
        <v>150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85</v>
      </c>
      <c r="BK177" s="157">
        <f>ROUND(I177*H177,2)</f>
        <v>0</v>
      </c>
      <c r="BL177" s="17" t="s">
        <v>157</v>
      </c>
      <c r="BM177" s="156" t="s">
        <v>1283</v>
      </c>
    </row>
    <row r="178" spans="2:51" s="13" customFormat="1" ht="11.25">
      <c r="B178" s="158"/>
      <c r="D178" s="159" t="s">
        <v>159</v>
      </c>
      <c r="E178" s="160" t="s">
        <v>1</v>
      </c>
      <c r="F178" s="161" t="s">
        <v>244</v>
      </c>
      <c r="H178" s="160" t="s">
        <v>1</v>
      </c>
      <c r="I178" s="244"/>
      <c r="L178" s="158"/>
      <c r="M178" s="162"/>
      <c r="N178" s="163"/>
      <c r="O178" s="163"/>
      <c r="P178" s="163"/>
      <c r="Q178" s="163"/>
      <c r="R178" s="163"/>
      <c r="S178" s="163"/>
      <c r="T178" s="164"/>
      <c r="AT178" s="160" t="s">
        <v>159</v>
      </c>
      <c r="AU178" s="160" t="s">
        <v>87</v>
      </c>
      <c r="AV178" s="13" t="s">
        <v>85</v>
      </c>
      <c r="AW178" s="13" t="s">
        <v>33</v>
      </c>
      <c r="AX178" s="13" t="s">
        <v>78</v>
      </c>
      <c r="AY178" s="160" t="s">
        <v>150</v>
      </c>
    </row>
    <row r="179" spans="2:51" s="13" customFormat="1" ht="11.25">
      <c r="B179" s="158"/>
      <c r="D179" s="159" t="s">
        <v>159</v>
      </c>
      <c r="E179" s="160" t="s">
        <v>1</v>
      </c>
      <c r="F179" s="161" t="s">
        <v>245</v>
      </c>
      <c r="H179" s="160" t="s">
        <v>1</v>
      </c>
      <c r="I179" s="244"/>
      <c r="L179" s="158"/>
      <c r="M179" s="162"/>
      <c r="N179" s="163"/>
      <c r="O179" s="163"/>
      <c r="P179" s="163"/>
      <c r="Q179" s="163"/>
      <c r="R179" s="163"/>
      <c r="S179" s="163"/>
      <c r="T179" s="164"/>
      <c r="AT179" s="160" t="s">
        <v>159</v>
      </c>
      <c r="AU179" s="160" t="s">
        <v>87</v>
      </c>
      <c r="AV179" s="13" t="s">
        <v>85</v>
      </c>
      <c r="AW179" s="13" t="s">
        <v>33</v>
      </c>
      <c r="AX179" s="13" t="s">
        <v>78</v>
      </c>
      <c r="AY179" s="160" t="s">
        <v>150</v>
      </c>
    </row>
    <row r="180" spans="2:51" s="14" customFormat="1" ht="11.25">
      <c r="B180" s="165"/>
      <c r="D180" s="159" t="s">
        <v>159</v>
      </c>
      <c r="E180" s="166" t="s">
        <v>1</v>
      </c>
      <c r="F180" s="167" t="s">
        <v>1284</v>
      </c>
      <c r="H180" s="168">
        <v>91.14</v>
      </c>
      <c r="I180" s="245"/>
      <c r="L180" s="165"/>
      <c r="M180" s="169"/>
      <c r="N180" s="170"/>
      <c r="O180" s="170"/>
      <c r="P180" s="170"/>
      <c r="Q180" s="170"/>
      <c r="R180" s="170"/>
      <c r="S180" s="170"/>
      <c r="T180" s="171"/>
      <c r="AT180" s="166" t="s">
        <v>159</v>
      </c>
      <c r="AU180" s="166" t="s">
        <v>87</v>
      </c>
      <c r="AV180" s="14" t="s">
        <v>87</v>
      </c>
      <c r="AW180" s="14" t="s">
        <v>33</v>
      </c>
      <c r="AX180" s="14" t="s">
        <v>78</v>
      </c>
      <c r="AY180" s="166" t="s">
        <v>150</v>
      </c>
    </row>
    <row r="181" spans="2:51" s="14" customFormat="1" ht="11.25">
      <c r="B181" s="165"/>
      <c r="D181" s="159" t="s">
        <v>159</v>
      </c>
      <c r="E181" s="166" t="s">
        <v>1</v>
      </c>
      <c r="F181" s="167" t="s">
        <v>1285</v>
      </c>
      <c r="H181" s="168">
        <v>-50.4</v>
      </c>
      <c r="I181" s="245"/>
      <c r="L181" s="165"/>
      <c r="M181" s="169"/>
      <c r="N181" s="170"/>
      <c r="O181" s="170"/>
      <c r="P181" s="170"/>
      <c r="Q181" s="170"/>
      <c r="R181" s="170"/>
      <c r="S181" s="170"/>
      <c r="T181" s="171"/>
      <c r="AT181" s="166" t="s">
        <v>159</v>
      </c>
      <c r="AU181" s="166" t="s">
        <v>87</v>
      </c>
      <c r="AV181" s="14" t="s">
        <v>87</v>
      </c>
      <c r="AW181" s="14" t="s">
        <v>33</v>
      </c>
      <c r="AX181" s="14" t="s">
        <v>78</v>
      </c>
      <c r="AY181" s="166" t="s">
        <v>150</v>
      </c>
    </row>
    <row r="182" spans="2:51" s="15" customFormat="1" ht="11.25">
      <c r="B182" s="172"/>
      <c r="D182" s="159" t="s">
        <v>159</v>
      </c>
      <c r="E182" s="173" t="s">
        <v>1</v>
      </c>
      <c r="F182" s="174" t="s">
        <v>164</v>
      </c>
      <c r="H182" s="175">
        <v>40.74</v>
      </c>
      <c r="I182" s="247"/>
      <c r="L182" s="172"/>
      <c r="M182" s="176"/>
      <c r="N182" s="177"/>
      <c r="O182" s="177"/>
      <c r="P182" s="177"/>
      <c r="Q182" s="177"/>
      <c r="R182" s="177"/>
      <c r="S182" s="177"/>
      <c r="T182" s="178"/>
      <c r="AT182" s="173" t="s">
        <v>159</v>
      </c>
      <c r="AU182" s="173" t="s">
        <v>87</v>
      </c>
      <c r="AV182" s="15" t="s">
        <v>157</v>
      </c>
      <c r="AW182" s="15" t="s">
        <v>33</v>
      </c>
      <c r="AX182" s="15" t="s">
        <v>85</v>
      </c>
      <c r="AY182" s="173" t="s">
        <v>150</v>
      </c>
    </row>
    <row r="183" spans="1:65" s="2" customFormat="1" ht="44.25" customHeight="1">
      <c r="A183" s="29"/>
      <c r="B183" s="145"/>
      <c r="C183" s="146" t="s">
        <v>228</v>
      </c>
      <c r="D183" s="146" t="s">
        <v>152</v>
      </c>
      <c r="E183" s="147" t="s">
        <v>250</v>
      </c>
      <c r="F183" s="148" t="s">
        <v>251</v>
      </c>
      <c r="G183" s="149" t="s">
        <v>203</v>
      </c>
      <c r="H183" s="150">
        <v>50.4</v>
      </c>
      <c r="I183" s="243"/>
      <c r="J183" s="151">
        <f>ROUND(I183*H183,2)</f>
        <v>0</v>
      </c>
      <c r="K183" s="148" t="s">
        <v>156</v>
      </c>
      <c r="L183" s="30"/>
      <c r="M183" s="152" t="s">
        <v>1</v>
      </c>
      <c r="N183" s="153" t="s">
        <v>43</v>
      </c>
      <c r="O183" s="154">
        <v>0.328</v>
      </c>
      <c r="P183" s="154">
        <f>O183*H183</f>
        <v>16.531200000000002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157</v>
      </c>
      <c r="AT183" s="156" t="s">
        <v>152</v>
      </c>
      <c r="AU183" s="156" t="s">
        <v>87</v>
      </c>
      <c r="AY183" s="17" t="s">
        <v>150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85</v>
      </c>
      <c r="BK183" s="157">
        <f>ROUND(I183*H183,2)</f>
        <v>0</v>
      </c>
      <c r="BL183" s="17" t="s">
        <v>157</v>
      </c>
      <c r="BM183" s="156" t="s">
        <v>1286</v>
      </c>
    </row>
    <row r="184" spans="2:51" s="13" customFormat="1" ht="11.25">
      <c r="B184" s="158"/>
      <c r="D184" s="159" t="s">
        <v>159</v>
      </c>
      <c r="E184" s="160" t="s">
        <v>1</v>
      </c>
      <c r="F184" s="161" t="s">
        <v>1015</v>
      </c>
      <c r="H184" s="160" t="s">
        <v>1</v>
      </c>
      <c r="I184" s="244"/>
      <c r="L184" s="158"/>
      <c r="M184" s="162"/>
      <c r="N184" s="163"/>
      <c r="O184" s="163"/>
      <c r="P184" s="163"/>
      <c r="Q184" s="163"/>
      <c r="R184" s="163"/>
      <c r="S184" s="163"/>
      <c r="T184" s="164"/>
      <c r="AT184" s="160" t="s">
        <v>159</v>
      </c>
      <c r="AU184" s="160" t="s">
        <v>87</v>
      </c>
      <c r="AV184" s="13" t="s">
        <v>85</v>
      </c>
      <c r="AW184" s="13" t="s">
        <v>33</v>
      </c>
      <c r="AX184" s="13" t="s">
        <v>78</v>
      </c>
      <c r="AY184" s="160" t="s">
        <v>150</v>
      </c>
    </row>
    <row r="185" spans="2:51" s="13" customFormat="1" ht="11.25">
      <c r="B185" s="158"/>
      <c r="D185" s="159" t="s">
        <v>159</v>
      </c>
      <c r="E185" s="160" t="s">
        <v>1</v>
      </c>
      <c r="F185" s="161" t="s">
        <v>210</v>
      </c>
      <c r="H185" s="160" t="s">
        <v>1</v>
      </c>
      <c r="I185" s="244"/>
      <c r="L185" s="158"/>
      <c r="M185" s="162"/>
      <c r="N185" s="163"/>
      <c r="O185" s="163"/>
      <c r="P185" s="163"/>
      <c r="Q185" s="163"/>
      <c r="R185" s="163"/>
      <c r="S185" s="163"/>
      <c r="T185" s="164"/>
      <c r="AT185" s="160" t="s">
        <v>159</v>
      </c>
      <c r="AU185" s="160" t="s">
        <v>87</v>
      </c>
      <c r="AV185" s="13" t="s">
        <v>85</v>
      </c>
      <c r="AW185" s="13" t="s">
        <v>33</v>
      </c>
      <c r="AX185" s="13" t="s">
        <v>78</v>
      </c>
      <c r="AY185" s="160" t="s">
        <v>150</v>
      </c>
    </row>
    <row r="186" spans="2:51" s="14" customFormat="1" ht="11.25">
      <c r="B186" s="165"/>
      <c r="D186" s="159" t="s">
        <v>159</v>
      </c>
      <c r="E186" s="166" t="s">
        <v>1</v>
      </c>
      <c r="F186" s="167" t="s">
        <v>1287</v>
      </c>
      <c r="H186" s="168">
        <v>50.4</v>
      </c>
      <c r="I186" s="245"/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159</v>
      </c>
      <c r="AU186" s="166" t="s">
        <v>87</v>
      </c>
      <c r="AV186" s="14" t="s">
        <v>87</v>
      </c>
      <c r="AW186" s="14" t="s">
        <v>33</v>
      </c>
      <c r="AX186" s="14" t="s">
        <v>85</v>
      </c>
      <c r="AY186" s="166" t="s">
        <v>150</v>
      </c>
    </row>
    <row r="187" spans="1:65" s="2" customFormat="1" ht="49.15" customHeight="1">
      <c r="A187" s="29"/>
      <c r="B187" s="145"/>
      <c r="C187" s="146" t="s">
        <v>8</v>
      </c>
      <c r="D187" s="146" t="s">
        <v>152</v>
      </c>
      <c r="E187" s="147" t="s">
        <v>255</v>
      </c>
      <c r="F187" s="148" t="s">
        <v>256</v>
      </c>
      <c r="G187" s="149" t="s">
        <v>203</v>
      </c>
      <c r="H187" s="150">
        <v>91.14</v>
      </c>
      <c r="I187" s="243"/>
      <c r="J187" s="151">
        <f>ROUND(I187*H187,2)</f>
        <v>0</v>
      </c>
      <c r="K187" s="148" t="s">
        <v>1</v>
      </c>
      <c r="L187" s="30"/>
      <c r="M187" s="152" t="s">
        <v>1</v>
      </c>
      <c r="N187" s="153" t="s">
        <v>43</v>
      </c>
      <c r="O187" s="154">
        <v>0.115</v>
      </c>
      <c r="P187" s="154">
        <f>O187*H187</f>
        <v>10.4811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6" t="s">
        <v>157</v>
      </c>
      <c r="AT187" s="156" t="s">
        <v>152</v>
      </c>
      <c r="AU187" s="156" t="s">
        <v>87</v>
      </c>
      <c r="AY187" s="17" t="s">
        <v>150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85</v>
      </c>
      <c r="BK187" s="157">
        <f>ROUND(I187*H187,2)</f>
        <v>0</v>
      </c>
      <c r="BL187" s="17" t="s">
        <v>157</v>
      </c>
      <c r="BM187" s="156" t="s">
        <v>1288</v>
      </c>
    </row>
    <row r="188" spans="2:51" s="14" customFormat="1" ht="11.25">
      <c r="B188" s="165"/>
      <c r="D188" s="159" t="s">
        <v>159</v>
      </c>
      <c r="E188" s="166" t="s">
        <v>1</v>
      </c>
      <c r="F188" s="167" t="s">
        <v>1289</v>
      </c>
      <c r="H188" s="168">
        <v>91.14</v>
      </c>
      <c r="I188" s="245"/>
      <c r="L188" s="165"/>
      <c r="M188" s="169"/>
      <c r="N188" s="170"/>
      <c r="O188" s="170"/>
      <c r="P188" s="170"/>
      <c r="Q188" s="170"/>
      <c r="R188" s="170"/>
      <c r="S188" s="170"/>
      <c r="T188" s="171"/>
      <c r="AT188" s="166" t="s">
        <v>159</v>
      </c>
      <c r="AU188" s="166" t="s">
        <v>87</v>
      </c>
      <c r="AV188" s="14" t="s">
        <v>87</v>
      </c>
      <c r="AW188" s="14" t="s">
        <v>33</v>
      </c>
      <c r="AX188" s="14" t="s">
        <v>85</v>
      </c>
      <c r="AY188" s="166" t="s">
        <v>150</v>
      </c>
    </row>
    <row r="189" spans="1:65" s="2" customFormat="1" ht="66.75" customHeight="1">
      <c r="A189" s="29"/>
      <c r="B189" s="145"/>
      <c r="C189" s="146" t="s">
        <v>240</v>
      </c>
      <c r="D189" s="146" t="s">
        <v>152</v>
      </c>
      <c r="E189" s="147" t="s">
        <v>260</v>
      </c>
      <c r="F189" s="148" t="s">
        <v>261</v>
      </c>
      <c r="G189" s="149" t="s">
        <v>203</v>
      </c>
      <c r="H189" s="150">
        <v>22.412</v>
      </c>
      <c r="I189" s="243"/>
      <c r="J189" s="151">
        <f>ROUND(I189*H189,2)</f>
        <v>0</v>
      </c>
      <c r="K189" s="148" t="s">
        <v>156</v>
      </c>
      <c r="L189" s="30"/>
      <c r="M189" s="152" t="s">
        <v>1</v>
      </c>
      <c r="N189" s="153" t="s">
        <v>43</v>
      </c>
      <c r="O189" s="154">
        <v>0.435</v>
      </c>
      <c r="P189" s="154">
        <f>O189*H189</f>
        <v>9.74922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157</v>
      </c>
      <c r="AT189" s="156" t="s">
        <v>152</v>
      </c>
      <c r="AU189" s="156" t="s">
        <v>87</v>
      </c>
      <c r="AY189" s="17" t="s">
        <v>150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85</v>
      </c>
      <c r="BK189" s="157">
        <f>ROUND(I189*H189,2)</f>
        <v>0</v>
      </c>
      <c r="BL189" s="17" t="s">
        <v>157</v>
      </c>
      <c r="BM189" s="156" t="s">
        <v>1290</v>
      </c>
    </row>
    <row r="190" spans="2:51" s="13" customFormat="1" ht="11.25">
      <c r="B190" s="158"/>
      <c r="D190" s="159" t="s">
        <v>159</v>
      </c>
      <c r="E190" s="160" t="s">
        <v>1</v>
      </c>
      <c r="F190" s="161" t="s">
        <v>1015</v>
      </c>
      <c r="H190" s="160" t="s">
        <v>1</v>
      </c>
      <c r="I190" s="244"/>
      <c r="L190" s="158"/>
      <c r="M190" s="162"/>
      <c r="N190" s="163"/>
      <c r="O190" s="163"/>
      <c r="P190" s="163"/>
      <c r="Q190" s="163"/>
      <c r="R190" s="163"/>
      <c r="S190" s="163"/>
      <c r="T190" s="164"/>
      <c r="AT190" s="160" t="s">
        <v>159</v>
      </c>
      <c r="AU190" s="160" t="s">
        <v>87</v>
      </c>
      <c r="AV190" s="13" t="s">
        <v>85</v>
      </c>
      <c r="AW190" s="13" t="s">
        <v>33</v>
      </c>
      <c r="AX190" s="13" t="s">
        <v>78</v>
      </c>
      <c r="AY190" s="160" t="s">
        <v>150</v>
      </c>
    </row>
    <row r="191" spans="2:51" s="13" customFormat="1" ht="11.25">
      <c r="B191" s="158"/>
      <c r="D191" s="159" t="s">
        <v>159</v>
      </c>
      <c r="E191" s="160" t="s">
        <v>1</v>
      </c>
      <c r="F191" s="161" t="s">
        <v>210</v>
      </c>
      <c r="H191" s="160" t="s">
        <v>1</v>
      </c>
      <c r="I191" s="244"/>
      <c r="L191" s="158"/>
      <c r="M191" s="162"/>
      <c r="N191" s="163"/>
      <c r="O191" s="163"/>
      <c r="P191" s="163"/>
      <c r="Q191" s="163"/>
      <c r="R191" s="163"/>
      <c r="S191" s="163"/>
      <c r="T191" s="164"/>
      <c r="AT191" s="160" t="s">
        <v>159</v>
      </c>
      <c r="AU191" s="160" t="s">
        <v>87</v>
      </c>
      <c r="AV191" s="13" t="s">
        <v>85</v>
      </c>
      <c r="AW191" s="13" t="s">
        <v>33</v>
      </c>
      <c r="AX191" s="13" t="s">
        <v>78</v>
      </c>
      <c r="AY191" s="160" t="s">
        <v>150</v>
      </c>
    </row>
    <row r="192" spans="2:51" s="14" customFormat="1" ht="11.25">
      <c r="B192" s="165"/>
      <c r="D192" s="159" t="s">
        <v>159</v>
      </c>
      <c r="E192" s="166" t="s">
        <v>1</v>
      </c>
      <c r="F192" s="167" t="s">
        <v>1291</v>
      </c>
      <c r="H192" s="168">
        <v>24.57</v>
      </c>
      <c r="I192" s="245"/>
      <c r="L192" s="165"/>
      <c r="M192" s="169"/>
      <c r="N192" s="170"/>
      <c r="O192" s="170"/>
      <c r="P192" s="170"/>
      <c r="Q192" s="170"/>
      <c r="R192" s="170"/>
      <c r="S192" s="170"/>
      <c r="T192" s="171"/>
      <c r="AT192" s="166" t="s">
        <v>159</v>
      </c>
      <c r="AU192" s="166" t="s">
        <v>87</v>
      </c>
      <c r="AV192" s="14" t="s">
        <v>87</v>
      </c>
      <c r="AW192" s="14" t="s">
        <v>33</v>
      </c>
      <c r="AX192" s="14" t="s">
        <v>78</v>
      </c>
      <c r="AY192" s="166" t="s">
        <v>150</v>
      </c>
    </row>
    <row r="193" spans="2:51" s="14" customFormat="1" ht="11.25">
      <c r="B193" s="165"/>
      <c r="D193" s="159" t="s">
        <v>159</v>
      </c>
      <c r="E193" s="166" t="s">
        <v>1</v>
      </c>
      <c r="F193" s="167" t="s">
        <v>1292</v>
      </c>
      <c r="H193" s="168">
        <v>-2.158</v>
      </c>
      <c r="I193" s="245"/>
      <c r="L193" s="165"/>
      <c r="M193" s="169"/>
      <c r="N193" s="170"/>
      <c r="O193" s="170"/>
      <c r="P193" s="170"/>
      <c r="Q193" s="170"/>
      <c r="R193" s="170"/>
      <c r="S193" s="170"/>
      <c r="T193" s="171"/>
      <c r="AT193" s="166" t="s">
        <v>159</v>
      </c>
      <c r="AU193" s="166" t="s">
        <v>87</v>
      </c>
      <c r="AV193" s="14" t="s">
        <v>87</v>
      </c>
      <c r="AW193" s="14" t="s">
        <v>33</v>
      </c>
      <c r="AX193" s="14" t="s">
        <v>78</v>
      </c>
      <c r="AY193" s="166" t="s">
        <v>150</v>
      </c>
    </row>
    <row r="194" spans="2:51" s="15" customFormat="1" ht="11.25">
      <c r="B194" s="172"/>
      <c r="D194" s="159" t="s">
        <v>159</v>
      </c>
      <c r="E194" s="173" t="s">
        <v>1</v>
      </c>
      <c r="F194" s="174" t="s">
        <v>164</v>
      </c>
      <c r="H194" s="175">
        <v>22.412</v>
      </c>
      <c r="I194" s="247"/>
      <c r="L194" s="172"/>
      <c r="M194" s="176"/>
      <c r="N194" s="177"/>
      <c r="O194" s="177"/>
      <c r="P194" s="177"/>
      <c r="Q194" s="177"/>
      <c r="R194" s="177"/>
      <c r="S194" s="177"/>
      <c r="T194" s="178"/>
      <c r="AT194" s="173" t="s">
        <v>159</v>
      </c>
      <c r="AU194" s="173" t="s">
        <v>87</v>
      </c>
      <c r="AV194" s="15" t="s">
        <v>157</v>
      </c>
      <c r="AW194" s="15" t="s">
        <v>33</v>
      </c>
      <c r="AX194" s="15" t="s">
        <v>85</v>
      </c>
      <c r="AY194" s="173" t="s">
        <v>150</v>
      </c>
    </row>
    <row r="195" spans="1:65" s="2" customFormat="1" ht="16.5" customHeight="1">
      <c r="A195" s="29"/>
      <c r="B195" s="145"/>
      <c r="C195" s="179" t="s">
        <v>249</v>
      </c>
      <c r="D195" s="179" t="s">
        <v>265</v>
      </c>
      <c r="E195" s="180" t="s">
        <v>266</v>
      </c>
      <c r="F195" s="181" t="s">
        <v>267</v>
      </c>
      <c r="G195" s="182" t="s">
        <v>268</v>
      </c>
      <c r="H195" s="183">
        <v>44.824</v>
      </c>
      <c r="I195" s="248"/>
      <c r="J195" s="184">
        <f>ROUND(I195*H195,2)</f>
        <v>0</v>
      </c>
      <c r="K195" s="181" t="s">
        <v>156</v>
      </c>
      <c r="L195" s="185"/>
      <c r="M195" s="186" t="s">
        <v>1</v>
      </c>
      <c r="N195" s="187" t="s">
        <v>43</v>
      </c>
      <c r="O195" s="154">
        <v>0</v>
      </c>
      <c r="P195" s="154">
        <f>O195*H195</f>
        <v>0</v>
      </c>
      <c r="Q195" s="154">
        <v>1</v>
      </c>
      <c r="R195" s="154">
        <f>Q195*H195</f>
        <v>44.824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194</v>
      </c>
      <c r="AT195" s="156" t="s">
        <v>265</v>
      </c>
      <c r="AU195" s="156" t="s">
        <v>87</v>
      </c>
      <c r="AY195" s="17" t="s">
        <v>150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85</v>
      </c>
      <c r="BK195" s="157">
        <f>ROUND(I195*H195,2)</f>
        <v>0</v>
      </c>
      <c r="BL195" s="17" t="s">
        <v>157</v>
      </c>
      <c r="BM195" s="156" t="s">
        <v>1293</v>
      </c>
    </row>
    <row r="196" spans="1:47" s="2" customFormat="1" ht="19.5">
      <c r="A196" s="29"/>
      <c r="B196" s="30"/>
      <c r="C196" s="29"/>
      <c r="D196" s="159" t="s">
        <v>270</v>
      </c>
      <c r="E196" s="29"/>
      <c r="F196" s="188" t="s">
        <v>271</v>
      </c>
      <c r="G196" s="29"/>
      <c r="H196" s="29"/>
      <c r="I196" s="249"/>
      <c r="J196" s="29"/>
      <c r="K196" s="29"/>
      <c r="L196" s="30"/>
      <c r="M196" s="189"/>
      <c r="N196" s="190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270</v>
      </c>
      <c r="AU196" s="17" t="s">
        <v>87</v>
      </c>
    </row>
    <row r="197" spans="2:51" s="14" customFormat="1" ht="11.25">
      <c r="B197" s="165"/>
      <c r="D197" s="159" t="s">
        <v>159</v>
      </c>
      <c r="F197" s="167" t="s">
        <v>1294</v>
      </c>
      <c r="H197" s="168">
        <v>44.824</v>
      </c>
      <c r="I197" s="245"/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159</v>
      </c>
      <c r="AU197" s="166" t="s">
        <v>87</v>
      </c>
      <c r="AV197" s="14" t="s">
        <v>87</v>
      </c>
      <c r="AW197" s="14" t="s">
        <v>3</v>
      </c>
      <c r="AX197" s="14" t="s">
        <v>85</v>
      </c>
      <c r="AY197" s="166" t="s">
        <v>150</v>
      </c>
    </row>
    <row r="198" spans="2:63" s="12" customFormat="1" ht="22.9" customHeight="1">
      <c r="B198" s="133"/>
      <c r="D198" s="134" t="s">
        <v>77</v>
      </c>
      <c r="E198" s="143" t="s">
        <v>169</v>
      </c>
      <c r="F198" s="143" t="s">
        <v>1062</v>
      </c>
      <c r="I198" s="250"/>
      <c r="J198" s="144">
        <f>BK198</f>
        <v>0</v>
      </c>
      <c r="L198" s="133"/>
      <c r="M198" s="137"/>
      <c r="N198" s="138"/>
      <c r="O198" s="138"/>
      <c r="P198" s="139">
        <f>SUM(P199:P200)</f>
        <v>7.191800000000001</v>
      </c>
      <c r="Q198" s="138"/>
      <c r="R198" s="139">
        <f>SUM(R199:R200)</f>
        <v>0</v>
      </c>
      <c r="S198" s="138"/>
      <c r="T198" s="140">
        <f>SUM(T199:T200)</f>
        <v>0</v>
      </c>
      <c r="AR198" s="134" t="s">
        <v>85</v>
      </c>
      <c r="AT198" s="141" t="s">
        <v>77</v>
      </c>
      <c r="AU198" s="141" t="s">
        <v>85</v>
      </c>
      <c r="AY198" s="134" t="s">
        <v>150</v>
      </c>
      <c r="BK198" s="142">
        <f>SUM(BK199:BK200)</f>
        <v>0</v>
      </c>
    </row>
    <row r="199" spans="1:65" s="2" customFormat="1" ht="16.5" customHeight="1">
      <c r="A199" s="29"/>
      <c r="B199" s="145"/>
      <c r="C199" s="146" t="s">
        <v>254</v>
      </c>
      <c r="D199" s="146" t="s">
        <v>152</v>
      </c>
      <c r="E199" s="147" t="s">
        <v>1063</v>
      </c>
      <c r="F199" s="148" t="s">
        <v>1064</v>
      </c>
      <c r="G199" s="149" t="s">
        <v>180</v>
      </c>
      <c r="H199" s="150">
        <v>46.7</v>
      </c>
      <c r="I199" s="243"/>
      <c r="J199" s="151">
        <f>ROUND(I199*H199,2)</f>
        <v>0</v>
      </c>
      <c r="K199" s="148" t="s">
        <v>1</v>
      </c>
      <c r="L199" s="30"/>
      <c r="M199" s="152" t="s">
        <v>1</v>
      </c>
      <c r="N199" s="153" t="s">
        <v>43</v>
      </c>
      <c r="O199" s="154">
        <v>0.069</v>
      </c>
      <c r="P199" s="154">
        <f>O199*H199</f>
        <v>3.2223000000000006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157</v>
      </c>
      <c r="AT199" s="156" t="s">
        <v>152</v>
      </c>
      <c r="AU199" s="156" t="s">
        <v>87</v>
      </c>
      <c r="AY199" s="17" t="s">
        <v>150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85</v>
      </c>
      <c r="BK199" s="157">
        <f>ROUND(I199*H199,2)</f>
        <v>0</v>
      </c>
      <c r="BL199" s="17" t="s">
        <v>157</v>
      </c>
      <c r="BM199" s="156" t="s">
        <v>1295</v>
      </c>
    </row>
    <row r="200" spans="1:65" s="2" customFormat="1" ht="24.2" customHeight="1">
      <c r="A200" s="29"/>
      <c r="B200" s="145"/>
      <c r="C200" s="146" t="s">
        <v>259</v>
      </c>
      <c r="D200" s="146" t="s">
        <v>152</v>
      </c>
      <c r="E200" s="147" t="s">
        <v>1066</v>
      </c>
      <c r="F200" s="148" t="s">
        <v>1067</v>
      </c>
      <c r="G200" s="149" t="s">
        <v>180</v>
      </c>
      <c r="H200" s="150">
        <v>46.7</v>
      </c>
      <c r="I200" s="243"/>
      <c r="J200" s="151">
        <f>ROUND(I200*H200,2)</f>
        <v>0</v>
      </c>
      <c r="K200" s="148" t="s">
        <v>156</v>
      </c>
      <c r="L200" s="30"/>
      <c r="M200" s="152" t="s">
        <v>1</v>
      </c>
      <c r="N200" s="153" t="s">
        <v>43</v>
      </c>
      <c r="O200" s="154">
        <v>0.085</v>
      </c>
      <c r="P200" s="154">
        <f>O200*H200</f>
        <v>3.9695000000000005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157</v>
      </c>
      <c r="AT200" s="156" t="s">
        <v>152</v>
      </c>
      <c r="AU200" s="156" t="s">
        <v>87</v>
      </c>
      <c r="AY200" s="17" t="s">
        <v>150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85</v>
      </c>
      <c r="BK200" s="157">
        <f>ROUND(I200*H200,2)</f>
        <v>0</v>
      </c>
      <c r="BL200" s="17" t="s">
        <v>157</v>
      </c>
      <c r="BM200" s="156" t="s">
        <v>1296</v>
      </c>
    </row>
    <row r="201" spans="2:63" s="12" customFormat="1" ht="22.9" customHeight="1">
      <c r="B201" s="133"/>
      <c r="D201" s="134" t="s">
        <v>77</v>
      </c>
      <c r="E201" s="143" t="s">
        <v>157</v>
      </c>
      <c r="F201" s="143" t="s">
        <v>287</v>
      </c>
      <c r="I201" s="250"/>
      <c r="J201" s="144">
        <f>BK201</f>
        <v>0</v>
      </c>
      <c r="L201" s="133"/>
      <c r="M201" s="137"/>
      <c r="N201" s="138"/>
      <c r="O201" s="138"/>
      <c r="P201" s="139">
        <f>SUM(P202:P219)</f>
        <v>16.705958000000003</v>
      </c>
      <c r="Q201" s="138"/>
      <c r="R201" s="139">
        <f>SUM(R202:R219)</f>
        <v>0.7281</v>
      </c>
      <c r="S201" s="138"/>
      <c r="T201" s="140">
        <f>SUM(T202:T219)</f>
        <v>0</v>
      </c>
      <c r="AR201" s="134" t="s">
        <v>85</v>
      </c>
      <c r="AT201" s="141" t="s">
        <v>77</v>
      </c>
      <c r="AU201" s="141" t="s">
        <v>85</v>
      </c>
      <c r="AY201" s="134" t="s">
        <v>150</v>
      </c>
      <c r="BK201" s="142">
        <f>SUM(BK202:BK219)</f>
        <v>0</v>
      </c>
    </row>
    <row r="202" spans="1:65" s="2" customFormat="1" ht="24.2" customHeight="1">
      <c r="A202" s="29"/>
      <c r="B202" s="145"/>
      <c r="C202" s="146" t="s">
        <v>264</v>
      </c>
      <c r="D202" s="146" t="s">
        <v>152</v>
      </c>
      <c r="E202" s="147" t="s">
        <v>1069</v>
      </c>
      <c r="F202" s="148" t="s">
        <v>1070</v>
      </c>
      <c r="G202" s="149" t="s">
        <v>343</v>
      </c>
      <c r="H202" s="150">
        <v>4</v>
      </c>
      <c r="I202" s="243"/>
      <c r="J202" s="151">
        <f>ROUND(I202*H202,2)</f>
        <v>0</v>
      </c>
      <c r="K202" s="148" t="s">
        <v>156</v>
      </c>
      <c r="L202" s="30"/>
      <c r="M202" s="152" t="s">
        <v>1</v>
      </c>
      <c r="N202" s="153" t="s">
        <v>43</v>
      </c>
      <c r="O202" s="154">
        <v>1.05</v>
      </c>
      <c r="P202" s="154">
        <f>O202*H202</f>
        <v>4.2</v>
      </c>
      <c r="Q202" s="154">
        <v>0.08742</v>
      </c>
      <c r="R202" s="154">
        <f>Q202*H202</f>
        <v>0.34968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157</v>
      </c>
      <c r="AT202" s="156" t="s">
        <v>152</v>
      </c>
      <c r="AU202" s="156" t="s">
        <v>87</v>
      </c>
      <c r="AY202" s="17" t="s">
        <v>150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85</v>
      </c>
      <c r="BK202" s="157">
        <f>ROUND(I202*H202,2)</f>
        <v>0</v>
      </c>
      <c r="BL202" s="17" t="s">
        <v>157</v>
      </c>
      <c r="BM202" s="156" t="s">
        <v>1297</v>
      </c>
    </row>
    <row r="203" spans="2:51" s="14" customFormat="1" ht="11.25">
      <c r="B203" s="165"/>
      <c r="D203" s="159" t="s">
        <v>159</v>
      </c>
      <c r="E203" s="166" t="s">
        <v>1</v>
      </c>
      <c r="F203" s="167" t="s">
        <v>1298</v>
      </c>
      <c r="H203" s="168">
        <v>4</v>
      </c>
      <c r="I203" s="245"/>
      <c r="L203" s="165"/>
      <c r="M203" s="169"/>
      <c r="N203" s="170"/>
      <c r="O203" s="170"/>
      <c r="P203" s="170"/>
      <c r="Q203" s="170"/>
      <c r="R203" s="170"/>
      <c r="S203" s="170"/>
      <c r="T203" s="171"/>
      <c r="AT203" s="166" t="s">
        <v>159</v>
      </c>
      <c r="AU203" s="166" t="s">
        <v>87</v>
      </c>
      <c r="AV203" s="14" t="s">
        <v>87</v>
      </c>
      <c r="AW203" s="14" t="s">
        <v>33</v>
      </c>
      <c r="AX203" s="14" t="s">
        <v>85</v>
      </c>
      <c r="AY203" s="166" t="s">
        <v>150</v>
      </c>
    </row>
    <row r="204" spans="1:65" s="2" customFormat="1" ht="24.2" customHeight="1">
      <c r="A204" s="29"/>
      <c r="B204" s="145"/>
      <c r="C204" s="179" t="s">
        <v>7</v>
      </c>
      <c r="D204" s="179" t="s">
        <v>265</v>
      </c>
      <c r="E204" s="180" t="s">
        <v>1073</v>
      </c>
      <c r="F204" s="181" t="s">
        <v>1074</v>
      </c>
      <c r="G204" s="182" t="s">
        <v>343</v>
      </c>
      <c r="H204" s="183">
        <v>1</v>
      </c>
      <c r="I204" s="248"/>
      <c r="J204" s="184">
        <f aca="true" t="shared" si="0" ref="J204:J209">ROUND(I204*H204,2)</f>
        <v>0</v>
      </c>
      <c r="K204" s="181" t="s">
        <v>156</v>
      </c>
      <c r="L204" s="185"/>
      <c r="M204" s="186" t="s">
        <v>1</v>
      </c>
      <c r="N204" s="187" t="s">
        <v>43</v>
      </c>
      <c r="O204" s="154">
        <v>0</v>
      </c>
      <c r="P204" s="154">
        <f aca="true" t="shared" si="1" ref="P204:P209">O204*H204</f>
        <v>0</v>
      </c>
      <c r="Q204" s="154">
        <v>0.04</v>
      </c>
      <c r="R204" s="154">
        <f aca="true" t="shared" si="2" ref="R204:R209">Q204*H204</f>
        <v>0.04</v>
      </c>
      <c r="S204" s="154">
        <v>0</v>
      </c>
      <c r="T204" s="155">
        <f aca="true" t="shared" si="3" ref="T204:T209"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194</v>
      </c>
      <c r="AT204" s="156" t="s">
        <v>265</v>
      </c>
      <c r="AU204" s="156" t="s">
        <v>87</v>
      </c>
      <c r="AY204" s="17" t="s">
        <v>150</v>
      </c>
      <c r="BE204" s="157">
        <f aca="true" t="shared" si="4" ref="BE204:BE209">IF(N204="základní",J204,0)</f>
        <v>0</v>
      </c>
      <c r="BF204" s="157">
        <f aca="true" t="shared" si="5" ref="BF204:BF209">IF(N204="snížená",J204,0)</f>
        <v>0</v>
      </c>
      <c r="BG204" s="157">
        <f aca="true" t="shared" si="6" ref="BG204:BG209">IF(N204="zákl. přenesená",J204,0)</f>
        <v>0</v>
      </c>
      <c r="BH204" s="157">
        <f aca="true" t="shared" si="7" ref="BH204:BH209">IF(N204="sníž. přenesená",J204,0)</f>
        <v>0</v>
      </c>
      <c r="BI204" s="157">
        <f aca="true" t="shared" si="8" ref="BI204:BI209">IF(N204="nulová",J204,0)</f>
        <v>0</v>
      </c>
      <c r="BJ204" s="17" t="s">
        <v>85</v>
      </c>
      <c r="BK204" s="157">
        <f aca="true" t="shared" si="9" ref="BK204:BK209">ROUND(I204*H204,2)</f>
        <v>0</v>
      </c>
      <c r="BL204" s="17" t="s">
        <v>157</v>
      </c>
      <c r="BM204" s="156" t="s">
        <v>1299</v>
      </c>
    </row>
    <row r="205" spans="1:65" s="2" customFormat="1" ht="24.2" customHeight="1">
      <c r="A205" s="29"/>
      <c r="B205" s="145"/>
      <c r="C205" s="179" t="s">
        <v>276</v>
      </c>
      <c r="D205" s="179" t="s">
        <v>265</v>
      </c>
      <c r="E205" s="180" t="s">
        <v>1076</v>
      </c>
      <c r="F205" s="181" t="s">
        <v>1077</v>
      </c>
      <c r="G205" s="182" t="s">
        <v>343</v>
      </c>
      <c r="H205" s="183">
        <v>2</v>
      </c>
      <c r="I205" s="248"/>
      <c r="J205" s="184">
        <f t="shared" si="0"/>
        <v>0</v>
      </c>
      <c r="K205" s="181" t="s">
        <v>156</v>
      </c>
      <c r="L205" s="185"/>
      <c r="M205" s="186" t="s">
        <v>1</v>
      </c>
      <c r="N205" s="187" t="s">
        <v>43</v>
      </c>
      <c r="O205" s="154">
        <v>0</v>
      </c>
      <c r="P205" s="154">
        <f t="shared" si="1"/>
        <v>0</v>
      </c>
      <c r="Q205" s="154">
        <v>0.051</v>
      </c>
      <c r="R205" s="154">
        <f t="shared" si="2"/>
        <v>0.102</v>
      </c>
      <c r="S205" s="154">
        <v>0</v>
      </c>
      <c r="T205" s="155">
        <f t="shared" si="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194</v>
      </c>
      <c r="AT205" s="156" t="s">
        <v>265</v>
      </c>
      <c r="AU205" s="156" t="s">
        <v>87</v>
      </c>
      <c r="AY205" s="17" t="s">
        <v>150</v>
      </c>
      <c r="BE205" s="157">
        <f t="shared" si="4"/>
        <v>0</v>
      </c>
      <c r="BF205" s="157">
        <f t="shared" si="5"/>
        <v>0</v>
      </c>
      <c r="BG205" s="157">
        <f t="shared" si="6"/>
        <v>0</v>
      </c>
      <c r="BH205" s="157">
        <f t="shared" si="7"/>
        <v>0</v>
      </c>
      <c r="BI205" s="157">
        <f t="shared" si="8"/>
        <v>0</v>
      </c>
      <c r="BJ205" s="17" t="s">
        <v>85</v>
      </c>
      <c r="BK205" s="157">
        <f t="shared" si="9"/>
        <v>0</v>
      </c>
      <c r="BL205" s="17" t="s">
        <v>157</v>
      </c>
      <c r="BM205" s="156" t="s">
        <v>1300</v>
      </c>
    </row>
    <row r="206" spans="1:65" s="2" customFormat="1" ht="24.2" customHeight="1">
      <c r="A206" s="29"/>
      <c r="B206" s="145"/>
      <c r="C206" s="179" t="s">
        <v>281</v>
      </c>
      <c r="D206" s="179" t="s">
        <v>265</v>
      </c>
      <c r="E206" s="180" t="s">
        <v>1079</v>
      </c>
      <c r="F206" s="181" t="s">
        <v>1080</v>
      </c>
      <c r="G206" s="182" t="s">
        <v>343</v>
      </c>
      <c r="H206" s="183">
        <v>1</v>
      </c>
      <c r="I206" s="248"/>
      <c r="J206" s="184">
        <f t="shared" si="0"/>
        <v>0</v>
      </c>
      <c r="K206" s="181" t="s">
        <v>156</v>
      </c>
      <c r="L206" s="185"/>
      <c r="M206" s="186" t="s">
        <v>1</v>
      </c>
      <c r="N206" s="187" t="s">
        <v>43</v>
      </c>
      <c r="O206" s="154">
        <v>0</v>
      </c>
      <c r="P206" s="154">
        <f t="shared" si="1"/>
        <v>0</v>
      </c>
      <c r="Q206" s="154">
        <v>0.068</v>
      </c>
      <c r="R206" s="154">
        <f t="shared" si="2"/>
        <v>0.068</v>
      </c>
      <c r="S206" s="154">
        <v>0</v>
      </c>
      <c r="T206" s="155">
        <f t="shared" si="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194</v>
      </c>
      <c r="AT206" s="156" t="s">
        <v>265</v>
      </c>
      <c r="AU206" s="156" t="s">
        <v>87</v>
      </c>
      <c r="AY206" s="17" t="s">
        <v>150</v>
      </c>
      <c r="BE206" s="157">
        <f t="shared" si="4"/>
        <v>0</v>
      </c>
      <c r="BF206" s="157">
        <f t="shared" si="5"/>
        <v>0</v>
      </c>
      <c r="BG206" s="157">
        <f t="shared" si="6"/>
        <v>0</v>
      </c>
      <c r="BH206" s="157">
        <f t="shared" si="7"/>
        <v>0</v>
      </c>
      <c r="BI206" s="157">
        <f t="shared" si="8"/>
        <v>0</v>
      </c>
      <c r="BJ206" s="17" t="s">
        <v>85</v>
      </c>
      <c r="BK206" s="157">
        <f t="shared" si="9"/>
        <v>0</v>
      </c>
      <c r="BL206" s="17" t="s">
        <v>157</v>
      </c>
      <c r="BM206" s="156" t="s">
        <v>1301</v>
      </c>
    </row>
    <row r="207" spans="1:65" s="2" customFormat="1" ht="33" customHeight="1">
      <c r="A207" s="29"/>
      <c r="B207" s="145"/>
      <c r="C207" s="146" t="s">
        <v>288</v>
      </c>
      <c r="D207" s="146" t="s">
        <v>152</v>
      </c>
      <c r="E207" s="147" t="s">
        <v>1082</v>
      </c>
      <c r="F207" s="148" t="s">
        <v>1083</v>
      </c>
      <c r="G207" s="149" t="s">
        <v>343</v>
      </c>
      <c r="H207" s="150">
        <v>1</v>
      </c>
      <c r="I207" s="243"/>
      <c r="J207" s="151">
        <f t="shared" si="0"/>
        <v>0</v>
      </c>
      <c r="K207" s="148" t="s">
        <v>156</v>
      </c>
      <c r="L207" s="30"/>
      <c r="M207" s="152" t="s">
        <v>1</v>
      </c>
      <c r="N207" s="153" t="s">
        <v>43</v>
      </c>
      <c r="O207" s="154">
        <v>1.228</v>
      </c>
      <c r="P207" s="154">
        <f t="shared" si="1"/>
        <v>1.228</v>
      </c>
      <c r="Q207" s="154">
        <v>0.08742</v>
      </c>
      <c r="R207" s="154">
        <f t="shared" si="2"/>
        <v>0.08742</v>
      </c>
      <c r="S207" s="154">
        <v>0</v>
      </c>
      <c r="T207" s="155">
        <f t="shared" si="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157</v>
      </c>
      <c r="AT207" s="156" t="s">
        <v>152</v>
      </c>
      <c r="AU207" s="156" t="s">
        <v>87</v>
      </c>
      <c r="AY207" s="17" t="s">
        <v>150</v>
      </c>
      <c r="BE207" s="157">
        <f t="shared" si="4"/>
        <v>0</v>
      </c>
      <c r="BF207" s="157">
        <f t="shared" si="5"/>
        <v>0</v>
      </c>
      <c r="BG207" s="157">
        <f t="shared" si="6"/>
        <v>0</v>
      </c>
      <c r="BH207" s="157">
        <f t="shared" si="7"/>
        <v>0</v>
      </c>
      <c r="BI207" s="157">
        <f t="shared" si="8"/>
        <v>0</v>
      </c>
      <c r="BJ207" s="17" t="s">
        <v>85</v>
      </c>
      <c r="BK207" s="157">
        <f t="shared" si="9"/>
        <v>0</v>
      </c>
      <c r="BL207" s="17" t="s">
        <v>157</v>
      </c>
      <c r="BM207" s="156" t="s">
        <v>1302</v>
      </c>
    </row>
    <row r="208" spans="1:65" s="2" customFormat="1" ht="24.2" customHeight="1">
      <c r="A208" s="29"/>
      <c r="B208" s="145"/>
      <c r="C208" s="179" t="s">
        <v>293</v>
      </c>
      <c r="D208" s="179" t="s">
        <v>265</v>
      </c>
      <c r="E208" s="180" t="s">
        <v>1085</v>
      </c>
      <c r="F208" s="181" t="s">
        <v>1086</v>
      </c>
      <c r="G208" s="182" t="s">
        <v>343</v>
      </c>
      <c r="H208" s="183">
        <v>1</v>
      </c>
      <c r="I208" s="248"/>
      <c r="J208" s="184">
        <f t="shared" si="0"/>
        <v>0</v>
      </c>
      <c r="K208" s="181" t="s">
        <v>156</v>
      </c>
      <c r="L208" s="185"/>
      <c r="M208" s="186" t="s">
        <v>1</v>
      </c>
      <c r="N208" s="187" t="s">
        <v>43</v>
      </c>
      <c r="O208" s="154">
        <v>0</v>
      </c>
      <c r="P208" s="154">
        <f t="shared" si="1"/>
        <v>0</v>
      </c>
      <c r="Q208" s="154">
        <v>0.081</v>
      </c>
      <c r="R208" s="154">
        <f t="shared" si="2"/>
        <v>0.081</v>
      </c>
      <c r="S208" s="154">
        <v>0</v>
      </c>
      <c r="T208" s="155">
        <f t="shared" si="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194</v>
      </c>
      <c r="AT208" s="156" t="s">
        <v>265</v>
      </c>
      <c r="AU208" s="156" t="s">
        <v>87</v>
      </c>
      <c r="AY208" s="17" t="s">
        <v>150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7" t="s">
        <v>85</v>
      </c>
      <c r="BK208" s="157">
        <f t="shared" si="9"/>
        <v>0</v>
      </c>
      <c r="BL208" s="17" t="s">
        <v>157</v>
      </c>
      <c r="BM208" s="156" t="s">
        <v>1303</v>
      </c>
    </row>
    <row r="209" spans="1:65" s="2" customFormat="1" ht="37.9" customHeight="1">
      <c r="A209" s="29"/>
      <c r="B209" s="145"/>
      <c r="C209" s="146" t="s">
        <v>298</v>
      </c>
      <c r="D209" s="146" t="s">
        <v>152</v>
      </c>
      <c r="E209" s="147" t="s">
        <v>1088</v>
      </c>
      <c r="F209" s="148" t="s">
        <v>1089</v>
      </c>
      <c r="G209" s="149" t="s">
        <v>203</v>
      </c>
      <c r="H209" s="150">
        <v>5.664</v>
      </c>
      <c r="I209" s="243"/>
      <c r="J209" s="151">
        <f t="shared" si="0"/>
        <v>0</v>
      </c>
      <c r="K209" s="148" t="s">
        <v>1090</v>
      </c>
      <c r="L209" s="30"/>
      <c r="M209" s="152" t="s">
        <v>1</v>
      </c>
      <c r="N209" s="153" t="s">
        <v>43</v>
      </c>
      <c r="O209" s="154">
        <v>1.465</v>
      </c>
      <c r="P209" s="154">
        <f t="shared" si="1"/>
        <v>8.29776</v>
      </c>
      <c r="Q209" s="154">
        <v>0</v>
      </c>
      <c r="R209" s="154">
        <f t="shared" si="2"/>
        <v>0</v>
      </c>
      <c r="S209" s="154">
        <v>0</v>
      </c>
      <c r="T209" s="155">
        <f t="shared" si="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157</v>
      </c>
      <c r="AT209" s="156" t="s">
        <v>152</v>
      </c>
      <c r="AU209" s="156" t="s">
        <v>87</v>
      </c>
      <c r="AY209" s="17" t="s">
        <v>150</v>
      </c>
      <c r="BE209" s="157">
        <f t="shared" si="4"/>
        <v>0</v>
      </c>
      <c r="BF209" s="157">
        <f t="shared" si="5"/>
        <v>0</v>
      </c>
      <c r="BG209" s="157">
        <f t="shared" si="6"/>
        <v>0</v>
      </c>
      <c r="BH209" s="157">
        <f t="shared" si="7"/>
        <v>0</v>
      </c>
      <c r="BI209" s="157">
        <f t="shared" si="8"/>
        <v>0</v>
      </c>
      <c r="BJ209" s="17" t="s">
        <v>85</v>
      </c>
      <c r="BK209" s="157">
        <f t="shared" si="9"/>
        <v>0</v>
      </c>
      <c r="BL209" s="17" t="s">
        <v>157</v>
      </c>
      <c r="BM209" s="156" t="s">
        <v>1304</v>
      </c>
    </row>
    <row r="210" spans="2:51" s="13" customFormat="1" ht="11.25">
      <c r="B210" s="158"/>
      <c r="D210" s="159" t="s">
        <v>159</v>
      </c>
      <c r="E210" s="160" t="s">
        <v>1</v>
      </c>
      <c r="F210" s="161" t="s">
        <v>1015</v>
      </c>
      <c r="H210" s="160" t="s">
        <v>1</v>
      </c>
      <c r="I210" s="244"/>
      <c r="L210" s="158"/>
      <c r="M210" s="162"/>
      <c r="N210" s="163"/>
      <c r="O210" s="163"/>
      <c r="P210" s="163"/>
      <c r="Q210" s="163"/>
      <c r="R210" s="163"/>
      <c r="S210" s="163"/>
      <c r="T210" s="164"/>
      <c r="AT210" s="160" t="s">
        <v>159</v>
      </c>
      <c r="AU210" s="160" t="s">
        <v>87</v>
      </c>
      <c r="AV210" s="13" t="s">
        <v>85</v>
      </c>
      <c r="AW210" s="13" t="s">
        <v>33</v>
      </c>
      <c r="AX210" s="13" t="s">
        <v>78</v>
      </c>
      <c r="AY210" s="160" t="s">
        <v>150</v>
      </c>
    </row>
    <row r="211" spans="2:51" s="13" customFormat="1" ht="11.25">
      <c r="B211" s="158"/>
      <c r="D211" s="159" t="s">
        <v>159</v>
      </c>
      <c r="E211" s="160" t="s">
        <v>1</v>
      </c>
      <c r="F211" s="161" t="s">
        <v>210</v>
      </c>
      <c r="H211" s="160" t="s">
        <v>1</v>
      </c>
      <c r="I211" s="244"/>
      <c r="L211" s="158"/>
      <c r="M211" s="162"/>
      <c r="N211" s="163"/>
      <c r="O211" s="163"/>
      <c r="P211" s="163"/>
      <c r="Q211" s="163"/>
      <c r="R211" s="163"/>
      <c r="S211" s="163"/>
      <c r="T211" s="164"/>
      <c r="AT211" s="160" t="s">
        <v>159</v>
      </c>
      <c r="AU211" s="160" t="s">
        <v>87</v>
      </c>
      <c r="AV211" s="13" t="s">
        <v>85</v>
      </c>
      <c r="AW211" s="13" t="s">
        <v>33</v>
      </c>
      <c r="AX211" s="13" t="s">
        <v>78</v>
      </c>
      <c r="AY211" s="160" t="s">
        <v>150</v>
      </c>
    </row>
    <row r="212" spans="2:51" s="14" customFormat="1" ht="11.25">
      <c r="B212" s="165"/>
      <c r="D212" s="159" t="s">
        <v>159</v>
      </c>
      <c r="E212" s="166" t="s">
        <v>1</v>
      </c>
      <c r="F212" s="167" t="s">
        <v>1305</v>
      </c>
      <c r="H212" s="168">
        <v>4.86</v>
      </c>
      <c r="I212" s="245"/>
      <c r="L212" s="165"/>
      <c r="M212" s="169"/>
      <c r="N212" s="170"/>
      <c r="O212" s="170"/>
      <c r="P212" s="170"/>
      <c r="Q212" s="170"/>
      <c r="R212" s="170"/>
      <c r="S212" s="170"/>
      <c r="T212" s="171"/>
      <c r="AT212" s="166" t="s">
        <v>159</v>
      </c>
      <c r="AU212" s="166" t="s">
        <v>87</v>
      </c>
      <c r="AV212" s="14" t="s">
        <v>87</v>
      </c>
      <c r="AW212" s="14" t="s">
        <v>33</v>
      </c>
      <c r="AX212" s="14" t="s">
        <v>78</v>
      </c>
      <c r="AY212" s="166" t="s">
        <v>150</v>
      </c>
    </row>
    <row r="213" spans="2:51" s="13" customFormat="1" ht="11.25">
      <c r="B213" s="158"/>
      <c r="D213" s="159" t="s">
        <v>159</v>
      </c>
      <c r="E213" s="160" t="s">
        <v>1</v>
      </c>
      <c r="F213" s="161" t="s">
        <v>1093</v>
      </c>
      <c r="H213" s="160" t="s">
        <v>1</v>
      </c>
      <c r="I213" s="244"/>
      <c r="L213" s="158"/>
      <c r="M213" s="162"/>
      <c r="N213" s="163"/>
      <c r="O213" s="163"/>
      <c r="P213" s="163"/>
      <c r="Q213" s="163"/>
      <c r="R213" s="163"/>
      <c r="S213" s="163"/>
      <c r="T213" s="164"/>
      <c r="AT213" s="160" t="s">
        <v>159</v>
      </c>
      <c r="AU213" s="160" t="s">
        <v>87</v>
      </c>
      <c r="AV213" s="13" t="s">
        <v>85</v>
      </c>
      <c r="AW213" s="13" t="s">
        <v>33</v>
      </c>
      <c r="AX213" s="13" t="s">
        <v>78</v>
      </c>
      <c r="AY213" s="160" t="s">
        <v>150</v>
      </c>
    </row>
    <row r="214" spans="2:51" s="13" customFormat="1" ht="11.25">
      <c r="B214" s="158"/>
      <c r="D214" s="159" t="s">
        <v>159</v>
      </c>
      <c r="E214" s="160" t="s">
        <v>1</v>
      </c>
      <c r="F214" s="161" t="s">
        <v>1094</v>
      </c>
      <c r="H214" s="160" t="s">
        <v>1</v>
      </c>
      <c r="I214" s="244"/>
      <c r="L214" s="158"/>
      <c r="M214" s="162"/>
      <c r="N214" s="163"/>
      <c r="O214" s="163"/>
      <c r="P214" s="163"/>
      <c r="Q214" s="163"/>
      <c r="R214" s="163"/>
      <c r="S214" s="163"/>
      <c r="T214" s="164"/>
      <c r="AT214" s="160" t="s">
        <v>159</v>
      </c>
      <c r="AU214" s="160" t="s">
        <v>87</v>
      </c>
      <c r="AV214" s="13" t="s">
        <v>85</v>
      </c>
      <c r="AW214" s="13" t="s">
        <v>33</v>
      </c>
      <c r="AX214" s="13" t="s">
        <v>78</v>
      </c>
      <c r="AY214" s="160" t="s">
        <v>150</v>
      </c>
    </row>
    <row r="215" spans="2:51" s="14" customFormat="1" ht="11.25">
      <c r="B215" s="165"/>
      <c r="D215" s="159" t="s">
        <v>159</v>
      </c>
      <c r="E215" s="166" t="s">
        <v>1</v>
      </c>
      <c r="F215" s="167" t="s">
        <v>1306</v>
      </c>
      <c r="H215" s="168">
        <v>0.804</v>
      </c>
      <c r="I215" s="245"/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159</v>
      </c>
      <c r="AU215" s="166" t="s">
        <v>87</v>
      </c>
      <c r="AV215" s="14" t="s">
        <v>87</v>
      </c>
      <c r="AW215" s="14" t="s">
        <v>33</v>
      </c>
      <c r="AX215" s="14" t="s">
        <v>78</v>
      </c>
      <c r="AY215" s="166" t="s">
        <v>150</v>
      </c>
    </row>
    <row r="216" spans="2:51" s="15" customFormat="1" ht="11.25">
      <c r="B216" s="172"/>
      <c r="D216" s="159" t="s">
        <v>159</v>
      </c>
      <c r="E216" s="173" t="s">
        <v>1</v>
      </c>
      <c r="F216" s="174" t="s">
        <v>164</v>
      </c>
      <c r="H216" s="175">
        <v>5.664</v>
      </c>
      <c r="I216" s="247"/>
      <c r="L216" s="172"/>
      <c r="M216" s="176"/>
      <c r="N216" s="177"/>
      <c r="O216" s="177"/>
      <c r="P216" s="177"/>
      <c r="Q216" s="177"/>
      <c r="R216" s="177"/>
      <c r="S216" s="177"/>
      <c r="T216" s="178"/>
      <c r="AT216" s="173" t="s">
        <v>159</v>
      </c>
      <c r="AU216" s="173" t="s">
        <v>87</v>
      </c>
      <c r="AV216" s="15" t="s">
        <v>157</v>
      </c>
      <c r="AW216" s="15" t="s">
        <v>33</v>
      </c>
      <c r="AX216" s="15" t="s">
        <v>85</v>
      </c>
      <c r="AY216" s="173" t="s">
        <v>150</v>
      </c>
    </row>
    <row r="217" spans="1:65" s="2" customFormat="1" ht="37.9" customHeight="1">
      <c r="A217" s="29"/>
      <c r="B217" s="145"/>
      <c r="C217" s="146" t="s">
        <v>307</v>
      </c>
      <c r="D217" s="146" t="s">
        <v>152</v>
      </c>
      <c r="E217" s="147" t="s">
        <v>1096</v>
      </c>
      <c r="F217" s="148" t="s">
        <v>1097</v>
      </c>
      <c r="G217" s="149" t="s">
        <v>203</v>
      </c>
      <c r="H217" s="150">
        <v>2.158</v>
      </c>
      <c r="I217" s="243"/>
      <c r="J217" s="151">
        <f>ROUND(I217*H217,2)</f>
        <v>0</v>
      </c>
      <c r="K217" s="148" t="s">
        <v>1090</v>
      </c>
      <c r="L217" s="30"/>
      <c r="M217" s="152" t="s">
        <v>1</v>
      </c>
      <c r="N217" s="153" t="s">
        <v>43</v>
      </c>
      <c r="O217" s="154">
        <v>1.381</v>
      </c>
      <c r="P217" s="154">
        <f>O217*H217</f>
        <v>2.9801979999999997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157</v>
      </c>
      <c r="AT217" s="156" t="s">
        <v>152</v>
      </c>
      <c r="AU217" s="156" t="s">
        <v>87</v>
      </c>
      <c r="AY217" s="17" t="s">
        <v>150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85</v>
      </c>
      <c r="BK217" s="157">
        <f>ROUND(I217*H217,2)</f>
        <v>0</v>
      </c>
      <c r="BL217" s="17" t="s">
        <v>157</v>
      </c>
      <c r="BM217" s="156" t="s">
        <v>1307</v>
      </c>
    </row>
    <row r="218" spans="2:51" s="13" customFormat="1" ht="11.25">
      <c r="B218" s="158"/>
      <c r="D218" s="159" t="s">
        <v>159</v>
      </c>
      <c r="E218" s="160" t="s">
        <v>1</v>
      </c>
      <c r="F218" s="161" t="s">
        <v>1015</v>
      </c>
      <c r="H218" s="160" t="s">
        <v>1</v>
      </c>
      <c r="I218" s="244"/>
      <c r="L218" s="158"/>
      <c r="M218" s="162"/>
      <c r="N218" s="163"/>
      <c r="O218" s="163"/>
      <c r="P218" s="163"/>
      <c r="Q218" s="163"/>
      <c r="R218" s="163"/>
      <c r="S218" s="163"/>
      <c r="T218" s="164"/>
      <c r="AT218" s="160" t="s">
        <v>159</v>
      </c>
      <c r="AU218" s="160" t="s">
        <v>87</v>
      </c>
      <c r="AV218" s="13" t="s">
        <v>85</v>
      </c>
      <c r="AW218" s="13" t="s">
        <v>33</v>
      </c>
      <c r="AX218" s="13" t="s">
        <v>78</v>
      </c>
      <c r="AY218" s="160" t="s">
        <v>150</v>
      </c>
    </row>
    <row r="219" spans="2:51" s="14" customFormat="1" ht="11.25">
      <c r="B219" s="165"/>
      <c r="D219" s="159" t="s">
        <v>159</v>
      </c>
      <c r="E219" s="166" t="s">
        <v>1</v>
      </c>
      <c r="F219" s="167" t="s">
        <v>1308</v>
      </c>
      <c r="H219" s="168">
        <v>2.158</v>
      </c>
      <c r="I219" s="245"/>
      <c r="L219" s="165"/>
      <c r="M219" s="169"/>
      <c r="N219" s="170"/>
      <c r="O219" s="170"/>
      <c r="P219" s="170"/>
      <c r="Q219" s="170"/>
      <c r="R219" s="170"/>
      <c r="S219" s="170"/>
      <c r="T219" s="171"/>
      <c r="AT219" s="166" t="s">
        <v>159</v>
      </c>
      <c r="AU219" s="166" t="s">
        <v>87</v>
      </c>
      <c r="AV219" s="14" t="s">
        <v>87</v>
      </c>
      <c r="AW219" s="14" t="s">
        <v>33</v>
      </c>
      <c r="AX219" s="14" t="s">
        <v>85</v>
      </c>
      <c r="AY219" s="166" t="s">
        <v>150</v>
      </c>
    </row>
    <row r="220" spans="2:63" s="12" customFormat="1" ht="22.9" customHeight="1">
      <c r="B220" s="133"/>
      <c r="D220" s="134" t="s">
        <v>77</v>
      </c>
      <c r="E220" s="143" t="s">
        <v>177</v>
      </c>
      <c r="F220" s="143" t="s">
        <v>306</v>
      </c>
      <c r="I220" s="250"/>
      <c r="J220" s="144">
        <f>BK220</f>
        <v>0</v>
      </c>
      <c r="L220" s="133"/>
      <c r="M220" s="137"/>
      <c r="N220" s="138"/>
      <c r="O220" s="138"/>
      <c r="P220" s="139">
        <f>SUM(P221:P232)</f>
        <v>61.68602999999999</v>
      </c>
      <c r="Q220" s="138"/>
      <c r="R220" s="139">
        <f>SUM(R221:R232)</f>
        <v>12.437237399999999</v>
      </c>
      <c r="S220" s="138"/>
      <c r="T220" s="140">
        <f>SUM(T221:T232)</f>
        <v>0</v>
      </c>
      <c r="AR220" s="134" t="s">
        <v>85</v>
      </c>
      <c r="AT220" s="141" t="s">
        <v>77</v>
      </c>
      <c r="AU220" s="141" t="s">
        <v>85</v>
      </c>
      <c r="AY220" s="134" t="s">
        <v>150</v>
      </c>
      <c r="BK220" s="142">
        <f>SUM(BK221:BK232)</f>
        <v>0</v>
      </c>
    </row>
    <row r="221" spans="1:65" s="2" customFormat="1" ht="33" customHeight="1">
      <c r="A221" s="29"/>
      <c r="B221" s="145"/>
      <c r="C221" s="146" t="s">
        <v>311</v>
      </c>
      <c r="D221" s="146" t="s">
        <v>152</v>
      </c>
      <c r="E221" s="147" t="s">
        <v>308</v>
      </c>
      <c r="F221" s="148" t="s">
        <v>309</v>
      </c>
      <c r="G221" s="149" t="s">
        <v>155</v>
      </c>
      <c r="H221" s="150">
        <v>98.07</v>
      </c>
      <c r="I221" s="243"/>
      <c r="J221" s="151">
        <f>ROUND(I221*H221,2)</f>
        <v>0</v>
      </c>
      <c r="K221" s="148" t="s">
        <v>156</v>
      </c>
      <c r="L221" s="30"/>
      <c r="M221" s="152" t="s">
        <v>1</v>
      </c>
      <c r="N221" s="153" t="s">
        <v>43</v>
      </c>
      <c r="O221" s="154">
        <v>0.029</v>
      </c>
      <c r="P221" s="154">
        <f>O221*H221</f>
        <v>2.84403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157</v>
      </c>
      <c r="AT221" s="156" t="s">
        <v>152</v>
      </c>
      <c r="AU221" s="156" t="s">
        <v>87</v>
      </c>
      <c r="AY221" s="17" t="s">
        <v>150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ROUND(I221*H221,2)</f>
        <v>0</v>
      </c>
      <c r="BL221" s="17" t="s">
        <v>157</v>
      </c>
      <c r="BM221" s="156" t="s">
        <v>1309</v>
      </c>
    </row>
    <row r="222" spans="2:51" s="13" customFormat="1" ht="11.25">
      <c r="B222" s="158"/>
      <c r="D222" s="159" t="s">
        <v>159</v>
      </c>
      <c r="E222" s="160" t="s">
        <v>1</v>
      </c>
      <c r="F222" s="161" t="s">
        <v>1015</v>
      </c>
      <c r="H222" s="160" t="s">
        <v>1</v>
      </c>
      <c r="I222" s="244"/>
      <c r="L222" s="158"/>
      <c r="M222" s="162"/>
      <c r="N222" s="163"/>
      <c r="O222" s="163"/>
      <c r="P222" s="163"/>
      <c r="Q222" s="163"/>
      <c r="R222" s="163"/>
      <c r="S222" s="163"/>
      <c r="T222" s="164"/>
      <c r="AT222" s="160" t="s">
        <v>159</v>
      </c>
      <c r="AU222" s="160" t="s">
        <v>87</v>
      </c>
      <c r="AV222" s="13" t="s">
        <v>85</v>
      </c>
      <c r="AW222" s="13" t="s">
        <v>33</v>
      </c>
      <c r="AX222" s="13" t="s">
        <v>78</v>
      </c>
      <c r="AY222" s="160" t="s">
        <v>150</v>
      </c>
    </row>
    <row r="223" spans="2:51" s="13" customFormat="1" ht="11.25">
      <c r="B223" s="158"/>
      <c r="D223" s="159" t="s">
        <v>159</v>
      </c>
      <c r="E223" s="160" t="s">
        <v>1</v>
      </c>
      <c r="F223" s="161" t="s">
        <v>161</v>
      </c>
      <c r="H223" s="160" t="s">
        <v>1</v>
      </c>
      <c r="I223" s="244"/>
      <c r="L223" s="158"/>
      <c r="M223" s="162"/>
      <c r="N223" s="163"/>
      <c r="O223" s="163"/>
      <c r="P223" s="163"/>
      <c r="Q223" s="163"/>
      <c r="R223" s="163"/>
      <c r="S223" s="163"/>
      <c r="T223" s="164"/>
      <c r="AT223" s="160" t="s">
        <v>159</v>
      </c>
      <c r="AU223" s="160" t="s">
        <v>87</v>
      </c>
      <c r="AV223" s="13" t="s">
        <v>85</v>
      </c>
      <c r="AW223" s="13" t="s">
        <v>33</v>
      </c>
      <c r="AX223" s="13" t="s">
        <v>78</v>
      </c>
      <c r="AY223" s="160" t="s">
        <v>150</v>
      </c>
    </row>
    <row r="224" spans="2:51" s="14" customFormat="1" ht="11.25">
      <c r="B224" s="165"/>
      <c r="D224" s="159" t="s">
        <v>159</v>
      </c>
      <c r="E224" s="166" t="s">
        <v>1</v>
      </c>
      <c r="F224" s="167" t="s">
        <v>1261</v>
      </c>
      <c r="H224" s="168">
        <v>98.07</v>
      </c>
      <c r="I224" s="245"/>
      <c r="L224" s="165"/>
      <c r="M224" s="169"/>
      <c r="N224" s="170"/>
      <c r="O224" s="170"/>
      <c r="P224" s="170"/>
      <c r="Q224" s="170"/>
      <c r="R224" s="170"/>
      <c r="S224" s="170"/>
      <c r="T224" s="171"/>
      <c r="AT224" s="166" t="s">
        <v>159</v>
      </c>
      <c r="AU224" s="166" t="s">
        <v>87</v>
      </c>
      <c r="AV224" s="14" t="s">
        <v>87</v>
      </c>
      <c r="AW224" s="14" t="s">
        <v>33</v>
      </c>
      <c r="AX224" s="14" t="s">
        <v>85</v>
      </c>
      <c r="AY224" s="166" t="s">
        <v>150</v>
      </c>
    </row>
    <row r="225" spans="1:65" s="2" customFormat="1" ht="76.35" customHeight="1">
      <c r="A225" s="29"/>
      <c r="B225" s="145"/>
      <c r="C225" s="146" t="s">
        <v>315</v>
      </c>
      <c r="D225" s="146" t="s">
        <v>152</v>
      </c>
      <c r="E225" s="147" t="s">
        <v>322</v>
      </c>
      <c r="F225" s="148" t="s">
        <v>323</v>
      </c>
      <c r="G225" s="149" t="s">
        <v>155</v>
      </c>
      <c r="H225" s="150">
        <v>98.07</v>
      </c>
      <c r="I225" s="243"/>
      <c r="J225" s="151">
        <f>ROUND(I225*H225,2)</f>
        <v>0</v>
      </c>
      <c r="K225" s="148" t="s">
        <v>156</v>
      </c>
      <c r="L225" s="30"/>
      <c r="M225" s="152" t="s">
        <v>1</v>
      </c>
      <c r="N225" s="153" t="s">
        <v>43</v>
      </c>
      <c r="O225" s="154">
        <v>0.6</v>
      </c>
      <c r="P225" s="154">
        <f>O225*H225</f>
        <v>58.84199999999999</v>
      </c>
      <c r="Q225" s="154">
        <v>0.11162</v>
      </c>
      <c r="R225" s="154">
        <f>Q225*H225</f>
        <v>10.946573399999998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157</v>
      </c>
      <c r="AT225" s="156" t="s">
        <v>152</v>
      </c>
      <c r="AU225" s="156" t="s">
        <v>87</v>
      </c>
      <c r="AY225" s="17" t="s">
        <v>150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85</v>
      </c>
      <c r="BK225" s="157">
        <f>ROUND(I225*H225,2)</f>
        <v>0</v>
      </c>
      <c r="BL225" s="17" t="s">
        <v>157</v>
      </c>
      <c r="BM225" s="156" t="s">
        <v>1310</v>
      </c>
    </row>
    <row r="226" spans="2:51" s="13" customFormat="1" ht="11.25">
      <c r="B226" s="158"/>
      <c r="D226" s="159" t="s">
        <v>159</v>
      </c>
      <c r="E226" s="160" t="s">
        <v>1</v>
      </c>
      <c r="F226" s="161" t="s">
        <v>1015</v>
      </c>
      <c r="H226" s="160" t="s">
        <v>1</v>
      </c>
      <c r="I226" s="244"/>
      <c r="L226" s="158"/>
      <c r="M226" s="162"/>
      <c r="N226" s="163"/>
      <c r="O226" s="163"/>
      <c r="P226" s="163"/>
      <c r="Q226" s="163"/>
      <c r="R226" s="163"/>
      <c r="S226" s="163"/>
      <c r="T226" s="164"/>
      <c r="AT226" s="160" t="s">
        <v>159</v>
      </c>
      <c r="AU226" s="160" t="s">
        <v>87</v>
      </c>
      <c r="AV226" s="13" t="s">
        <v>85</v>
      </c>
      <c r="AW226" s="13" t="s">
        <v>33</v>
      </c>
      <c r="AX226" s="13" t="s">
        <v>78</v>
      </c>
      <c r="AY226" s="160" t="s">
        <v>150</v>
      </c>
    </row>
    <row r="227" spans="2:51" s="13" customFormat="1" ht="11.25">
      <c r="B227" s="158"/>
      <c r="D227" s="159" t="s">
        <v>159</v>
      </c>
      <c r="E227" s="160" t="s">
        <v>1</v>
      </c>
      <c r="F227" s="161" t="s">
        <v>161</v>
      </c>
      <c r="H227" s="160" t="s">
        <v>1</v>
      </c>
      <c r="I227" s="244"/>
      <c r="L227" s="158"/>
      <c r="M227" s="162"/>
      <c r="N227" s="163"/>
      <c r="O227" s="163"/>
      <c r="P227" s="163"/>
      <c r="Q227" s="163"/>
      <c r="R227" s="163"/>
      <c r="S227" s="163"/>
      <c r="T227" s="164"/>
      <c r="AT227" s="160" t="s">
        <v>159</v>
      </c>
      <c r="AU227" s="160" t="s">
        <v>87</v>
      </c>
      <c r="AV227" s="13" t="s">
        <v>85</v>
      </c>
      <c r="AW227" s="13" t="s">
        <v>33</v>
      </c>
      <c r="AX227" s="13" t="s">
        <v>78</v>
      </c>
      <c r="AY227" s="160" t="s">
        <v>150</v>
      </c>
    </row>
    <row r="228" spans="2:51" s="13" customFormat="1" ht="11.25">
      <c r="B228" s="158"/>
      <c r="D228" s="159" t="s">
        <v>159</v>
      </c>
      <c r="E228" s="160" t="s">
        <v>1</v>
      </c>
      <c r="F228" s="161" t="s">
        <v>325</v>
      </c>
      <c r="H228" s="160" t="s">
        <v>1</v>
      </c>
      <c r="I228" s="244"/>
      <c r="L228" s="158"/>
      <c r="M228" s="162"/>
      <c r="N228" s="163"/>
      <c r="O228" s="163"/>
      <c r="P228" s="163"/>
      <c r="Q228" s="163"/>
      <c r="R228" s="163"/>
      <c r="S228" s="163"/>
      <c r="T228" s="164"/>
      <c r="AT228" s="160" t="s">
        <v>159</v>
      </c>
      <c r="AU228" s="160" t="s">
        <v>87</v>
      </c>
      <c r="AV228" s="13" t="s">
        <v>85</v>
      </c>
      <c r="AW228" s="13" t="s">
        <v>33</v>
      </c>
      <c r="AX228" s="13" t="s">
        <v>78</v>
      </c>
      <c r="AY228" s="160" t="s">
        <v>150</v>
      </c>
    </row>
    <row r="229" spans="2:51" s="14" customFormat="1" ht="11.25">
      <c r="B229" s="165"/>
      <c r="D229" s="159" t="s">
        <v>159</v>
      </c>
      <c r="E229" s="166" t="s">
        <v>1</v>
      </c>
      <c r="F229" s="167" t="s">
        <v>1261</v>
      </c>
      <c r="H229" s="168">
        <v>98.07</v>
      </c>
      <c r="I229" s="245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159</v>
      </c>
      <c r="AU229" s="166" t="s">
        <v>87</v>
      </c>
      <c r="AV229" s="14" t="s">
        <v>87</v>
      </c>
      <c r="AW229" s="14" t="s">
        <v>33</v>
      </c>
      <c r="AX229" s="14" t="s">
        <v>85</v>
      </c>
      <c r="AY229" s="166" t="s">
        <v>150</v>
      </c>
    </row>
    <row r="230" spans="1:65" s="2" customFormat="1" ht="16.5" customHeight="1">
      <c r="A230" s="29"/>
      <c r="B230" s="145"/>
      <c r="C230" s="179" t="s">
        <v>321</v>
      </c>
      <c r="D230" s="179" t="s">
        <v>265</v>
      </c>
      <c r="E230" s="180" t="s">
        <v>329</v>
      </c>
      <c r="F230" s="181" t="s">
        <v>330</v>
      </c>
      <c r="G230" s="182" t="s">
        <v>155</v>
      </c>
      <c r="H230" s="183">
        <v>9.807</v>
      </c>
      <c r="I230" s="248"/>
      <c r="J230" s="184">
        <f>ROUND(I230*H230,2)</f>
        <v>0</v>
      </c>
      <c r="K230" s="181" t="s">
        <v>156</v>
      </c>
      <c r="L230" s="185"/>
      <c r="M230" s="186" t="s">
        <v>1</v>
      </c>
      <c r="N230" s="187" t="s">
        <v>43</v>
      </c>
      <c r="O230" s="154">
        <v>0</v>
      </c>
      <c r="P230" s="154">
        <f>O230*H230</f>
        <v>0</v>
      </c>
      <c r="Q230" s="154">
        <v>0.152</v>
      </c>
      <c r="R230" s="154">
        <f>Q230*H230</f>
        <v>1.490664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194</v>
      </c>
      <c r="AT230" s="156" t="s">
        <v>265</v>
      </c>
      <c r="AU230" s="156" t="s">
        <v>87</v>
      </c>
      <c r="AY230" s="17" t="s">
        <v>150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85</v>
      </c>
      <c r="BK230" s="157">
        <f>ROUND(I230*H230,2)</f>
        <v>0</v>
      </c>
      <c r="BL230" s="17" t="s">
        <v>157</v>
      </c>
      <c r="BM230" s="156" t="s">
        <v>1311</v>
      </c>
    </row>
    <row r="231" spans="2:51" s="13" customFormat="1" ht="11.25">
      <c r="B231" s="158"/>
      <c r="D231" s="159" t="s">
        <v>159</v>
      </c>
      <c r="E231" s="160" t="s">
        <v>1</v>
      </c>
      <c r="F231" s="161" t="s">
        <v>332</v>
      </c>
      <c r="H231" s="160" t="s">
        <v>1</v>
      </c>
      <c r="I231" s="244"/>
      <c r="L231" s="158"/>
      <c r="M231" s="162"/>
      <c r="N231" s="163"/>
      <c r="O231" s="163"/>
      <c r="P231" s="163"/>
      <c r="Q231" s="163"/>
      <c r="R231" s="163"/>
      <c r="S231" s="163"/>
      <c r="T231" s="164"/>
      <c r="AT231" s="160" t="s">
        <v>159</v>
      </c>
      <c r="AU231" s="160" t="s">
        <v>87</v>
      </c>
      <c r="AV231" s="13" t="s">
        <v>85</v>
      </c>
      <c r="AW231" s="13" t="s">
        <v>33</v>
      </c>
      <c r="AX231" s="13" t="s">
        <v>78</v>
      </c>
      <c r="AY231" s="160" t="s">
        <v>150</v>
      </c>
    </row>
    <row r="232" spans="2:51" s="14" customFormat="1" ht="11.25">
      <c r="B232" s="165"/>
      <c r="D232" s="159" t="s">
        <v>159</v>
      </c>
      <c r="E232" s="166" t="s">
        <v>1</v>
      </c>
      <c r="F232" s="167" t="s">
        <v>1312</v>
      </c>
      <c r="H232" s="168">
        <v>9.807</v>
      </c>
      <c r="I232" s="245"/>
      <c r="L232" s="165"/>
      <c r="M232" s="169"/>
      <c r="N232" s="170"/>
      <c r="O232" s="170"/>
      <c r="P232" s="170"/>
      <c r="Q232" s="170"/>
      <c r="R232" s="170"/>
      <c r="S232" s="170"/>
      <c r="T232" s="171"/>
      <c r="AT232" s="166" t="s">
        <v>159</v>
      </c>
      <c r="AU232" s="166" t="s">
        <v>87</v>
      </c>
      <c r="AV232" s="14" t="s">
        <v>87</v>
      </c>
      <c r="AW232" s="14" t="s">
        <v>33</v>
      </c>
      <c r="AX232" s="14" t="s">
        <v>85</v>
      </c>
      <c r="AY232" s="166" t="s">
        <v>150</v>
      </c>
    </row>
    <row r="233" spans="2:63" s="12" customFormat="1" ht="22.9" customHeight="1">
      <c r="B233" s="133"/>
      <c r="D233" s="134" t="s">
        <v>77</v>
      </c>
      <c r="E233" s="143" t="s">
        <v>194</v>
      </c>
      <c r="F233" s="143" t="s">
        <v>339</v>
      </c>
      <c r="I233" s="250"/>
      <c r="J233" s="144">
        <f>BK233</f>
        <v>0</v>
      </c>
      <c r="L233" s="133"/>
      <c r="M233" s="137"/>
      <c r="N233" s="138"/>
      <c r="O233" s="138"/>
      <c r="P233" s="139">
        <f>SUM(P234:P289)</f>
        <v>67.78290799999999</v>
      </c>
      <c r="Q233" s="138"/>
      <c r="R233" s="139">
        <f>SUM(R234:R289)</f>
        <v>14.576004</v>
      </c>
      <c r="S233" s="138"/>
      <c r="T233" s="140">
        <f>SUM(T234:T289)</f>
        <v>2.8181800000000004</v>
      </c>
      <c r="AR233" s="134" t="s">
        <v>85</v>
      </c>
      <c r="AT233" s="141" t="s">
        <v>77</v>
      </c>
      <c r="AU233" s="141" t="s">
        <v>85</v>
      </c>
      <c r="AY233" s="134" t="s">
        <v>150</v>
      </c>
      <c r="BK233" s="142">
        <f>SUM(BK234:BK289)</f>
        <v>0</v>
      </c>
    </row>
    <row r="234" spans="1:65" s="2" customFormat="1" ht="24.2" customHeight="1">
      <c r="A234" s="29"/>
      <c r="B234" s="145"/>
      <c r="C234" s="146" t="s">
        <v>328</v>
      </c>
      <c r="D234" s="146" t="s">
        <v>152</v>
      </c>
      <c r="E234" s="147" t="s">
        <v>1313</v>
      </c>
      <c r="F234" s="148" t="s">
        <v>1314</v>
      </c>
      <c r="G234" s="149" t="s">
        <v>180</v>
      </c>
      <c r="H234" s="150">
        <v>3.3</v>
      </c>
      <c r="I234" s="243"/>
      <c r="J234" s="151">
        <f>ROUND(I234*H234,2)</f>
        <v>0</v>
      </c>
      <c r="K234" s="148" t="s">
        <v>156</v>
      </c>
      <c r="L234" s="30"/>
      <c r="M234" s="152" t="s">
        <v>1</v>
      </c>
      <c r="N234" s="153" t="s">
        <v>43</v>
      </c>
      <c r="O234" s="154">
        <v>0.127</v>
      </c>
      <c r="P234" s="154">
        <f>O234*H234</f>
        <v>0.4191</v>
      </c>
      <c r="Q234" s="154">
        <v>0</v>
      </c>
      <c r="R234" s="154">
        <f>Q234*H234</f>
        <v>0</v>
      </c>
      <c r="S234" s="154">
        <v>0.065</v>
      </c>
      <c r="T234" s="155">
        <f>S234*H234</f>
        <v>0.2145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157</v>
      </c>
      <c r="AT234" s="156" t="s">
        <v>152</v>
      </c>
      <c r="AU234" s="156" t="s">
        <v>87</v>
      </c>
      <c r="AY234" s="17" t="s">
        <v>150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85</v>
      </c>
      <c r="BK234" s="157">
        <f>ROUND(I234*H234,2)</f>
        <v>0</v>
      </c>
      <c r="BL234" s="17" t="s">
        <v>157</v>
      </c>
      <c r="BM234" s="156" t="s">
        <v>1315</v>
      </c>
    </row>
    <row r="235" spans="1:65" s="2" customFormat="1" ht="37.9" customHeight="1">
      <c r="A235" s="29"/>
      <c r="B235" s="145"/>
      <c r="C235" s="146" t="s">
        <v>334</v>
      </c>
      <c r="D235" s="146" t="s">
        <v>152</v>
      </c>
      <c r="E235" s="147" t="s">
        <v>1113</v>
      </c>
      <c r="F235" s="148" t="s">
        <v>1114</v>
      </c>
      <c r="G235" s="149" t="s">
        <v>180</v>
      </c>
      <c r="H235" s="150">
        <v>42.7</v>
      </c>
      <c r="I235" s="243"/>
      <c r="J235" s="151">
        <f>ROUND(I235*H235,2)</f>
        <v>0</v>
      </c>
      <c r="K235" s="148" t="s">
        <v>156</v>
      </c>
      <c r="L235" s="30"/>
      <c r="M235" s="152" t="s">
        <v>1</v>
      </c>
      <c r="N235" s="153" t="s">
        <v>43</v>
      </c>
      <c r="O235" s="154">
        <v>0.42</v>
      </c>
      <c r="P235" s="154">
        <f>O235*H235</f>
        <v>17.934</v>
      </c>
      <c r="Q235" s="154">
        <v>5E-05</v>
      </c>
      <c r="R235" s="154">
        <f>Q235*H235</f>
        <v>0.002135</v>
      </c>
      <c r="S235" s="154">
        <v>0</v>
      </c>
      <c r="T235" s="155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6" t="s">
        <v>157</v>
      </c>
      <c r="AT235" s="156" t="s">
        <v>152</v>
      </c>
      <c r="AU235" s="156" t="s">
        <v>87</v>
      </c>
      <c r="AY235" s="17" t="s">
        <v>150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7" t="s">
        <v>85</v>
      </c>
      <c r="BK235" s="157">
        <f>ROUND(I235*H235,2)</f>
        <v>0</v>
      </c>
      <c r="BL235" s="17" t="s">
        <v>157</v>
      </c>
      <c r="BM235" s="156" t="s">
        <v>1316</v>
      </c>
    </row>
    <row r="236" spans="2:51" s="13" customFormat="1" ht="11.25">
      <c r="B236" s="158"/>
      <c r="D236" s="159" t="s">
        <v>159</v>
      </c>
      <c r="E236" s="160" t="s">
        <v>1</v>
      </c>
      <c r="F236" s="161" t="s">
        <v>1317</v>
      </c>
      <c r="H236" s="160" t="s">
        <v>1</v>
      </c>
      <c r="I236" s="244"/>
      <c r="L236" s="158"/>
      <c r="M236" s="162"/>
      <c r="N236" s="163"/>
      <c r="O236" s="163"/>
      <c r="P236" s="163"/>
      <c r="Q236" s="163"/>
      <c r="R236" s="163"/>
      <c r="S236" s="163"/>
      <c r="T236" s="164"/>
      <c r="AT236" s="160" t="s">
        <v>159</v>
      </c>
      <c r="AU236" s="160" t="s">
        <v>87</v>
      </c>
      <c r="AV236" s="13" t="s">
        <v>85</v>
      </c>
      <c r="AW236" s="13" t="s">
        <v>33</v>
      </c>
      <c r="AX236" s="13" t="s">
        <v>78</v>
      </c>
      <c r="AY236" s="160" t="s">
        <v>150</v>
      </c>
    </row>
    <row r="237" spans="2:51" s="14" customFormat="1" ht="11.25">
      <c r="B237" s="165"/>
      <c r="D237" s="159" t="s">
        <v>159</v>
      </c>
      <c r="E237" s="166" t="s">
        <v>1</v>
      </c>
      <c r="F237" s="167" t="s">
        <v>1318</v>
      </c>
      <c r="H237" s="168">
        <v>46.7</v>
      </c>
      <c r="I237" s="245"/>
      <c r="L237" s="165"/>
      <c r="M237" s="169"/>
      <c r="N237" s="170"/>
      <c r="O237" s="170"/>
      <c r="P237" s="170"/>
      <c r="Q237" s="170"/>
      <c r="R237" s="170"/>
      <c r="S237" s="170"/>
      <c r="T237" s="171"/>
      <c r="AT237" s="166" t="s">
        <v>159</v>
      </c>
      <c r="AU237" s="166" t="s">
        <v>87</v>
      </c>
      <c r="AV237" s="14" t="s">
        <v>87</v>
      </c>
      <c r="AW237" s="14" t="s">
        <v>33</v>
      </c>
      <c r="AX237" s="14" t="s">
        <v>78</v>
      </c>
      <c r="AY237" s="166" t="s">
        <v>150</v>
      </c>
    </row>
    <row r="238" spans="2:51" s="14" customFormat="1" ht="11.25">
      <c r="B238" s="165"/>
      <c r="D238" s="159" t="s">
        <v>159</v>
      </c>
      <c r="E238" s="166" t="s">
        <v>1</v>
      </c>
      <c r="F238" s="167" t="s">
        <v>1319</v>
      </c>
      <c r="H238" s="168">
        <v>-4</v>
      </c>
      <c r="I238" s="245"/>
      <c r="L238" s="165"/>
      <c r="M238" s="169"/>
      <c r="N238" s="170"/>
      <c r="O238" s="170"/>
      <c r="P238" s="170"/>
      <c r="Q238" s="170"/>
      <c r="R238" s="170"/>
      <c r="S238" s="170"/>
      <c r="T238" s="171"/>
      <c r="AT238" s="166" t="s">
        <v>159</v>
      </c>
      <c r="AU238" s="166" t="s">
        <v>87</v>
      </c>
      <c r="AV238" s="14" t="s">
        <v>87</v>
      </c>
      <c r="AW238" s="14" t="s">
        <v>33</v>
      </c>
      <c r="AX238" s="14" t="s">
        <v>78</v>
      </c>
      <c r="AY238" s="166" t="s">
        <v>150</v>
      </c>
    </row>
    <row r="239" spans="2:51" s="15" customFormat="1" ht="11.25">
      <c r="B239" s="172"/>
      <c r="D239" s="159" t="s">
        <v>159</v>
      </c>
      <c r="E239" s="173" t="s">
        <v>1</v>
      </c>
      <c r="F239" s="174" t="s">
        <v>164</v>
      </c>
      <c r="H239" s="175">
        <v>42.7</v>
      </c>
      <c r="I239" s="247"/>
      <c r="L239" s="172"/>
      <c r="M239" s="176"/>
      <c r="N239" s="177"/>
      <c r="O239" s="177"/>
      <c r="P239" s="177"/>
      <c r="Q239" s="177"/>
      <c r="R239" s="177"/>
      <c r="S239" s="177"/>
      <c r="T239" s="178"/>
      <c r="AT239" s="173" t="s">
        <v>159</v>
      </c>
      <c r="AU239" s="173" t="s">
        <v>87</v>
      </c>
      <c r="AV239" s="15" t="s">
        <v>157</v>
      </c>
      <c r="AW239" s="15" t="s">
        <v>33</v>
      </c>
      <c r="AX239" s="15" t="s">
        <v>85</v>
      </c>
      <c r="AY239" s="173" t="s">
        <v>150</v>
      </c>
    </row>
    <row r="240" spans="1:65" s="2" customFormat="1" ht="24.2" customHeight="1">
      <c r="A240" s="29"/>
      <c r="B240" s="145"/>
      <c r="C240" s="179" t="s">
        <v>340</v>
      </c>
      <c r="D240" s="179" t="s">
        <v>265</v>
      </c>
      <c r="E240" s="180" t="s">
        <v>1119</v>
      </c>
      <c r="F240" s="181" t="s">
        <v>1120</v>
      </c>
      <c r="G240" s="182" t="s">
        <v>180</v>
      </c>
      <c r="H240" s="183">
        <v>38.469</v>
      </c>
      <c r="I240" s="248"/>
      <c r="J240" s="184">
        <f>ROUND(I240*H240,2)</f>
        <v>0</v>
      </c>
      <c r="K240" s="181" t="s">
        <v>156</v>
      </c>
      <c r="L240" s="185"/>
      <c r="M240" s="186" t="s">
        <v>1</v>
      </c>
      <c r="N240" s="187" t="s">
        <v>43</v>
      </c>
      <c r="O240" s="154">
        <v>0</v>
      </c>
      <c r="P240" s="154">
        <f>O240*H240</f>
        <v>0</v>
      </c>
      <c r="Q240" s="154">
        <v>0.053</v>
      </c>
      <c r="R240" s="154">
        <f>Q240*H240</f>
        <v>2.038857</v>
      </c>
      <c r="S240" s="154">
        <v>0</v>
      </c>
      <c r="T240" s="155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194</v>
      </c>
      <c r="AT240" s="156" t="s">
        <v>265</v>
      </c>
      <c r="AU240" s="156" t="s">
        <v>87</v>
      </c>
      <c r="AY240" s="17" t="s">
        <v>150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85</v>
      </c>
      <c r="BK240" s="157">
        <f>ROUND(I240*H240,2)</f>
        <v>0</v>
      </c>
      <c r="BL240" s="17" t="s">
        <v>157</v>
      </c>
      <c r="BM240" s="156" t="s">
        <v>1320</v>
      </c>
    </row>
    <row r="241" spans="2:51" s="14" customFormat="1" ht="11.25">
      <c r="B241" s="165"/>
      <c r="D241" s="159" t="s">
        <v>159</v>
      </c>
      <c r="E241" s="166" t="s">
        <v>1</v>
      </c>
      <c r="F241" s="167" t="s">
        <v>1321</v>
      </c>
      <c r="H241" s="168">
        <v>38.469</v>
      </c>
      <c r="I241" s="245"/>
      <c r="L241" s="165"/>
      <c r="M241" s="169"/>
      <c r="N241" s="170"/>
      <c r="O241" s="170"/>
      <c r="P241" s="170"/>
      <c r="Q241" s="170"/>
      <c r="R241" s="170"/>
      <c r="S241" s="170"/>
      <c r="T241" s="171"/>
      <c r="AT241" s="166" t="s">
        <v>159</v>
      </c>
      <c r="AU241" s="166" t="s">
        <v>87</v>
      </c>
      <c r="AV241" s="14" t="s">
        <v>87</v>
      </c>
      <c r="AW241" s="14" t="s">
        <v>33</v>
      </c>
      <c r="AX241" s="14" t="s">
        <v>85</v>
      </c>
      <c r="AY241" s="166" t="s">
        <v>150</v>
      </c>
    </row>
    <row r="242" spans="1:65" s="2" customFormat="1" ht="24.2" customHeight="1">
      <c r="A242" s="29"/>
      <c r="B242" s="145"/>
      <c r="C242" s="179" t="s">
        <v>345</v>
      </c>
      <c r="D242" s="179" t="s">
        <v>265</v>
      </c>
      <c r="E242" s="180" t="s">
        <v>1123</v>
      </c>
      <c r="F242" s="181" t="s">
        <v>1124</v>
      </c>
      <c r="G242" s="182" t="s">
        <v>343</v>
      </c>
      <c r="H242" s="183">
        <v>4</v>
      </c>
      <c r="I242" s="248"/>
      <c r="J242" s="184">
        <f>ROUND(I242*H242,2)</f>
        <v>0</v>
      </c>
      <c r="K242" s="181" t="s">
        <v>156</v>
      </c>
      <c r="L242" s="185"/>
      <c r="M242" s="186" t="s">
        <v>1</v>
      </c>
      <c r="N242" s="187" t="s">
        <v>43</v>
      </c>
      <c r="O242" s="154">
        <v>0</v>
      </c>
      <c r="P242" s="154">
        <f>O242*H242</f>
        <v>0</v>
      </c>
      <c r="Q242" s="154">
        <v>0.041</v>
      </c>
      <c r="R242" s="154">
        <f>Q242*H242</f>
        <v>0.164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194</v>
      </c>
      <c r="AT242" s="156" t="s">
        <v>265</v>
      </c>
      <c r="AU242" s="156" t="s">
        <v>87</v>
      </c>
      <c r="AY242" s="17" t="s">
        <v>150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85</v>
      </c>
      <c r="BK242" s="157">
        <f>ROUND(I242*H242,2)</f>
        <v>0</v>
      </c>
      <c r="BL242" s="17" t="s">
        <v>157</v>
      </c>
      <c r="BM242" s="156" t="s">
        <v>1322</v>
      </c>
    </row>
    <row r="243" spans="1:65" s="2" customFormat="1" ht="33" customHeight="1">
      <c r="A243" s="29"/>
      <c r="B243" s="145"/>
      <c r="C243" s="179" t="s">
        <v>349</v>
      </c>
      <c r="D243" s="179" t="s">
        <v>265</v>
      </c>
      <c r="E243" s="180" t="s">
        <v>1126</v>
      </c>
      <c r="F243" s="181" t="s">
        <v>1127</v>
      </c>
      <c r="G243" s="182" t="s">
        <v>343</v>
      </c>
      <c r="H243" s="183">
        <v>4</v>
      </c>
      <c r="I243" s="248"/>
      <c r="J243" s="184">
        <f>ROUND(I243*H243,2)</f>
        <v>0</v>
      </c>
      <c r="K243" s="181" t="s">
        <v>156</v>
      </c>
      <c r="L243" s="185"/>
      <c r="M243" s="186" t="s">
        <v>1</v>
      </c>
      <c r="N243" s="187" t="s">
        <v>43</v>
      </c>
      <c r="O243" s="154">
        <v>0</v>
      </c>
      <c r="P243" s="154">
        <f>O243*H243</f>
        <v>0</v>
      </c>
      <c r="Q243" s="154">
        <v>0.034</v>
      </c>
      <c r="R243" s="154">
        <f>Q243*H243</f>
        <v>0.136</v>
      </c>
      <c r="S243" s="154">
        <v>0</v>
      </c>
      <c r="T243" s="155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194</v>
      </c>
      <c r="AT243" s="156" t="s">
        <v>265</v>
      </c>
      <c r="AU243" s="156" t="s">
        <v>87</v>
      </c>
      <c r="AY243" s="17" t="s">
        <v>150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85</v>
      </c>
      <c r="BK243" s="157">
        <f>ROUND(I243*H243,2)</f>
        <v>0</v>
      </c>
      <c r="BL243" s="17" t="s">
        <v>157</v>
      </c>
      <c r="BM243" s="156" t="s">
        <v>1323</v>
      </c>
    </row>
    <row r="244" spans="1:65" s="2" customFormat="1" ht="37.9" customHeight="1">
      <c r="A244" s="29"/>
      <c r="B244" s="145"/>
      <c r="C244" s="146" t="s">
        <v>353</v>
      </c>
      <c r="D244" s="146" t="s">
        <v>152</v>
      </c>
      <c r="E244" s="147" t="s">
        <v>1324</v>
      </c>
      <c r="F244" s="148" t="s">
        <v>1325</v>
      </c>
      <c r="G244" s="149" t="s">
        <v>343</v>
      </c>
      <c r="H244" s="150">
        <v>2</v>
      </c>
      <c r="I244" s="243"/>
      <c r="J244" s="151">
        <f>ROUND(I244*H244,2)</f>
        <v>0</v>
      </c>
      <c r="K244" s="148" t="s">
        <v>156</v>
      </c>
      <c r="L244" s="30"/>
      <c r="M244" s="152" t="s">
        <v>1</v>
      </c>
      <c r="N244" s="153" t="s">
        <v>43</v>
      </c>
      <c r="O244" s="154">
        <v>0.539</v>
      </c>
      <c r="P244" s="154">
        <f>O244*H244</f>
        <v>1.078</v>
      </c>
      <c r="Q244" s="154">
        <v>7E-05</v>
      </c>
      <c r="R244" s="154">
        <f>Q244*H244</f>
        <v>0.00014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157</v>
      </c>
      <c r="AT244" s="156" t="s">
        <v>152</v>
      </c>
      <c r="AU244" s="156" t="s">
        <v>87</v>
      </c>
      <c r="AY244" s="17" t="s">
        <v>150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85</v>
      </c>
      <c r="BK244" s="157">
        <f>ROUND(I244*H244,2)</f>
        <v>0</v>
      </c>
      <c r="BL244" s="17" t="s">
        <v>157</v>
      </c>
      <c r="BM244" s="156" t="s">
        <v>1326</v>
      </c>
    </row>
    <row r="245" spans="1:65" s="2" customFormat="1" ht="24.2" customHeight="1">
      <c r="A245" s="29"/>
      <c r="B245" s="145"/>
      <c r="C245" s="179" t="s">
        <v>357</v>
      </c>
      <c r="D245" s="179" t="s">
        <v>265</v>
      </c>
      <c r="E245" s="180" t="s">
        <v>1327</v>
      </c>
      <c r="F245" s="181" t="s">
        <v>1328</v>
      </c>
      <c r="G245" s="182" t="s">
        <v>343</v>
      </c>
      <c r="H245" s="183">
        <v>2</v>
      </c>
      <c r="I245" s="248"/>
      <c r="J245" s="184">
        <f>ROUND(I245*H245,2)</f>
        <v>0</v>
      </c>
      <c r="K245" s="181" t="s">
        <v>156</v>
      </c>
      <c r="L245" s="185"/>
      <c r="M245" s="186" t="s">
        <v>1</v>
      </c>
      <c r="N245" s="187" t="s">
        <v>43</v>
      </c>
      <c r="O245" s="154">
        <v>0</v>
      </c>
      <c r="P245" s="154">
        <f>O245*H245</f>
        <v>0</v>
      </c>
      <c r="Q245" s="154">
        <v>0.003</v>
      </c>
      <c r="R245" s="154">
        <f>Q245*H245</f>
        <v>0.006</v>
      </c>
      <c r="S245" s="154">
        <v>0</v>
      </c>
      <c r="T245" s="155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194</v>
      </c>
      <c r="AT245" s="156" t="s">
        <v>265</v>
      </c>
      <c r="AU245" s="156" t="s">
        <v>87</v>
      </c>
      <c r="AY245" s="17" t="s">
        <v>150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85</v>
      </c>
      <c r="BK245" s="157">
        <f>ROUND(I245*H245,2)</f>
        <v>0</v>
      </c>
      <c r="BL245" s="17" t="s">
        <v>157</v>
      </c>
      <c r="BM245" s="156" t="s">
        <v>1329</v>
      </c>
    </row>
    <row r="246" spans="1:65" s="2" customFormat="1" ht="37.9" customHeight="1">
      <c r="A246" s="29"/>
      <c r="B246" s="145"/>
      <c r="C246" s="146" t="s">
        <v>361</v>
      </c>
      <c r="D246" s="146" t="s">
        <v>152</v>
      </c>
      <c r="E246" s="147" t="s">
        <v>1129</v>
      </c>
      <c r="F246" s="148" t="s">
        <v>1130</v>
      </c>
      <c r="G246" s="149" t="s">
        <v>343</v>
      </c>
      <c r="H246" s="150">
        <v>2</v>
      </c>
      <c r="I246" s="243"/>
      <c r="J246" s="151">
        <f>ROUND(I246*H246,2)</f>
        <v>0</v>
      </c>
      <c r="K246" s="148" t="s">
        <v>156</v>
      </c>
      <c r="L246" s="30"/>
      <c r="M246" s="152" t="s">
        <v>1</v>
      </c>
      <c r="N246" s="153" t="s">
        <v>43</v>
      </c>
      <c r="O246" s="154">
        <v>0.77</v>
      </c>
      <c r="P246" s="154">
        <f>O246*H246</f>
        <v>1.54</v>
      </c>
      <c r="Q246" s="154">
        <v>0.00015</v>
      </c>
      <c r="R246" s="154">
        <f>Q246*H246</f>
        <v>0.0003</v>
      </c>
      <c r="S246" s="154">
        <v>0</v>
      </c>
      <c r="T246" s="155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157</v>
      </c>
      <c r="AT246" s="156" t="s">
        <v>152</v>
      </c>
      <c r="AU246" s="156" t="s">
        <v>87</v>
      </c>
      <c r="AY246" s="17" t="s">
        <v>150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85</v>
      </c>
      <c r="BK246" s="157">
        <f>ROUND(I246*H246,2)</f>
        <v>0</v>
      </c>
      <c r="BL246" s="17" t="s">
        <v>157</v>
      </c>
      <c r="BM246" s="156" t="s">
        <v>1330</v>
      </c>
    </row>
    <row r="247" spans="2:51" s="14" customFormat="1" ht="11.25">
      <c r="B247" s="165"/>
      <c r="D247" s="159" t="s">
        <v>159</v>
      </c>
      <c r="E247" s="166" t="s">
        <v>1</v>
      </c>
      <c r="F247" s="167" t="s">
        <v>87</v>
      </c>
      <c r="H247" s="168">
        <v>2</v>
      </c>
      <c r="I247" s="245"/>
      <c r="L247" s="165"/>
      <c r="M247" s="169"/>
      <c r="N247" s="170"/>
      <c r="O247" s="170"/>
      <c r="P247" s="170"/>
      <c r="Q247" s="170"/>
      <c r="R247" s="170"/>
      <c r="S247" s="170"/>
      <c r="T247" s="171"/>
      <c r="AT247" s="166" t="s">
        <v>159</v>
      </c>
      <c r="AU247" s="166" t="s">
        <v>87</v>
      </c>
      <c r="AV247" s="14" t="s">
        <v>87</v>
      </c>
      <c r="AW247" s="14" t="s">
        <v>33</v>
      </c>
      <c r="AX247" s="14" t="s">
        <v>85</v>
      </c>
      <c r="AY247" s="166" t="s">
        <v>150</v>
      </c>
    </row>
    <row r="248" spans="1:65" s="2" customFormat="1" ht="33" customHeight="1">
      <c r="A248" s="29"/>
      <c r="B248" s="145"/>
      <c r="C248" s="179" t="s">
        <v>365</v>
      </c>
      <c r="D248" s="179" t="s">
        <v>265</v>
      </c>
      <c r="E248" s="180" t="s">
        <v>1331</v>
      </c>
      <c r="F248" s="181" t="s">
        <v>1332</v>
      </c>
      <c r="G248" s="182" t="s">
        <v>343</v>
      </c>
      <c r="H248" s="183">
        <v>2</v>
      </c>
      <c r="I248" s="248"/>
      <c r="J248" s="184">
        <f>ROUND(I248*H248,2)</f>
        <v>0</v>
      </c>
      <c r="K248" s="181" t="s">
        <v>156</v>
      </c>
      <c r="L248" s="185"/>
      <c r="M248" s="186" t="s">
        <v>1</v>
      </c>
      <c r="N248" s="187" t="s">
        <v>43</v>
      </c>
      <c r="O248" s="154">
        <v>0</v>
      </c>
      <c r="P248" s="154">
        <f>O248*H248</f>
        <v>0</v>
      </c>
      <c r="Q248" s="154">
        <v>0.042</v>
      </c>
      <c r="R248" s="154">
        <f>Q248*H248</f>
        <v>0.084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194</v>
      </c>
      <c r="AT248" s="156" t="s">
        <v>265</v>
      </c>
      <c r="AU248" s="156" t="s">
        <v>87</v>
      </c>
      <c r="AY248" s="17" t="s">
        <v>150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85</v>
      </c>
      <c r="BK248" s="157">
        <f>ROUND(I248*H248,2)</f>
        <v>0</v>
      </c>
      <c r="BL248" s="17" t="s">
        <v>157</v>
      </c>
      <c r="BM248" s="156" t="s">
        <v>1333</v>
      </c>
    </row>
    <row r="249" spans="1:65" s="2" customFormat="1" ht="37.9" customHeight="1">
      <c r="A249" s="29"/>
      <c r="B249" s="145"/>
      <c r="C249" s="146" t="s">
        <v>369</v>
      </c>
      <c r="D249" s="146" t="s">
        <v>152</v>
      </c>
      <c r="E249" s="147" t="s">
        <v>1334</v>
      </c>
      <c r="F249" s="148" t="s">
        <v>1335</v>
      </c>
      <c r="G249" s="149" t="s">
        <v>343</v>
      </c>
      <c r="H249" s="150">
        <v>1</v>
      </c>
      <c r="I249" s="243"/>
      <c r="J249" s="151">
        <f>ROUND(I249*H249,2)</f>
        <v>0</v>
      </c>
      <c r="K249" s="148" t="s">
        <v>156</v>
      </c>
      <c r="L249" s="30"/>
      <c r="M249" s="152" t="s">
        <v>1</v>
      </c>
      <c r="N249" s="153" t="s">
        <v>43</v>
      </c>
      <c r="O249" s="154">
        <v>0.754</v>
      </c>
      <c r="P249" s="154">
        <f>O249*H249</f>
        <v>0.754</v>
      </c>
      <c r="Q249" s="154">
        <v>8E-05</v>
      </c>
      <c r="R249" s="154">
        <f>Q249*H249</f>
        <v>8E-05</v>
      </c>
      <c r="S249" s="154">
        <v>0</v>
      </c>
      <c r="T249" s="155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157</v>
      </c>
      <c r="AT249" s="156" t="s">
        <v>152</v>
      </c>
      <c r="AU249" s="156" t="s">
        <v>87</v>
      </c>
      <c r="AY249" s="17" t="s">
        <v>150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85</v>
      </c>
      <c r="BK249" s="157">
        <f>ROUND(I249*H249,2)</f>
        <v>0</v>
      </c>
      <c r="BL249" s="17" t="s">
        <v>157</v>
      </c>
      <c r="BM249" s="156" t="s">
        <v>1336</v>
      </c>
    </row>
    <row r="250" spans="1:65" s="2" customFormat="1" ht="24.2" customHeight="1">
      <c r="A250" s="29"/>
      <c r="B250" s="145"/>
      <c r="C250" s="179" t="s">
        <v>373</v>
      </c>
      <c r="D250" s="179" t="s">
        <v>265</v>
      </c>
      <c r="E250" s="180" t="s">
        <v>1337</v>
      </c>
      <c r="F250" s="181" t="s">
        <v>1338</v>
      </c>
      <c r="G250" s="182" t="s">
        <v>343</v>
      </c>
      <c r="H250" s="183">
        <v>1</v>
      </c>
      <c r="I250" s="248"/>
      <c r="J250" s="184">
        <f>ROUND(I250*H250,2)</f>
        <v>0</v>
      </c>
      <c r="K250" s="181" t="s">
        <v>156</v>
      </c>
      <c r="L250" s="185"/>
      <c r="M250" s="186" t="s">
        <v>1</v>
      </c>
      <c r="N250" s="187" t="s">
        <v>43</v>
      </c>
      <c r="O250" s="154">
        <v>0</v>
      </c>
      <c r="P250" s="154">
        <f>O250*H250</f>
        <v>0</v>
      </c>
      <c r="Q250" s="154">
        <v>0.005</v>
      </c>
      <c r="R250" s="154">
        <f>Q250*H250</f>
        <v>0.005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194</v>
      </c>
      <c r="AT250" s="156" t="s">
        <v>265</v>
      </c>
      <c r="AU250" s="156" t="s">
        <v>87</v>
      </c>
      <c r="AY250" s="17" t="s">
        <v>150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85</v>
      </c>
      <c r="BK250" s="157">
        <f>ROUND(I250*H250,2)</f>
        <v>0</v>
      </c>
      <c r="BL250" s="17" t="s">
        <v>157</v>
      </c>
      <c r="BM250" s="156" t="s">
        <v>1339</v>
      </c>
    </row>
    <row r="251" spans="1:65" s="2" customFormat="1" ht="44.25" customHeight="1">
      <c r="A251" s="29"/>
      <c r="B251" s="145"/>
      <c r="C251" s="146" t="s">
        <v>377</v>
      </c>
      <c r="D251" s="146" t="s">
        <v>152</v>
      </c>
      <c r="E251" s="147" t="s">
        <v>1142</v>
      </c>
      <c r="F251" s="148" t="s">
        <v>1143</v>
      </c>
      <c r="G251" s="149" t="s">
        <v>180</v>
      </c>
      <c r="H251" s="150">
        <v>2</v>
      </c>
      <c r="I251" s="243"/>
      <c r="J251" s="151">
        <f>ROUND(I251*H251,2)</f>
        <v>0</v>
      </c>
      <c r="K251" s="148" t="s">
        <v>156</v>
      </c>
      <c r="L251" s="30"/>
      <c r="M251" s="152" t="s">
        <v>1</v>
      </c>
      <c r="N251" s="153" t="s">
        <v>43</v>
      </c>
      <c r="O251" s="154">
        <v>0.292</v>
      </c>
      <c r="P251" s="154">
        <f>O251*H251</f>
        <v>0.584</v>
      </c>
      <c r="Q251" s="154">
        <v>0.00248</v>
      </c>
      <c r="R251" s="154">
        <f>Q251*H251</f>
        <v>0.00496</v>
      </c>
      <c r="S251" s="154">
        <v>0</v>
      </c>
      <c r="T251" s="155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157</v>
      </c>
      <c r="AT251" s="156" t="s">
        <v>152</v>
      </c>
      <c r="AU251" s="156" t="s">
        <v>87</v>
      </c>
      <c r="AY251" s="17" t="s">
        <v>150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85</v>
      </c>
      <c r="BK251" s="157">
        <f>ROUND(I251*H251,2)</f>
        <v>0</v>
      </c>
      <c r="BL251" s="17" t="s">
        <v>157</v>
      </c>
      <c r="BM251" s="156" t="s">
        <v>1340</v>
      </c>
    </row>
    <row r="252" spans="2:51" s="14" customFormat="1" ht="11.25">
      <c r="B252" s="165"/>
      <c r="D252" s="159" t="s">
        <v>159</v>
      </c>
      <c r="E252" s="166" t="s">
        <v>1</v>
      </c>
      <c r="F252" s="167" t="s">
        <v>1341</v>
      </c>
      <c r="H252" s="168">
        <v>2</v>
      </c>
      <c r="I252" s="245"/>
      <c r="L252" s="165"/>
      <c r="M252" s="169"/>
      <c r="N252" s="170"/>
      <c r="O252" s="170"/>
      <c r="P252" s="170"/>
      <c r="Q252" s="170"/>
      <c r="R252" s="170"/>
      <c r="S252" s="170"/>
      <c r="T252" s="171"/>
      <c r="AT252" s="166" t="s">
        <v>159</v>
      </c>
      <c r="AU252" s="166" t="s">
        <v>87</v>
      </c>
      <c r="AV252" s="14" t="s">
        <v>87</v>
      </c>
      <c r="AW252" s="14" t="s">
        <v>33</v>
      </c>
      <c r="AX252" s="14" t="s">
        <v>85</v>
      </c>
      <c r="AY252" s="166" t="s">
        <v>150</v>
      </c>
    </row>
    <row r="253" spans="1:65" s="2" customFormat="1" ht="33" customHeight="1">
      <c r="A253" s="29"/>
      <c r="B253" s="145"/>
      <c r="C253" s="146" t="s">
        <v>381</v>
      </c>
      <c r="D253" s="146" t="s">
        <v>152</v>
      </c>
      <c r="E253" s="147" t="s">
        <v>410</v>
      </c>
      <c r="F253" s="148" t="s">
        <v>411</v>
      </c>
      <c r="G253" s="149" t="s">
        <v>203</v>
      </c>
      <c r="H253" s="150">
        <v>1.304</v>
      </c>
      <c r="I253" s="243"/>
      <c r="J253" s="151">
        <f>ROUND(I253*H253,2)</f>
        <v>0</v>
      </c>
      <c r="K253" s="148" t="s">
        <v>156</v>
      </c>
      <c r="L253" s="30"/>
      <c r="M253" s="152" t="s">
        <v>1</v>
      </c>
      <c r="N253" s="153" t="s">
        <v>43</v>
      </c>
      <c r="O253" s="154">
        <v>2.177</v>
      </c>
      <c r="P253" s="154">
        <f>O253*H253</f>
        <v>2.838808</v>
      </c>
      <c r="Q253" s="154">
        <v>0</v>
      </c>
      <c r="R253" s="154">
        <f>Q253*H253</f>
        <v>0</v>
      </c>
      <c r="S253" s="154">
        <v>1.92</v>
      </c>
      <c r="T253" s="155">
        <f>S253*H253</f>
        <v>2.50368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157</v>
      </c>
      <c r="AT253" s="156" t="s">
        <v>152</v>
      </c>
      <c r="AU253" s="156" t="s">
        <v>87</v>
      </c>
      <c r="AY253" s="17" t="s">
        <v>150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85</v>
      </c>
      <c r="BK253" s="157">
        <f>ROUND(I253*H253,2)</f>
        <v>0</v>
      </c>
      <c r="BL253" s="17" t="s">
        <v>157</v>
      </c>
      <c r="BM253" s="156" t="s">
        <v>1342</v>
      </c>
    </row>
    <row r="254" spans="2:51" s="14" customFormat="1" ht="11.25">
      <c r="B254" s="165"/>
      <c r="D254" s="159" t="s">
        <v>159</v>
      </c>
      <c r="E254" s="166" t="s">
        <v>1</v>
      </c>
      <c r="F254" s="167" t="s">
        <v>1343</v>
      </c>
      <c r="H254" s="168">
        <v>0.393</v>
      </c>
      <c r="I254" s="245"/>
      <c r="L254" s="165"/>
      <c r="M254" s="169"/>
      <c r="N254" s="170"/>
      <c r="O254" s="170"/>
      <c r="P254" s="170"/>
      <c r="Q254" s="170"/>
      <c r="R254" s="170"/>
      <c r="S254" s="170"/>
      <c r="T254" s="171"/>
      <c r="AT254" s="166" t="s">
        <v>159</v>
      </c>
      <c r="AU254" s="166" t="s">
        <v>87</v>
      </c>
      <c r="AV254" s="14" t="s">
        <v>87</v>
      </c>
      <c r="AW254" s="14" t="s">
        <v>33</v>
      </c>
      <c r="AX254" s="14" t="s">
        <v>78</v>
      </c>
      <c r="AY254" s="166" t="s">
        <v>150</v>
      </c>
    </row>
    <row r="255" spans="2:51" s="14" customFormat="1" ht="11.25">
      <c r="B255" s="165"/>
      <c r="D255" s="159" t="s">
        <v>159</v>
      </c>
      <c r="E255" s="166" t="s">
        <v>1</v>
      </c>
      <c r="F255" s="167" t="s">
        <v>1344</v>
      </c>
      <c r="H255" s="168">
        <v>0.911</v>
      </c>
      <c r="I255" s="245"/>
      <c r="L255" s="165"/>
      <c r="M255" s="169"/>
      <c r="N255" s="170"/>
      <c r="O255" s="170"/>
      <c r="P255" s="170"/>
      <c r="Q255" s="170"/>
      <c r="R255" s="170"/>
      <c r="S255" s="170"/>
      <c r="T255" s="171"/>
      <c r="AT255" s="166" t="s">
        <v>159</v>
      </c>
      <c r="AU255" s="166" t="s">
        <v>87</v>
      </c>
      <c r="AV255" s="14" t="s">
        <v>87</v>
      </c>
      <c r="AW255" s="14" t="s">
        <v>33</v>
      </c>
      <c r="AX255" s="14" t="s">
        <v>78</v>
      </c>
      <c r="AY255" s="166" t="s">
        <v>150</v>
      </c>
    </row>
    <row r="256" spans="2:51" s="15" customFormat="1" ht="11.25">
      <c r="B256" s="172"/>
      <c r="D256" s="159" t="s">
        <v>159</v>
      </c>
      <c r="E256" s="173" t="s">
        <v>1</v>
      </c>
      <c r="F256" s="174" t="s">
        <v>164</v>
      </c>
      <c r="H256" s="175">
        <v>1.304</v>
      </c>
      <c r="I256" s="247"/>
      <c r="L256" s="172"/>
      <c r="M256" s="176"/>
      <c r="N256" s="177"/>
      <c r="O256" s="177"/>
      <c r="P256" s="177"/>
      <c r="Q256" s="177"/>
      <c r="R256" s="177"/>
      <c r="S256" s="177"/>
      <c r="T256" s="178"/>
      <c r="AT256" s="173" t="s">
        <v>159</v>
      </c>
      <c r="AU256" s="173" t="s">
        <v>87</v>
      </c>
      <c r="AV256" s="15" t="s">
        <v>157</v>
      </c>
      <c r="AW256" s="15" t="s">
        <v>33</v>
      </c>
      <c r="AX256" s="15" t="s">
        <v>85</v>
      </c>
      <c r="AY256" s="173" t="s">
        <v>150</v>
      </c>
    </row>
    <row r="257" spans="1:65" s="2" customFormat="1" ht="24.2" customHeight="1">
      <c r="A257" s="29"/>
      <c r="B257" s="145"/>
      <c r="C257" s="146" t="s">
        <v>385</v>
      </c>
      <c r="D257" s="146" t="s">
        <v>152</v>
      </c>
      <c r="E257" s="147" t="s">
        <v>1149</v>
      </c>
      <c r="F257" s="148" t="s">
        <v>1150</v>
      </c>
      <c r="G257" s="149" t="s">
        <v>1151</v>
      </c>
      <c r="H257" s="150">
        <v>3</v>
      </c>
      <c r="I257" s="243"/>
      <c r="J257" s="151">
        <f>ROUND(I257*H257,2)</f>
        <v>0</v>
      </c>
      <c r="K257" s="148" t="s">
        <v>156</v>
      </c>
      <c r="L257" s="30"/>
      <c r="M257" s="152" t="s">
        <v>1</v>
      </c>
      <c r="N257" s="153" t="s">
        <v>43</v>
      </c>
      <c r="O257" s="154">
        <v>0.836</v>
      </c>
      <c r="P257" s="154">
        <f>O257*H257</f>
        <v>2.508</v>
      </c>
      <c r="Q257" s="154">
        <v>0.00031</v>
      </c>
      <c r="R257" s="154">
        <f>Q257*H257</f>
        <v>0.00093</v>
      </c>
      <c r="S257" s="154">
        <v>0</v>
      </c>
      <c r="T257" s="155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157</v>
      </c>
      <c r="AT257" s="156" t="s">
        <v>152</v>
      </c>
      <c r="AU257" s="156" t="s">
        <v>87</v>
      </c>
      <c r="AY257" s="17" t="s">
        <v>150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7" t="s">
        <v>85</v>
      </c>
      <c r="BK257" s="157">
        <f>ROUND(I257*H257,2)</f>
        <v>0</v>
      </c>
      <c r="BL257" s="17" t="s">
        <v>157</v>
      </c>
      <c r="BM257" s="156" t="s">
        <v>1345</v>
      </c>
    </row>
    <row r="258" spans="1:65" s="2" customFormat="1" ht="24.2" customHeight="1">
      <c r="A258" s="29"/>
      <c r="B258" s="145"/>
      <c r="C258" s="146" t="s">
        <v>389</v>
      </c>
      <c r="D258" s="146" t="s">
        <v>152</v>
      </c>
      <c r="E258" s="147" t="s">
        <v>1153</v>
      </c>
      <c r="F258" s="148" t="s">
        <v>1154</v>
      </c>
      <c r="G258" s="149" t="s">
        <v>343</v>
      </c>
      <c r="H258" s="150">
        <v>2</v>
      </c>
      <c r="I258" s="243"/>
      <c r="J258" s="151">
        <f>ROUND(I258*H258,2)</f>
        <v>0</v>
      </c>
      <c r="K258" s="148" t="s">
        <v>156</v>
      </c>
      <c r="L258" s="30"/>
      <c r="M258" s="152" t="s">
        <v>1</v>
      </c>
      <c r="N258" s="153" t="s">
        <v>43</v>
      </c>
      <c r="O258" s="154">
        <v>1.562</v>
      </c>
      <c r="P258" s="154">
        <f>O258*H258</f>
        <v>3.124</v>
      </c>
      <c r="Q258" s="154">
        <v>0.01019</v>
      </c>
      <c r="R258" s="154">
        <f>Q258*H258</f>
        <v>0.02038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157</v>
      </c>
      <c r="AT258" s="156" t="s">
        <v>152</v>
      </c>
      <c r="AU258" s="156" t="s">
        <v>87</v>
      </c>
      <c r="AY258" s="17" t="s">
        <v>150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85</v>
      </c>
      <c r="BK258" s="157">
        <f>ROUND(I258*H258,2)</f>
        <v>0</v>
      </c>
      <c r="BL258" s="17" t="s">
        <v>157</v>
      </c>
      <c r="BM258" s="156" t="s">
        <v>1346</v>
      </c>
    </row>
    <row r="259" spans="2:51" s="13" customFormat="1" ht="11.25">
      <c r="B259" s="158"/>
      <c r="D259" s="159" t="s">
        <v>159</v>
      </c>
      <c r="E259" s="160" t="s">
        <v>1</v>
      </c>
      <c r="F259" s="161" t="s">
        <v>1156</v>
      </c>
      <c r="H259" s="160" t="s">
        <v>1</v>
      </c>
      <c r="I259" s="244"/>
      <c r="L259" s="158"/>
      <c r="M259" s="162"/>
      <c r="N259" s="163"/>
      <c r="O259" s="163"/>
      <c r="P259" s="163"/>
      <c r="Q259" s="163"/>
      <c r="R259" s="163"/>
      <c r="S259" s="163"/>
      <c r="T259" s="164"/>
      <c r="AT259" s="160" t="s">
        <v>159</v>
      </c>
      <c r="AU259" s="160" t="s">
        <v>87</v>
      </c>
      <c r="AV259" s="13" t="s">
        <v>85</v>
      </c>
      <c r="AW259" s="13" t="s">
        <v>33</v>
      </c>
      <c r="AX259" s="13" t="s">
        <v>78</v>
      </c>
      <c r="AY259" s="160" t="s">
        <v>150</v>
      </c>
    </row>
    <row r="260" spans="2:51" s="14" customFormat="1" ht="11.25">
      <c r="B260" s="165"/>
      <c r="D260" s="159" t="s">
        <v>159</v>
      </c>
      <c r="E260" s="166" t="s">
        <v>1</v>
      </c>
      <c r="F260" s="167" t="s">
        <v>1347</v>
      </c>
      <c r="H260" s="168">
        <v>2</v>
      </c>
      <c r="I260" s="245"/>
      <c r="L260" s="165"/>
      <c r="M260" s="169"/>
      <c r="N260" s="170"/>
      <c r="O260" s="170"/>
      <c r="P260" s="170"/>
      <c r="Q260" s="170"/>
      <c r="R260" s="170"/>
      <c r="S260" s="170"/>
      <c r="T260" s="171"/>
      <c r="AT260" s="166" t="s">
        <v>159</v>
      </c>
      <c r="AU260" s="166" t="s">
        <v>87</v>
      </c>
      <c r="AV260" s="14" t="s">
        <v>87</v>
      </c>
      <c r="AW260" s="14" t="s">
        <v>33</v>
      </c>
      <c r="AX260" s="14" t="s">
        <v>85</v>
      </c>
      <c r="AY260" s="166" t="s">
        <v>150</v>
      </c>
    </row>
    <row r="261" spans="1:65" s="2" customFormat="1" ht="24.2" customHeight="1">
      <c r="A261" s="29"/>
      <c r="B261" s="145"/>
      <c r="C261" s="179" t="s">
        <v>393</v>
      </c>
      <c r="D261" s="179" t="s">
        <v>265</v>
      </c>
      <c r="E261" s="180" t="s">
        <v>1158</v>
      </c>
      <c r="F261" s="181" t="s">
        <v>1159</v>
      </c>
      <c r="G261" s="182" t="s">
        <v>343</v>
      </c>
      <c r="H261" s="183">
        <v>1</v>
      </c>
      <c r="I261" s="248"/>
      <c r="J261" s="184">
        <f>ROUND(I261*H261,2)</f>
        <v>0</v>
      </c>
      <c r="K261" s="181" t="s">
        <v>1</v>
      </c>
      <c r="L261" s="185"/>
      <c r="M261" s="186" t="s">
        <v>1</v>
      </c>
      <c r="N261" s="187" t="s">
        <v>43</v>
      </c>
      <c r="O261" s="154">
        <v>0</v>
      </c>
      <c r="P261" s="154">
        <f>O261*H261</f>
        <v>0</v>
      </c>
      <c r="Q261" s="154">
        <v>0.215</v>
      </c>
      <c r="R261" s="154">
        <f>Q261*H261</f>
        <v>0.215</v>
      </c>
      <c r="S261" s="154">
        <v>0</v>
      </c>
      <c r="T261" s="155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194</v>
      </c>
      <c r="AT261" s="156" t="s">
        <v>265</v>
      </c>
      <c r="AU261" s="156" t="s">
        <v>87</v>
      </c>
      <c r="AY261" s="17" t="s">
        <v>150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85</v>
      </c>
      <c r="BK261" s="157">
        <f>ROUND(I261*H261,2)</f>
        <v>0</v>
      </c>
      <c r="BL261" s="17" t="s">
        <v>157</v>
      </c>
      <c r="BM261" s="156" t="s">
        <v>1348</v>
      </c>
    </row>
    <row r="262" spans="2:51" s="14" customFormat="1" ht="11.25">
      <c r="B262" s="165"/>
      <c r="D262" s="159" t="s">
        <v>159</v>
      </c>
      <c r="E262" s="166" t="s">
        <v>1</v>
      </c>
      <c r="F262" s="167" t="s">
        <v>85</v>
      </c>
      <c r="H262" s="168">
        <v>1</v>
      </c>
      <c r="I262" s="245"/>
      <c r="L262" s="165"/>
      <c r="M262" s="169"/>
      <c r="N262" s="170"/>
      <c r="O262" s="170"/>
      <c r="P262" s="170"/>
      <c r="Q262" s="170"/>
      <c r="R262" s="170"/>
      <c r="S262" s="170"/>
      <c r="T262" s="171"/>
      <c r="AT262" s="166" t="s">
        <v>159</v>
      </c>
      <c r="AU262" s="166" t="s">
        <v>87</v>
      </c>
      <c r="AV262" s="14" t="s">
        <v>87</v>
      </c>
      <c r="AW262" s="14" t="s">
        <v>33</v>
      </c>
      <c r="AX262" s="14" t="s">
        <v>85</v>
      </c>
      <c r="AY262" s="166" t="s">
        <v>150</v>
      </c>
    </row>
    <row r="263" spans="1:65" s="2" customFormat="1" ht="24.2" customHeight="1">
      <c r="A263" s="29"/>
      <c r="B263" s="145"/>
      <c r="C263" s="179" t="s">
        <v>397</v>
      </c>
      <c r="D263" s="179" t="s">
        <v>265</v>
      </c>
      <c r="E263" s="180" t="s">
        <v>1161</v>
      </c>
      <c r="F263" s="181" t="s">
        <v>1162</v>
      </c>
      <c r="G263" s="182" t="s">
        <v>343</v>
      </c>
      <c r="H263" s="183">
        <v>1</v>
      </c>
      <c r="I263" s="248"/>
      <c r="J263" s="184">
        <f>ROUND(I263*H263,2)</f>
        <v>0</v>
      </c>
      <c r="K263" s="181" t="s">
        <v>1</v>
      </c>
      <c r="L263" s="185"/>
      <c r="M263" s="186" t="s">
        <v>1</v>
      </c>
      <c r="N263" s="187" t="s">
        <v>43</v>
      </c>
      <c r="O263" s="154">
        <v>0</v>
      </c>
      <c r="P263" s="154">
        <f>O263*H263</f>
        <v>0</v>
      </c>
      <c r="Q263" s="154">
        <v>0.43</v>
      </c>
      <c r="R263" s="154">
        <f>Q263*H263</f>
        <v>0.43</v>
      </c>
      <c r="S263" s="154">
        <v>0</v>
      </c>
      <c r="T263" s="155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194</v>
      </c>
      <c r="AT263" s="156" t="s">
        <v>265</v>
      </c>
      <c r="AU263" s="156" t="s">
        <v>87</v>
      </c>
      <c r="AY263" s="17" t="s">
        <v>150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85</v>
      </c>
      <c r="BK263" s="157">
        <f>ROUND(I263*H263,2)</f>
        <v>0</v>
      </c>
      <c r="BL263" s="17" t="s">
        <v>157</v>
      </c>
      <c r="BM263" s="156" t="s">
        <v>1349</v>
      </c>
    </row>
    <row r="264" spans="1:65" s="2" customFormat="1" ht="24.2" customHeight="1">
      <c r="A264" s="29"/>
      <c r="B264" s="145"/>
      <c r="C264" s="179" t="s">
        <v>401</v>
      </c>
      <c r="D264" s="179" t="s">
        <v>265</v>
      </c>
      <c r="E264" s="180" t="s">
        <v>1167</v>
      </c>
      <c r="F264" s="181" t="s">
        <v>1168</v>
      </c>
      <c r="G264" s="182" t="s">
        <v>343</v>
      </c>
      <c r="H264" s="183">
        <v>6</v>
      </c>
      <c r="I264" s="248"/>
      <c r="J264" s="184">
        <f>ROUND(I264*H264,2)</f>
        <v>0</v>
      </c>
      <c r="K264" s="181" t="s">
        <v>156</v>
      </c>
      <c r="L264" s="185"/>
      <c r="M264" s="186" t="s">
        <v>1</v>
      </c>
      <c r="N264" s="187" t="s">
        <v>43</v>
      </c>
      <c r="O264" s="154">
        <v>0</v>
      </c>
      <c r="P264" s="154">
        <f>O264*H264</f>
        <v>0</v>
      </c>
      <c r="Q264" s="154">
        <v>0.002</v>
      </c>
      <c r="R264" s="154">
        <f>Q264*H264</f>
        <v>0.012</v>
      </c>
      <c r="S264" s="154">
        <v>0</v>
      </c>
      <c r="T264" s="155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1169</v>
      </c>
      <c r="AT264" s="156" t="s">
        <v>265</v>
      </c>
      <c r="AU264" s="156" t="s">
        <v>87</v>
      </c>
      <c r="AY264" s="17" t="s">
        <v>150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85</v>
      </c>
      <c r="BK264" s="157">
        <f>ROUND(I264*H264,2)</f>
        <v>0</v>
      </c>
      <c r="BL264" s="17" t="s">
        <v>1169</v>
      </c>
      <c r="BM264" s="156" t="s">
        <v>1350</v>
      </c>
    </row>
    <row r="265" spans="1:65" s="2" customFormat="1" ht="24.2" customHeight="1">
      <c r="A265" s="29"/>
      <c r="B265" s="145"/>
      <c r="C265" s="146" t="s">
        <v>405</v>
      </c>
      <c r="D265" s="146" t="s">
        <v>152</v>
      </c>
      <c r="E265" s="147" t="s">
        <v>1171</v>
      </c>
      <c r="F265" s="148" t="s">
        <v>1172</v>
      </c>
      <c r="G265" s="149" t="s">
        <v>343</v>
      </c>
      <c r="H265" s="150">
        <v>3</v>
      </c>
      <c r="I265" s="243"/>
      <c r="J265" s="151">
        <f>ROUND(I265*H265,2)</f>
        <v>0</v>
      </c>
      <c r="K265" s="148" t="s">
        <v>156</v>
      </c>
      <c r="L265" s="30"/>
      <c r="M265" s="152" t="s">
        <v>1</v>
      </c>
      <c r="N265" s="153" t="s">
        <v>43</v>
      </c>
      <c r="O265" s="154">
        <v>1.664</v>
      </c>
      <c r="P265" s="154">
        <f>O265*H265</f>
        <v>4.992</v>
      </c>
      <c r="Q265" s="154">
        <v>0.01248</v>
      </c>
      <c r="R265" s="154">
        <f>Q265*H265</f>
        <v>0.03744</v>
      </c>
      <c r="S265" s="154">
        <v>0</v>
      </c>
      <c r="T265" s="155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157</v>
      </c>
      <c r="AT265" s="156" t="s">
        <v>152</v>
      </c>
      <c r="AU265" s="156" t="s">
        <v>87</v>
      </c>
      <c r="AY265" s="17" t="s">
        <v>150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85</v>
      </c>
      <c r="BK265" s="157">
        <f>ROUND(I265*H265,2)</f>
        <v>0</v>
      </c>
      <c r="BL265" s="17" t="s">
        <v>157</v>
      </c>
      <c r="BM265" s="156" t="s">
        <v>1351</v>
      </c>
    </row>
    <row r="266" spans="2:51" s="13" customFormat="1" ht="11.25">
      <c r="B266" s="158"/>
      <c r="D266" s="159" t="s">
        <v>159</v>
      </c>
      <c r="E266" s="160" t="s">
        <v>1</v>
      </c>
      <c r="F266" s="161" t="s">
        <v>1156</v>
      </c>
      <c r="H266" s="160" t="s">
        <v>1</v>
      </c>
      <c r="I266" s="244"/>
      <c r="L266" s="158"/>
      <c r="M266" s="162"/>
      <c r="N266" s="163"/>
      <c r="O266" s="163"/>
      <c r="P266" s="163"/>
      <c r="Q266" s="163"/>
      <c r="R266" s="163"/>
      <c r="S266" s="163"/>
      <c r="T266" s="164"/>
      <c r="AT266" s="160" t="s">
        <v>159</v>
      </c>
      <c r="AU266" s="160" t="s">
        <v>87</v>
      </c>
      <c r="AV266" s="13" t="s">
        <v>85</v>
      </c>
      <c r="AW266" s="13" t="s">
        <v>33</v>
      </c>
      <c r="AX266" s="13" t="s">
        <v>78</v>
      </c>
      <c r="AY266" s="160" t="s">
        <v>150</v>
      </c>
    </row>
    <row r="267" spans="2:51" s="14" customFormat="1" ht="11.25">
      <c r="B267" s="165"/>
      <c r="D267" s="159" t="s">
        <v>159</v>
      </c>
      <c r="E267" s="166" t="s">
        <v>1</v>
      </c>
      <c r="F267" s="167" t="s">
        <v>169</v>
      </c>
      <c r="H267" s="168">
        <v>3</v>
      </c>
      <c r="I267" s="245"/>
      <c r="L267" s="165"/>
      <c r="M267" s="169"/>
      <c r="N267" s="170"/>
      <c r="O267" s="170"/>
      <c r="P267" s="170"/>
      <c r="Q267" s="170"/>
      <c r="R267" s="170"/>
      <c r="S267" s="170"/>
      <c r="T267" s="171"/>
      <c r="AT267" s="166" t="s">
        <v>159</v>
      </c>
      <c r="AU267" s="166" t="s">
        <v>87</v>
      </c>
      <c r="AV267" s="14" t="s">
        <v>87</v>
      </c>
      <c r="AW267" s="14" t="s">
        <v>33</v>
      </c>
      <c r="AX267" s="14" t="s">
        <v>85</v>
      </c>
      <c r="AY267" s="166" t="s">
        <v>150</v>
      </c>
    </row>
    <row r="268" spans="1:65" s="2" customFormat="1" ht="24.2" customHeight="1">
      <c r="A268" s="29"/>
      <c r="B268" s="145"/>
      <c r="C268" s="179" t="s">
        <v>409</v>
      </c>
      <c r="D268" s="179" t="s">
        <v>265</v>
      </c>
      <c r="E268" s="180" t="s">
        <v>1174</v>
      </c>
      <c r="F268" s="181" t="s">
        <v>1175</v>
      </c>
      <c r="G268" s="182" t="s">
        <v>343</v>
      </c>
      <c r="H268" s="183">
        <v>3</v>
      </c>
      <c r="I268" s="248"/>
      <c r="J268" s="184">
        <f>ROUND(I268*H268,2)</f>
        <v>0</v>
      </c>
      <c r="K268" s="181" t="s">
        <v>156</v>
      </c>
      <c r="L268" s="185"/>
      <c r="M268" s="186" t="s">
        <v>1</v>
      </c>
      <c r="N268" s="187" t="s">
        <v>43</v>
      </c>
      <c r="O268" s="154">
        <v>0</v>
      </c>
      <c r="P268" s="154">
        <f>O268*H268</f>
        <v>0</v>
      </c>
      <c r="Q268" s="154">
        <v>0.585</v>
      </c>
      <c r="R268" s="154">
        <f>Q268*H268</f>
        <v>1.755</v>
      </c>
      <c r="S268" s="154">
        <v>0</v>
      </c>
      <c r="T268" s="155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194</v>
      </c>
      <c r="AT268" s="156" t="s">
        <v>265</v>
      </c>
      <c r="AU268" s="156" t="s">
        <v>87</v>
      </c>
      <c r="AY268" s="17" t="s">
        <v>150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85</v>
      </c>
      <c r="BK268" s="157">
        <f>ROUND(I268*H268,2)</f>
        <v>0</v>
      </c>
      <c r="BL268" s="17" t="s">
        <v>157</v>
      </c>
      <c r="BM268" s="156" t="s">
        <v>1352</v>
      </c>
    </row>
    <row r="269" spans="2:51" s="14" customFormat="1" ht="11.25">
      <c r="B269" s="165"/>
      <c r="D269" s="159" t="s">
        <v>159</v>
      </c>
      <c r="E269" s="166" t="s">
        <v>1</v>
      </c>
      <c r="F269" s="167" t="s">
        <v>169</v>
      </c>
      <c r="H269" s="168">
        <v>3</v>
      </c>
      <c r="I269" s="245"/>
      <c r="L269" s="165"/>
      <c r="M269" s="169"/>
      <c r="N269" s="170"/>
      <c r="O269" s="170"/>
      <c r="P269" s="170"/>
      <c r="Q269" s="170"/>
      <c r="R269" s="170"/>
      <c r="S269" s="170"/>
      <c r="T269" s="171"/>
      <c r="AT269" s="166" t="s">
        <v>159</v>
      </c>
      <c r="AU269" s="166" t="s">
        <v>87</v>
      </c>
      <c r="AV269" s="14" t="s">
        <v>87</v>
      </c>
      <c r="AW269" s="14" t="s">
        <v>33</v>
      </c>
      <c r="AX269" s="14" t="s">
        <v>85</v>
      </c>
      <c r="AY269" s="166" t="s">
        <v>150</v>
      </c>
    </row>
    <row r="270" spans="1:65" s="2" customFormat="1" ht="24.2" customHeight="1">
      <c r="A270" s="29"/>
      <c r="B270" s="145"/>
      <c r="C270" s="146" t="s">
        <v>414</v>
      </c>
      <c r="D270" s="146" t="s">
        <v>152</v>
      </c>
      <c r="E270" s="147" t="s">
        <v>1177</v>
      </c>
      <c r="F270" s="148" t="s">
        <v>1178</v>
      </c>
      <c r="G270" s="149" t="s">
        <v>343</v>
      </c>
      <c r="H270" s="150">
        <v>4</v>
      </c>
      <c r="I270" s="243"/>
      <c r="J270" s="151">
        <f>ROUND(I270*H270,2)</f>
        <v>0</v>
      </c>
      <c r="K270" s="148" t="s">
        <v>156</v>
      </c>
      <c r="L270" s="30"/>
      <c r="M270" s="152" t="s">
        <v>1</v>
      </c>
      <c r="N270" s="153" t="s">
        <v>43</v>
      </c>
      <c r="O270" s="154">
        <v>2.08</v>
      </c>
      <c r="P270" s="154">
        <f>O270*H270</f>
        <v>8.32</v>
      </c>
      <c r="Q270" s="154">
        <v>0.02854</v>
      </c>
      <c r="R270" s="154">
        <f>Q270*H270</f>
        <v>0.11416</v>
      </c>
      <c r="S270" s="154">
        <v>0</v>
      </c>
      <c r="T270" s="155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157</v>
      </c>
      <c r="AT270" s="156" t="s">
        <v>152</v>
      </c>
      <c r="AU270" s="156" t="s">
        <v>87</v>
      </c>
      <c r="AY270" s="17" t="s">
        <v>150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85</v>
      </c>
      <c r="BK270" s="157">
        <f>ROUND(I270*H270,2)</f>
        <v>0</v>
      </c>
      <c r="BL270" s="17" t="s">
        <v>157</v>
      </c>
      <c r="BM270" s="156" t="s">
        <v>1353</v>
      </c>
    </row>
    <row r="271" spans="2:51" s="13" customFormat="1" ht="11.25">
      <c r="B271" s="158"/>
      <c r="D271" s="159" t="s">
        <v>159</v>
      </c>
      <c r="E271" s="160" t="s">
        <v>1</v>
      </c>
      <c r="F271" s="161" t="s">
        <v>1156</v>
      </c>
      <c r="H271" s="160" t="s">
        <v>1</v>
      </c>
      <c r="I271" s="244"/>
      <c r="L271" s="158"/>
      <c r="M271" s="162"/>
      <c r="N271" s="163"/>
      <c r="O271" s="163"/>
      <c r="P271" s="163"/>
      <c r="Q271" s="163"/>
      <c r="R271" s="163"/>
      <c r="S271" s="163"/>
      <c r="T271" s="164"/>
      <c r="AT271" s="160" t="s">
        <v>159</v>
      </c>
      <c r="AU271" s="160" t="s">
        <v>87</v>
      </c>
      <c r="AV271" s="13" t="s">
        <v>85</v>
      </c>
      <c r="AW271" s="13" t="s">
        <v>33</v>
      </c>
      <c r="AX271" s="13" t="s">
        <v>78</v>
      </c>
      <c r="AY271" s="160" t="s">
        <v>150</v>
      </c>
    </row>
    <row r="272" spans="2:51" s="14" customFormat="1" ht="11.25">
      <c r="B272" s="165"/>
      <c r="D272" s="159" t="s">
        <v>159</v>
      </c>
      <c r="E272" s="166" t="s">
        <v>1</v>
      </c>
      <c r="F272" s="167" t="s">
        <v>157</v>
      </c>
      <c r="H272" s="168">
        <v>4</v>
      </c>
      <c r="I272" s="245"/>
      <c r="L272" s="165"/>
      <c r="M272" s="169"/>
      <c r="N272" s="170"/>
      <c r="O272" s="170"/>
      <c r="P272" s="170"/>
      <c r="Q272" s="170"/>
      <c r="R272" s="170"/>
      <c r="S272" s="170"/>
      <c r="T272" s="171"/>
      <c r="AT272" s="166" t="s">
        <v>159</v>
      </c>
      <c r="AU272" s="166" t="s">
        <v>87</v>
      </c>
      <c r="AV272" s="14" t="s">
        <v>87</v>
      </c>
      <c r="AW272" s="14" t="s">
        <v>33</v>
      </c>
      <c r="AX272" s="14" t="s">
        <v>85</v>
      </c>
      <c r="AY272" s="166" t="s">
        <v>150</v>
      </c>
    </row>
    <row r="273" spans="1:65" s="2" customFormat="1" ht="24.2" customHeight="1">
      <c r="A273" s="29"/>
      <c r="B273" s="145"/>
      <c r="C273" s="179" t="s">
        <v>418</v>
      </c>
      <c r="D273" s="179" t="s">
        <v>265</v>
      </c>
      <c r="E273" s="180" t="s">
        <v>1180</v>
      </c>
      <c r="F273" s="181" t="s">
        <v>1181</v>
      </c>
      <c r="G273" s="182" t="s">
        <v>343</v>
      </c>
      <c r="H273" s="183">
        <v>4</v>
      </c>
      <c r="I273" s="248"/>
      <c r="J273" s="184">
        <f aca="true" t="shared" si="10" ref="J273:J282">ROUND(I273*H273,2)</f>
        <v>0</v>
      </c>
      <c r="K273" s="181" t="s">
        <v>1</v>
      </c>
      <c r="L273" s="185"/>
      <c r="M273" s="186" t="s">
        <v>1</v>
      </c>
      <c r="N273" s="187" t="s">
        <v>43</v>
      </c>
      <c r="O273" s="154">
        <v>0</v>
      </c>
      <c r="P273" s="154">
        <f aca="true" t="shared" si="11" ref="P273:P282">O273*H273</f>
        <v>0</v>
      </c>
      <c r="Q273" s="154">
        <v>1.6</v>
      </c>
      <c r="R273" s="154">
        <f aca="true" t="shared" si="12" ref="R273:R282">Q273*H273</f>
        <v>6.4</v>
      </c>
      <c r="S273" s="154">
        <v>0</v>
      </c>
      <c r="T273" s="155">
        <f aca="true" t="shared" si="13" ref="T273:T282"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194</v>
      </c>
      <c r="AT273" s="156" t="s">
        <v>265</v>
      </c>
      <c r="AU273" s="156" t="s">
        <v>87</v>
      </c>
      <c r="AY273" s="17" t="s">
        <v>150</v>
      </c>
      <c r="BE273" s="157">
        <f aca="true" t="shared" si="14" ref="BE273:BE282">IF(N273="základní",J273,0)</f>
        <v>0</v>
      </c>
      <c r="BF273" s="157">
        <f aca="true" t="shared" si="15" ref="BF273:BF282">IF(N273="snížená",J273,0)</f>
        <v>0</v>
      </c>
      <c r="BG273" s="157">
        <f aca="true" t="shared" si="16" ref="BG273:BG282">IF(N273="zákl. přenesená",J273,0)</f>
        <v>0</v>
      </c>
      <c r="BH273" s="157">
        <f aca="true" t="shared" si="17" ref="BH273:BH282">IF(N273="sníž. přenesená",J273,0)</f>
        <v>0</v>
      </c>
      <c r="BI273" s="157">
        <f aca="true" t="shared" si="18" ref="BI273:BI282">IF(N273="nulová",J273,0)</f>
        <v>0</v>
      </c>
      <c r="BJ273" s="17" t="s">
        <v>85</v>
      </c>
      <c r="BK273" s="157">
        <f aca="true" t="shared" si="19" ref="BK273:BK282">ROUND(I273*H273,2)</f>
        <v>0</v>
      </c>
      <c r="BL273" s="17" t="s">
        <v>157</v>
      </c>
      <c r="BM273" s="156" t="s">
        <v>1354</v>
      </c>
    </row>
    <row r="274" spans="1:65" s="2" customFormat="1" ht="24.2" customHeight="1">
      <c r="A274" s="29"/>
      <c r="B274" s="145"/>
      <c r="C274" s="146" t="s">
        <v>422</v>
      </c>
      <c r="D274" s="146" t="s">
        <v>152</v>
      </c>
      <c r="E274" s="147" t="s">
        <v>1183</v>
      </c>
      <c r="F274" s="148" t="s">
        <v>1184</v>
      </c>
      <c r="G274" s="149" t="s">
        <v>343</v>
      </c>
      <c r="H274" s="150">
        <v>1</v>
      </c>
      <c r="I274" s="243"/>
      <c r="J274" s="151">
        <f t="shared" si="10"/>
        <v>0</v>
      </c>
      <c r="K274" s="148" t="s">
        <v>156</v>
      </c>
      <c r="L274" s="30"/>
      <c r="M274" s="152" t="s">
        <v>1</v>
      </c>
      <c r="N274" s="153" t="s">
        <v>43</v>
      </c>
      <c r="O274" s="154">
        <v>0.817</v>
      </c>
      <c r="P274" s="154">
        <f t="shared" si="11"/>
        <v>0.817</v>
      </c>
      <c r="Q274" s="154">
        <v>0.03927</v>
      </c>
      <c r="R274" s="154">
        <f t="shared" si="12"/>
        <v>0.03927</v>
      </c>
      <c r="S274" s="154">
        <v>0</v>
      </c>
      <c r="T274" s="155">
        <f t="shared" si="1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6" t="s">
        <v>157</v>
      </c>
      <c r="AT274" s="156" t="s">
        <v>152</v>
      </c>
      <c r="AU274" s="156" t="s">
        <v>87</v>
      </c>
      <c r="AY274" s="17" t="s">
        <v>150</v>
      </c>
      <c r="BE274" s="157">
        <f t="shared" si="14"/>
        <v>0</v>
      </c>
      <c r="BF274" s="157">
        <f t="shared" si="15"/>
        <v>0</v>
      </c>
      <c r="BG274" s="157">
        <f t="shared" si="16"/>
        <v>0</v>
      </c>
      <c r="BH274" s="157">
        <f t="shared" si="17"/>
        <v>0</v>
      </c>
      <c r="BI274" s="157">
        <f t="shared" si="18"/>
        <v>0</v>
      </c>
      <c r="BJ274" s="17" t="s">
        <v>85</v>
      </c>
      <c r="BK274" s="157">
        <f t="shared" si="19"/>
        <v>0</v>
      </c>
      <c r="BL274" s="17" t="s">
        <v>157</v>
      </c>
      <c r="BM274" s="156" t="s">
        <v>1355</v>
      </c>
    </row>
    <row r="275" spans="1:65" s="2" customFormat="1" ht="24.2" customHeight="1">
      <c r="A275" s="29"/>
      <c r="B275" s="145"/>
      <c r="C275" s="179" t="s">
        <v>426</v>
      </c>
      <c r="D275" s="179" t="s">
        <v>265</v>
      </c>
      <c r="E275" s="180" t="s">
        <v>1186</v>
      </c>
      <c r="F275" s="181" t="s">
        <v>1187</v>
      </c>
      <c r="G275" s="182" t="s">
        <v>343</v>
      </c>
      <c r="H275" s="183">
        <v>1</v>
      </c>
      <c r="I275" s="248"/>
      <c r="J275" s="184">
        <f t="shared" si="10"/>
        <v>0</v>
      </c>
      <c r="K275" s="181" t="s">
        <v>156</v>
      </c>
      <c r="L275" s="185"/>
      <c r="M275" s="186" t="s">
        <v>1</v>
      </c>
      <c r="N275" s="187" t="s">
        <v>43</v>
      </c>
      <c r="O275" s="154">
        <v>0</v>
      </c>
      <c r="P275" s="154">
        <f t="shared" si="11"/>
        <v>0</v>
      </c>
      <c r="Q275" s="154">
        <v>0.449</v>
      </c>
      <c r="R275" s="154">
        <f t="shared" si="12"/>
        <v>0.449</v>
      </c>
      <c r="S275" s="154">
        <v>0</v>
      </c>
      <c r="T275" s="155">
        <f t="shared" si="1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194</v>
      </c>
      <c r="AT275" s="156" t="s">
        <v>265</v>
      </c>
      <c r="AU275" s="156" t="s">
        <v>87</v>
      </c>
      <c r="AY275" s="17" t="s">
        <v>150</v>
      </c>
      <c r="BE275" s="157">
        <f t="shared" si="14"/>
        <v>0</v>
      </c>
      <c r="BF275" s="157">
        <f t="shared" si="15"/>
        <v>0</v>
      </c>
      <c r="BG275" s="157">
        <f t="shared" si="16"/>
        <v>0</v>
      </c>
      <c r="BH275" s="157">
        <f t="shared" si="17"/>
        <v>0</v>
      </c>
      <c r="BI275" s="157">
        <f t="shared" si="18"/>
        <v>0</v>
      </c>
      <c r="BJ275" s="17" t="s">
        <v>85</v>
      </c>
      <c r="BK275" s="157">
        <f t="shared" si="19"/>
        <v>0</v>
      </c>
      <c r="BL275" s="17" t="s">
        <v>157</v>
      </c>
      <c r="BM275" s="156" t="s">
        <v>1356</v>
      </c>
    </row>
    <row r="276" spans="1:65" s="2" customFormat="1" ht="24.2" customHeight="1">
      <c r="A276" s="29"/>
      <c r="B276" s="145"/>
      <c r="C276" s="146" t="s">
        <v>431</v>
      </c>
      <c r="D276" s="146" t="s">
        <v>152</v>
      </c>
      <c r="E276" s="147" t="s">
        <v>465</v>
      </c>
      <c r="F276" s="148" t="s">
        <v>466</v>
      </c>
      <c r="G276" s="149" t="s">
        <v>343</v>
      </c>
      <c r="H276" s="150">
        <v>2</v>
      </c>
      <c r="I276" s="243"/>
      <c r="J276" s="151">
        <f t="shared" si="10"/>
        <v>0</v>
      </c>
      <c r="K276" s="148" t="s">
        <v>156</v>
      </c>
      <c r="L276" s="30"/>
      <c r="M276" s="152" t="s">
        <v>1</v>
      </c>
      <c r="N276" s="153" t="s">
        <v>43</v>
      </c>
      <c r="O276" s="154">
        <v>2.11</v>
      </c>
      <c r="P276" s="154">
        <f t="shared" si="11"/>
        <v>4.22</v>
      </c>
      <c r="Q276" s="154">
        <v>0.12422</v>
      </c>
      <c r="R276" s="154">
        <f t="shared" si="12"/>
        <v>0.24844</v>
      </c>
      <c r="S276" s="154">
        <v>0</v>
      </c>
      <c r="T276" s="155">
        <f t="shared" si="1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157</v>
      </c>
      <c r="AT276" s="156" t="s">
        <v>152</v>
      </c>
      <c r="AU276" s="156" t="s">
        <v>87</v>
      </c>
      <c r="AY276" s="17" t="s">
        <v>150</v>
      </c>
      <c r="BE276" s="157">
        <f t="shared" si="14"/>
        <v>0</v>
      </c>
      <c r="BF276" s="157">
        <f t="shared" si="15"/>
        <v>0</v>
      </c>
      <c r="BG276" s="157">
        <f t="shared" si="16"/>
        <v>0</v>
      </c>
      <c r="BH276" s="157">
        <f t="shared" si="17"/>
        <v>0</v>
      </c>
      <c r="BI276" s="157">
        <f t="shared" si="18"/>
        <v>0</v>
      </c>
      <c r="BJ276" s="17" t="s">
        <v>85</v>
      </c>
      <c r="BK276" s="157">
        <f t="shared" si="19"/>
        <v>0</v>
      </c>
      <c r="BL276" s="17" t="s">
        <v>157</v>
      </c>
      <c r="BM276" s="156" t="s">
        <v>1357</v>
      </c>
    </row>
    <row r="277" spans="1:65" s="2" customFormat="1" ht="24.2" customHeight="1">
      <c r="A277" s="29"/>
      <c r="B277" s="145"/>
      <c r="C277" s="179" t="s">
        <v>435</v>
      </c>
      <c r="D277" s="179" t="s">
        <v>265</v>
      </c>
      <c r="E277" s="180" t="s">
        <v>469</v>
      </c>
      <c r="F277" s="181" t="s">
        <v>470</v>
      </c>
      <c r="G277" s="182" t="s">
        <v>343</v>
      </c>
      <c r="H277" s="183">
        <v>2</v>
      </c>
      <c r="I277" s="248"/>
      <c r="J277" s="184">
        <f t="shared" si="10"/>
        <v>0</v>
      </c>
      <c r="K277" s="181" t="s">
        <v>156</v>
      </c>
      <c r="L277" s="185"/>
      <c r="M277" s="186" t="s">
        <v>1</v>
      </c>
      <c r="N277" s="187" t="s">
        <v>43</v>
      </c>
      <c r="O277" s="154">
        <v>0</v>
      </c>
      <c r="P277" s="154">
        <f t="shared" si="11"/>
        <v>0</v>
      </c>
      <c r="Q277" s="154">
        <v>0.108</v>
      </c>
      <c r="R277" s="154">
        <f t="shared" si="12"/>
        <v>0.216</v>
      </c>
      <c r="S277" s="154">
        <v>0</v>
      </c>
      <c r="T277" s="155">
        <f t="shared" si="1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6" t="s">
        <v>194</v>
      </c>
      <c r="AT277" s="156" t="s">
        <v>265</v>
      </c>
      <c r="AU277" s="156" t="s">
        <v>87</v>
      </c>
      <c r="AY277" s="17" t="s">
        <v>150</v>
      </c>
      <c r="BE277" s="157">
        <f t="shared" si="14"/>
        <v>0</v>
      </c>
      <c r="BF277" s="157">
        <f t="shared" si="15"/>
        <v>0</v>
      </c>
      <c r="BG277" s="157">
        <f t="shared" si="16"/>
        <v>0</v>
      </c>
      <c r="BH277" s="157">
        <f t="shared" si="17"/>
        <v>0</v>
      </c>
      <c r="BI277" s="157">
        <f t="shared" si="18"/>
        <v>0</v>
      </c>
      <c r="BJ277" s="17" t="s">
        <v>85</v>
      </c>
      <c r="BK277" s="157">
        <f t="shared" si="19"/>
        <v>0</v>
      </c>
      <c r="BL277" s="17" t="s">
        <v>157</v>
      </c>
      <c r="BM277" s="156" t="s">
        <v>1358</v>
      </c>
    </row>
    <row r="278" spans="1:65" s="2" customFormat="1" ht="24.2" customHeight="1">
      <c r="A278" s="29"/>
      <c r="B278" s="145"/>
      <c r="C278" s="146" t="s">
        <v>439</v>
      </c>
      <c r="D278" s="146" t="s">
        <v>152</v>
      </c>
      <c r="E278" s="147" t="s">
        <v>473</v>
      </c>
      <c r="F278" s="148" t="s">
        <v>474</v>
      </c>
      <c r="G278" s="149" t="s">
        <v>343</v>
      </c>
      <c r="H278" s="150">
        <v>2</v>
      </c>
      <c r="I278" s="243"/>
      <c r="J278" s="151">
        <f t="shared" si="10"/>
        <v>0</v>
      </c>
      <c r="K278" s="148" t="s">
        <v>156</v>
      </c>
      <c r="L278" s="30"/>
      <c r="M278" s="152" t="s">
        <v>1</v>
      </c>
      <c r="N278" s="153" t="s">
        <v>43</v>
      </c>
      <c r="O278" s="154">
        <v>1.998</v>
      </c>
      <c r="P278" s="154">
        <f t="shared" si="11"/>
        <v>3.996</v>
      </c>
      <c r="Q278" s="154">
        <v>0.02972</v>
      </c>
      <c r="R278" s="154">
        <f t="shared" si="12"/>
        <v>0.05944</v>
      </c>
      <c r="S278" s="154">
        <v>0</v>
      </c>
      <c r="T278" s="155">
        <f t="shared" si="1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157</v>
      </c>
      <c r="AT278" s="156" t="s">
        <v>152</v>
      </c>
      <c r="AU278" s="156" t="s">
        <v>87</v>
      </c>
      <c r="AY278" s="17" t="s">
        <v>150</v>
      </c>
      <c r="BE278" s="157">
        <f t="shared" si="14"/>
        <v>0</v>
      </c>
      <c r="BF278" s="157">
        <f t="shared" si="15"/>
        <v>0</v>
      </c>
      <c r="BG278" s="157">
        <f t="shared" si="16"/>
        <v>0</v>
      </c>
      <c r="BH278" s="157">
        <f t="shared" si="17"/>
        <v>0</v>
      </c>
      <c r="BI278" s="157">
        <f t="shared" si="18"/>
        <v>0</v>
      </c>
      <c r="BJ278" s="17" t="s">
        <v>85</v>
      </c>
      <c r="BK278" s="157">
        <f t="shared" si="19"/>
        <v>0</v>
      </c>
      <c r="BL278" s="17" t="s">
        <v>157</v>
      </c>
      <c r="BM278" s="156" t="s">
        <v>1359</v>
      </c>
    </row>
    <row r="279" spans="1:65" s="2" customFormat="1" ht="21.75" customHeight="1">
      <c r="A279" s="29"/>
      <c r="B279" s="145"/>
      <c r="C279" s="179" t="s">
        <v>443</v>
      </c>
      <c r="D279" s="179" t="s">
        <v>265</v>
      </c>
      <c r="E279" s="180" t="s">
        <v>477</v>
      </c>
      <c r="F279" s="181" t="s">
        <v>478</v>
      </c>
      <c r="G279" s="182" t="s">
        <v>343</v>
      </c>
      <c r="H279" s="183">
        <v>2</v>
      </c>
      <c r="I279" s="248"/>
      <c r="J279" s="184">
        <f t="shared" si="10"/>
        <v>0</v>
      </c>
      <c r="K279" s="181" t="s">
        <v>156</v>
      </c>
      <c r="L279" s="185"/>
      <c r="M279" s="186" t="s">
        <v>1</v>
      </c>
      <c r="N279" s="187" t="s">
        <v>43</v>
      </c>
      <c r="O279" s="154">
        <v>0</v>
      </c>
      <c r="P279" s="154">
        <f t="shared" si="11"/>
        <v>0</v>
      </c>
      <c r="Q279" s="154">
        <v>0.111</v>
      </c>
      <c r="R279" s="154">
        <f t="shared" si="12"/>
        <v>0.222</v>
      </c>
      <c r="S279" s="154">
        <v>0</v>
      </c>
      <c r="T279" s="155">
        <f t="shared" si="1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194</v>
      </c>
      <c r="AT279" s="156" t="s">
        <v>265</v>
      </c>
      <c r="AU279" s="156" t="s">
        <v>87</v>
      </c>
      <c r="AY279" s="17" t="s">
        <v>150</v>
      </c>
      <c r="BE279" s="157">
        <f t="shared" si="14"/>
        <v>0</v>
      </c>
      <c r="BF279" s="157">
        <f t="shared" si="15"/>
        <v>0</v>
      </c>
      <c r="BG279" s="157">
        <f t="shared" si="16"/>
        <v>0</v>
      </c>
      <c r="BH279" s="157">
        <f t="shared" si="17"/>
        <v>0</v>
      </c>
      <c r="BI279" s="157">
        <f t="shared" si="18"/>
        <v>0</v>
      </c>
      <c r="BJ279" s="17" t="s">
        <v>85</v>
      </c>
      <c r="BK279" s="157">
        <f t="shared" si="19"/>
        <v>0</v>
      </c>
      <c r="BL279" s="17" t="s">
        <v>157</v>
      </c>
      <c r="BM279" s="156" t="s">
        <v>1360</v>
      </c>
    </row>
    <row r="280" spans="1:65" s="2" customFormat="1" ht="24.2" customHeight="1">
      <c r="A280" s="29"/>
      <c r="B280" s="145"/>
      <c r="C280" s="146" t="s">
        <v>447</v>
      </c>
      <c r="D280" s="146" t="s">
        <v>152</v>
      </c>
      <c r="E280" s="147" t="s">
        <v>481</v>
      </c>
      <c r="F280" s="148" t="s">
        <v>482</v>
      </c>
      <c r="G280" s="149" t="s">
        <v>343</v>
      </c>
      <c r="H280" s="150">
        <v>2</v>
      </c>
      <c r="I280" s="243"/>
      <c r="J280" s="151">
        <f t="shared" si="10"/>
        <v>0</v>
      </c>
      <c r="K280" s="148" t="s">
        <v>156</v>
      </c>
      <c r="L280" s="30"/>
      <c r="M280" s="152" t="s">
        <v>1</v>
      </c>
      <c r="N280" s="153" t="s">
        <v>43</v>
      </c>
      <c r="O280" s="154">
        <v>1.217</v>
      </c>
      <c r="P280" s="154">
        <f t="shared" si="11"/>
        <v>2.434</v>
      </c>
      <c r="Q280" s="154">
        <v>0.02972</v>
      </c>
      <c r="R280" s="154">
        <f t="shared" si="12"/>
        <v>0.05944</v>
      </c>
      <c r="S280" s="154">
        <v>0</v>
      </c>
      <c r="T280" s="155">
        <f t="shared" si="1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157</v>
      </c>
      <c r="AT280" s="156" t="s">
        <v>152</v>
      </c>
      <c r="AU280" s="156" t="s">
        <v>87</v>
      </c>
      <c r="AY280" s="17" t="s">
        <v>150</v>
      </c>
      <c r="BE280" s="157">
        <f t="shared" si="14"/>
        <v>0</v>
      </c>
      <c r="BF280" s="157">
        <f t="shared" si="15"/>
        <v>0</v>
      </c>
      <c r="BG280" s="157">
        <f t="shared" si="16"/>
        <v>0</v>
      </c>
      <c r="BH280" s="157">
        <f t="shared" si="17"/>
        <v>0</v>
      </c>
      <c r="BI280" s="157">
        <f t="shared" si="18"/>
        <v>0</v>
      </c>
      <c r="BJ280" s="17" t="s">
        <v>85</v>
      </c>
      <c r="BK280" s="157">
        <f t="shared" si="19"/>
        <v>0</v>
      </c>
      <c r="BL280" s="17" t="s">
        <v>157</v>
      </c>
      <c r="BM280" s="156" t="s">
        <v>1361</v>
      </c>
    </row>
    <row r="281" spans="1:65" s="2" customFormat="1" ht="24.2" customHeight="1">
      <c r="A281" s="29"/>
      <c r="B281" s="145"/>
      <c r="C281" s="179" t="s">
        <v>451</v>
      </c>
      <c r="D281" s="179" t="s">
        <v>265</v>
      </c>
      <c r="E281" s="180" t="s">
        <v>485</v>
      </c>
      <c r="F281" s="181" t="s">
        <v>486</v>
      </c>
      <c r="G281" s="182" t="s">
        <v>343</v>
      </c>
      <c r="H281" s="183">
        <v>2</v>
      </c>
      <c r="I281" s="248"/>
      <c r="J281" s="184">
        <f t="shared" si="10"/>
        <v>0</v>
      </c>
      <c r="K281" s="181" t="s">
        <v>156</v>
      </c>
      <c r="L281" s="185"/>
      <c r="M281" s="186" t="s">
        <v>1</v>
      </c>
      <c r="N281" s="187" t="s">
        <v>43</v>
      </c>
      <c r="O281" s="154">
        <v>0</v>
      </c>
      <c r="P281" s="154">
        <f t="shared" si="11"/>
        <v>0</v>
      </c>
      <c r="Q281" s="154">
        <v>0.057</v>
      </c>
      <c r="R281" s="154">
        <f t="shared" si="12"/>
        <v>0.114</v>
      </c>
      <c r="S281" s="154">
        <v>0</v>
      </c>
      <c r="T281" s="155">
        <f t="shared" si="1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6" t="s">
        <v>194</v>
      </c>
      <c r="AT281" s="156" t="s">
        <v>265</v>
      </c>
      <c r="AU281" s="156" t="s">
        <v>87</v>
      </c>
      <c r="AY281" s="17" t="s">
        <v>150</v>
      </c>
      <c r="BE281" s="157">
        <f t="shared" si="14"/>
        <v>0</v>
      </c>
      <c r="BF281" s="157">
        <f t="shared" si="15"/>
        <v>0</v>
      </c>
      <c r="BG281" s="157">
        <f t="shared" si="16"/>
        <v>0</v>
      </c>
      <c r="BH281" s="157">
        <f t="shared" si="17"/>
        <v>0</v>
      </c>
      <c r="BI281" s="157">
        <f t="shared" si="18"/>
        <v>0</v>
      </c>
      <c r="BJ281" s="17" t="s">
        <v>85</v>
      </c>
      <c r="BK281" s="157">
        <f t="shared" si="19"/>
        <v>0</v>
      </c>
      <c r="BL281" s="17" t="s">
        <v>157</v>
      </c>
      <c r="BM281" s="156" t="s">
        <v>1362</v>
      </c>
    </row>
    <row r="282" spans="1:65" s="2" customFormat="1" ht="37.9" customHeight="1">
      <c r="A282" s="29"/>
      <c r="B282" s="145"/>
      <c r="C282" s="146" t="s">
        <v>455</v>
      </c>
      <c r="D282" s="146" t="s">
        <v>152</v>
      </c>
      <c r="E282" s="147" t="s">
        <v>1195</v>
      </c>
      <c r="F282" s="148" t="s">
        <v>1196</v>
      </c>
      <c r="G282" s="149" t="s">
        <v>343</v>
      </c>
      <c r="H282" s="150">
        <v>4</v>
      </c>
      <c r="I282" s="243"/>
      <c r="J282" s="151">
        <f t="shared" si="10"/>
        <v>0</v>
      </c>
      <c r="K282" s="148" t="s">
        <v>156</v>
      </c>
      <c r="L282" s="30"/>
      <c r="M282" s="152" t="s">
        <v>1</v>
      </c>
      <c r="N282" s="153" t="s">
        <v>43</v>
      </c>
      <c r="O282" s="154">
        <v>1.694</v>
      </c>
      <c r="P282" s="154">
        <f t="shared" si="11"/>
        <v>6.776</v>
      </c>
      <c r="Q282" s="154">
        <v>0.217338</v>
      </c>
      <c r="R282" s="154">
        <f t="shared" si="12"/>
        <v>0.869352</v>
      </c>
      <c r="S282" s="154">
        <v>0</v>
      </c>
      <c r="T282" s="155">
        <f t="shared" si="1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6" t="s">
        <v>157</v>
      </c>
      <c r="AT282" s="156" t="s">
        <v>152</v>
      </c>
      <c r="AU282" s="156" t="s">
        <v>87</v>
      </c>
      <c r="AY282" s="17" t="s">
        <v>150</v>
      </c>
      <c r="BE282" s="157">
        <f t="shared" si="14"/>
        <v>0</v>
      </c>
      <c r="BF282" s="157">
        <f t="shared" si="15"/>
        <v>0</v>
      </c>
      <c r="BG282" s="157">
        <f t="shared" si="16"/>
        <v>0</v>
      </c>
      <c r="BH282" s="157">
        <f t="shared" si="17"/>
        <v>0</v>
      </c>
      <c r="BI282" s="157">
        <f t="shared" si="18"/>
        <v>0</v>
      </c>
      <c r="BJ282" s="17" t="s">
        <v>85</v>
      </c>
      <c r="BK282" s="157">
        <f t="shared" si="19"/>
        <v>0</v>
      </c>
      <c r="BL282" s="17" t="s">
        <v>157</v>
      </c>
      <c r="BM282" s="156" t="s">
        <v>1363</v>
      </c>
    </row>
    <row r="283" spans="2:51" s="13" customFormat="1" ht="11.25">
      <c r="B283" s="158"/>
      <c r="D283" s="159" t="s">
        <v>159</v>
      </c>
      <c r="E283" s="160" t="s">
        <v>1</v>
      </c>
      <c r="F283" s="161" t="s">
        <v>1198</v>
      </c>
      <c r="H283" s="160" t="s">
        <v>1</v>
      </c>
      <c r="I283" s="244"/>
      <c r="L283" s="158"/>
      <c r="M283" s="162"/>
      <c r="N283" s="163"/>
      <c r="O283" s="163"/>
      <c r="P283" s="163"/>
      <c r="Q283" s="163"/>
      <c r="R283" s="163"/>
      <c r="S283" s="163"/>
      <c r="T283" s="164"/>
      <c r="AT283" s="160" t="s">
        <v>159</v>
      </c>
      <c r="AU283" s="160" t="s">
        <v>87</v>
      </c>
      <c r="AV283" s="13" t="s">
        <v>85</v>
      </c>
      <c r="AW283" s="13" t="s">
        <v>33</v>
      </c>
      <c r="AX283" s="13" t="s">
        <v>78</v>
      </c>
      <c r="AY283" s="160" t="s">
        <v>150</v>
      </c>
    </row>
    <row r="284" spans="2:51" s="14" customFormat="1" ht="11.25">
      <c r="B284" s="165"/>
      <c r="D284" s="159" t="s">
        <v>159</v>
      </c>
      <c r="E284" s="166" t="s">
        <v>1</v>
      </c>
      <c r="F284" s="167" t="s">
        <v>157</v>
      </c>
      <c r="H284" s="168">
        <v>4</v>
      </c>
      <c r="I284" s="245"/>
      <c r="L284" s="165"/>
      <c r="M284" s="169"/>
      <c r="N284" s="170"/>
      <c r="O284" s="170"/>
      <c r="P284" s="170"/>
      <c r="Q284" s="170"/>
      <c r="R284" s="170"/>
      <c r="S284" s="170"/>
      <c r="T284" s="171"/>
      <c r="AT284" s="166" t="s">
        <v>159</v>
      </c>
      <c r="AU284" s="166" t="s">
        <v>87</v>
      </c>
      <c r="AV284" s="14" t="s">
        <v>87</v>
      </c>
      <c r="AW284" s="14" t="s">
        <v>33</v>
      </c>
      <c r="AX284" s="14" t="s">
        <v>85</v>
      </c>
      <c r="AY284" s="166" t="s">
        <v>150</v>
      </c>
    </row>
    <row r="285" spans="1:65" s="2" customFormat="1" ht="24.2" customHeight="1">
      <c r="A285" s="29"/>
      <c r="B285" s="145"/>
      <c r="C285" s="179" t="s">
        <v>460</v>
      </c>
      <c r="D285" s="179" t="s">
        <v>265</v>
      </c>
      <c r="E285" s="180" t="s">
        <v>1199</v>
      </c>
      <c r="F285" s="181" t="s">
        <v>1200</v>
      </c>
      <c r="G285" s="182" t="s">
        <v>343</v>
      </c>
      <c r="H285" s="183">
        <v>1</v>
      </c>
      <c r="I285" s="252"/>
      <c r="J285" s="184">
        <f>ROUND(I285*H285,2)</f>
        <v>0</v>
      </c>
      <c r="K285" s="181" t="s">
        <v>1</v>
      </c>
      <c r="L285" s="185"/>
      <c r="M285" s="186" t="s">
        <v>1</v>
      </c>
      <c r="N285" s="187" t="s">
        <v>43</v>
      </c>
      <c r="O285" s="154">
        <v>0</v>
      </c>
      <c r="P285" s="154">
        <f>O285*H285</f>
        <v>0</v>
      </c>
      <c r="Q285" s="154">
        <v>0.081</v>
      </c>
      <c r="R285" s="154">
        <f>Q285*H285</f>
        <v>0.081</v>
      </c>
      <c r="S285" s="154">
        <v>0</v>
      </c>
      <c r="T285" s="155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6" t="s">
        <v>194</v>
      </c>
      <c r="AT285" s="156" t="s">
        <v>265</v>
      </c>
      <c r="AU285" s="156" t="s">
        <v>87</v>
      </c>
      <c r="AY285" s="17" t="s">
        <v>150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7" t="s">
        <v>85</v>
      </c>
      <c r="BK285" s="157">
        <f>ROUND(I285*H285,2)</f>
        <v>0</v>
      </c>
      <c r="BL285" s="17" t="s">
        <v>157</v>
      </c>
      <c r="BM285" s="156" t="s">
        <v>1364</v>
      </c>
    </row>
    <row r="286" spans="1:65" s="2" customFormat="1" ht="24.2" customHeight="1">
      <c r="A286" s="29"/>
      <c r="B286" s="145"/>
      <c r="C286" s="179" t="s">
        <v>464</v>
      </c>
      <c r="D286" s="179" t="s">
        <v>265</v>
      </c>
      <c r="E286" s="180" t="s">
        <v>1202</v>
      </c>
      <c r="F286" s="181" t="s">
        <v>1203</v>
      </c>
      <c r="G286" s="182" t="s">
        <v>343</v>
      </c>
      <c r="H286" s="183">
        <v>3</v>
      </c>
      <c r="I286" s="252"/>
      <c r="J286" s="184">
        <f>ROUND(I286*H286,2)</f>
        <v>0</v>
      </c>
      <c r="K286" s="181" t="s">
        <v>1</v>
      </c>
      <c r="L286" s="185"/>
      <c r="M286" s="186" t="s">
        <v>1</v>
      </c>
      <c r="N286" s="187" t="s">
        <v>43</v>
      </c>
      <c r="O286" s="154">
        <v>0</v>
      </c>
      <c r="P286" s="154">
        <f>O286*H286</f>
        <v>0</v>
      </c>
      <c r="Q286" s="154">
        <v>0.079</v>
      </c>
      <c r="R286" s="154">
        <f>Q286*H286</f>
        <v>0.237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194</v>
      </c>
      <c r="AT286" s="156" t="s">
        <v>265</v>
      </c>
      <c r="AU286" s="156" t="s">
        <v>87</v>
      </c>
      <c r="AY286" s="17" t="s">
        <v>150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85</v>
      </c>
      <c r="BK286" s="157">
        <f>ROUND(I286*H286,2)</f>
        <v>0</v>
      </c>
      <c r="BL286" s="17" t="s">
        <v>157</v>
      </c>
      <c r="BM286" s="156" t="s">
        <v>1365</v>
      </c>
    </row>
    <row r="287" spans="1:65" s="2" customFormat="1" ht="24.2" customHeight="1">
      <c r="A287" s="29"/>
      <c r="B287" s="145"/>
      <c r="C287" s="146" t="s">
        <v>468</v>
      </c>
      <c r="D287" s="146" t="s">
        <v>152</v>
      </c>
      <c r="E287" s="147" t="s">
        <v>489</v>
      </c>
      <c r="F287" s="148" t="s">
        <v>490</v>
      </c>
      <c r="G287" s="149" t="s">
        <v>343</v>
      </c>
      <c r="H287" s="150">
        <v>2</v>
      </c>
      <c r="I287" s="243"/>
      <c r="J287" s="151">
        <f>ROUND(I287*H287,2)</f>
        <v>0</v>
      </c>
      <c r="K287" s="148" t="s">
        <v>156</v>
      </c>
      <c r="L287" s="30"/>
      <c r="M287" s="152" t="s">
        <v>1</v>
      </c>
      <c r="N287" s="153" t="s">
        <v>43</v>
      </c>
      <c r="O287" s="154">
        <v>0.66</v>
      </c>
      <c r="P287" s="154">
        <f>O287*H287</f>
        <v>1.32</v>
      </c>
      <c r="Q287" s="154">
        <v>0</v>
      </c>
      <c r="R287" s="154">
        <f>Q287*H287</f>
        <v>0</v>
      </c>
      <c r="S287" s="154">
        <v>0.05</v>
      </c>
      <c r="T287" s="155">
        <f>S287*H287</f>
        <v>0.1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157</v>
      </c>
      <c r="AT287" s="156" t="s">
        <v>152</v>
      </c>
      <c r="AU287" s="156" t="s">
        <v>87</v>
      </c>
      <c r="AY287" s="17" t="s">
        <v>150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85</v>
      </c>
      <c r="BK287" s="157">
        <f>ROUND(I287*H287,2)</f>
        <v>0</v>
      </c>
      <c r="BL287" s="17" t="s">
        <v>157</v>
      </c>
      <c r="BM287" s="156" t="s">
        <v>1366</v>
      </c>
    </row>
    <row r="288" spans="1:65" s="2" customFormat="1" ht="24.2" customHeight="1">
      <c r="A288" s="29"/>
      <c r="B288" s="145"/>
      <c r="C288" s="146" t="s">
        <v>472</v>
      </c>
      <c r="D288" s="146" t="s">
        <v>152</v>
      </c>
      <c r="E288" s="147" t="s">
        <v>493</v>
      </c>
      <c r="F288" s="148" t="s">
        <v>494</v>
      </c>
      <c r="G288" s="149" t="s">
        <v>343</v>
      </c>
      <c r="H288" s="150">
        <v>2</v>
      </c>
      <c r="I288" s="243"/>
      <c r="J288" s="151">
        <f>ROUND(I288*H288,2)</f>
        <v>0</v>
      </c>
      <c r="K288" s="148" t="s">
        <v>156</v>
      </c>
      <c r="L288" s="30"/>
      <c r="M288" s="152" t="s">
        <v>1</v>
      </c>
      <c r="N288" s="153" t="s">
        <v>43</v>
      </c>
      <c r="O288" s="154">
        <v>2.064</v>
      </c>
      <c r="P288" s="154">
        <f>O288*H288</f>
        <v>4.128</v>
      </c>
      <c r="Q288" s="154">
        <v>0.21734</v>
      </c>
      <c r="R288" s="154">
        <f>Q288*H288</f>
        <v>0.43468</v>
      </c>
      <c r="S288" s="154">
        <v>0</v>
      </c>
      <c r="T288" s="155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6" t="s">
        <v>157</v>
      </c>
      <c r="AT288" s="156" t="s">
        <v>152</v>
      </c>
      <c r="AU288" s="156" t="s">
        <v>87</v>
      </c>
      <c r="AY288" s="17" t="s">
        <v>150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7" t="s">
        <v>85</v>
      </c>
      <c r="BK288" s="157">
        <f>ROUND(I288*H288,2)</f>
        <v>0</v>
      </c>
      <c r="BL288" s="17" t="s">
        <v>157</v>
      </c>
      <c r="BM288" s="156" t="s">
        <v>1367</v>
      </c>
    </row>
    <row r="289" spans="1:65" s="2" customFormat="1" ht="16.5" customHeight="1">
      <c r="A289" s="29"/>
      <c r="B289" s="145"/>
      <c r="C289" s="179" t="s">
        <v>476</v>
      </c>
      <c r="D289" s="179" t="s">
        <v>265</v>
      </c>
      <c r="E289" s="180" t="s">
        <v>497</v>
      </c>
      <c r="F289" s="181" t="s">
        <v>498</v>
      </c>
      <c r="G289" s="182" t="s">
        <v>343</v>
      </c>
      <c r="H289" s="183">
        <v>2</v>
      </c>
      <c r="I289" s="248"/>
      <c r="J289" s="184">
        <f>ROUND(I289*H289,2)</f>
        <v>0</v>
      </c>
      <c r="K289" s="181" t="s">
        <v>156</v>
      </c>
      <c r="L289" s="185"/>
      <c r="M289" s="186" t="s">
        <v>1</v>
      </c>
      <c r="N289" s="187" t="s">
        <v>43</v>
      </c>
      <c r="O289" s="154">
        <v>0</v>
      </c>
      <c r="P289" s="154">
        <f>O289*H289</f>
        <v>0</v>
      </c>
      <c r="Q289" s="154">
        <v>0.06</v>
      </c>
      <c r="R289" s="154">
        <f>Q289*H289</f>
        <v>0.12</v>
      </c>
      <c r="S289" s="154">
        <v>0</v>
      </c>
      <c r="T289" s="155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194</v>
      </c>
      <c r="AT289" s="156" t="s">
        <v>265</v>
      </c>
      <c r="AU289" s="156" t="s">
        <v>87</v>
      </c>
      <c r="AY289" s="17" t="s">
        <v>150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85</v>
      </c>
      <c r="BK289" s="157">
        <f>ROUND(I289*H289,2)</f>
        <v>0</v>
      </c>
      <c r="BL289" s="17" t="s">
        <v>157</v>
      </c>
      <c r="BM289" s="156" t="s">
        <v>1368</v>
      </c>
    </row>
    <row r="290" spans="2:63" s="12" customFormat="1" ht="22.9" customHeight="1">
      <c r="B290" s="133"/>
      <c r="D290" s="134" t="s">
        <v>77</v>
      </c>
      <c r="E290" s="143" t="s">
        <v>200</v>
      </c>
      <c r="F290" s="143" t="s">
        <v>533</v>
      </c>
      <c r="I290" s="250"/>
      <c r="J290" s="144">
        <f>BK290</f>
        <v>0</v>
      </c>
      <c r="L290" s="133"/>
      <c r="M290" s="137"/>
      <c r="N290" s="138"/>
      <c r="O290" s="138"/>
      <c r="P290" s="139">
        <f>SUM(P291:P292)</f>
        <v>19.41786</v>
      </c>
      <c r="Q290" s="138"/>
      <c r="R290" s="139">
        <f>SUM(R291:R292)</f>
        <v>0</v>
      </c>
      <c r="S290" s="138"/>
      <c r="T290" s="140">
        <f>SUM(T291:T292)</f>
        <v>0</v>
      </c>
      <c r="AR290" s="134" t="s">
        <v>85</v>
      </c>
      <c r="AT290" s="141" t="s">
        <v>77</v>
      </c>
      <c r="AU290" s="141" t="s">
        <v>85</v>
      </c>
      <c r="AY290" s="134" t="s">
        <v>150</v>
      </c>
      <c r="BK290" s="142">
        <f>SUM(BK291:BK292)</f>
        <v>0</v>
      </c>
    </row>
    <row r="291" spans="1:65" s="2" customFormat="1" ht="55.5" customHeight="1">
      <c r="A291" s="29"/>
      <c r="B291" s="145"/>
      <c r="C291" s="146" t="s">
        <v>480</v>
      </c>
      <c r="D291" s="146" t="s">
        <v>152</v>
      </c>
      <c r="E291" s="147" t="s">
        <v>543</v>
      </c>
      <c r="F291" s="148" t="s">
        <v>544</v>
      </c>
      <c r="G291" s="149" t="s">
        <v>155</v>
      </c>
      <c r="H291" s="150">
        <v>88.263</v>
      </c>
      <c r="I291" s="243"/>
      <c r="J291" s="151">
        <f>ROUND(I291*H291,2)</f>
        <v>0</v>
      </c>
      <c r="K291" s="148" t="s">
        <v>156</v>
      </c>
      <c r="L291" s="30"/>
      <c r="M291" s="152" t="s">
        <v>1</v>
      </c>
      <c r="N291" s="153" t="s">
        <v>43</v>
      </c>
      <c r="O291" s="154">
        <v>0.22</v>
      </c>
      <c r="P291" s="154">
        <f>O291*H291</f>
        <v>19.41786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157</v>
      </c>
      <c r="AT291" s="156" t="s">
        <v>152</v>
      </c>
      <c r="AU291" s="156" t="s">
        <v>87</v>
      </c>
      <c r="AY291" s="17" t="s">
        <v>150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7" t="s">
        <v>85</v>
      </c>
      <c r="BK291" s="157">
        <f>ROUND(I291*H291,2)</f>
        <v>0</v>
      </c>
      <c r="BL291" s="17" t="s">
        <v>157</v>
      </c>
      <c r="BM291" s="156" t="s">
        <v>1369</v>
      </c>
    </row>
    <row r="292" spans="2:51" s="14" customFormat="1" ht="11.25">
      <c r="B292" s="165"/>
      <c r="D292" s="159" t="s">
        <v>159</v>
      </c>
      <c r="E292" s="166" t="s">
        <v>1</v>
      </c>
      <c r="F292" s="167" t="s">
        <v>1370</v>
      </c>
      <c r="H292" s="168">
        <v>88.263</v>
      </c>
      <c r="I292" s="245"/>
      <c r="L292" s="165"/>
      <c r="M292" s="169"/>
      <c r="N292" s="170"/>
      <c r="O292" s="170"/>
      <c r="P292" s="170"/>
      <c r="Q292" s="170"/>
      <c r="R292" s="170"/>
      <c r="S292" s="170"/>
      <c r="T292" s="171"/>
      <c r="AT292" s="166" t="s">
        <v>159</v>
      </c>
      <c r="AU292" s="166" t="s">
        <v>87</v>
      </c>
      <c r="AV292" s="14" t="s">
        <v>87</v>
      </c>
      <c r="AW292" s="14" t="s">
        <v>33</v>
      </c>
      <c r="AX292" s="14" t="s">
        <v>85</v>
      </c>
      <c r="AY292" s="166" t="s">
        <v>150</v>
      </c>
    </row>
    <row r="293" spans="2:63" s="12" customFormat="1" ht="22.9" customHeight="1">
      <c r="B293" s="133"/>
      <c r="D293" s="134" t="s">
        <v>77</v>
      </c>
      <c r="E293" s="143" t="s">
        <v>551</v>
      </c>
      <c r="F293" s="143" t="s">
        <v>552</v>
      </c>
      <c r="I293" s="250"/>
      <c r="J293" s="144">
        <f>BK293</f>
        <v>0</v>
      </c>
      <c r="L293" s="133"/>
      <c r="M293" s="137"/>
      <c r="N293" s="138"/>
      <c r="O293" s="138"/>
      <c r="P293" s="139">
        <f>SUM(P294:P298)</f>
        <v>1.71888</v>
      </c>
      <c r="Q293" s="138"/>
      <c r="R293" s="139">
        <f>SUM(R294:R298)</f>
        <v>0</v>
      </c>
      <c r="S293" s="138"/>
      <c r="T293" s="140">
        <f>SUM(T294:T298)</f>
        <v>0</v>
      </c>
      <c r="AR293" s="134" t="s">
        <v>85</v>
      </c>
      <c r="AT293" s="141" t="s">
        <v>77</v>
      </c>
      <c r="AU293" s="141" t="s">
        <v>85</v>
      </c>
      <c r="AY293" s="134" t="s">
        <v>150</v>
      </c>
      <c r="BK293" s="142">
        <f>SUM(BK294:BK298)</f>
        <v>0</v>
      </c>
    </row>
    <row r="294" spans="1:65" s="2" customFormat="1" ht="24.2" customHeight="1">
      <c r="A294" s="29"/>
      <c r="B294" s="145"/>
      <c r="C294" s="146" t="s">
        <v>484</v>
      </c>
      <c r="D294" s="146" t="s">
        <v>152</v>
      </c>
      <c r="E294" s="147" t="s">
        <v>554</v>
      </c>
      <c r="F294" s="148" t="s">
        <v>555</v>
      </c>
      <c r="G294" s="149" t="s">
        <v>268</v>
      </c>
      <c r="H294" s="150">
        <v>57.296</v>
      </c>
      <c r="I294" s="243"/>
      <c r="J294" s="151">
        <f>ROUND(I294*H294,2)</f>
        <v>0</v>
      </c>
      <c r="K294" s="148" t="s">
        <v>1</v>
      </c>
      <c r="L294" s="30"/>
      <c r="M294" s="152" t="s">
        <v>1</v>
      </c>
      <c r="N294" s="153" t="s">
        <v>43</v>
      </c>
      <c r="O294" s="154">
        <v>0.03</v>
      </c>
      <c r="P294" s="154">
        <f>O294*H294</f>
        <v>1.71888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6" t="s">
        <v>157</v>
      </c>
      <c r="AT294" s="156" t="s">
        <v>152</v>
      </c>
      <c r="AU294" s="156" t="s">
        <v>87</v>
      </c>
      <c r="AY294" s="17" t="s">
        <v>150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85</v>
      </c>
      <c r="BK294" s="157">
        <f>ROUND(I294*H294,2)</f>
        <v>0</v>
      </c>
      <c r="BL294" s="17" t="s">
        <v>157</v>
      </c>
      <c r="BM294" s="156" t="s">
        <v>1371</v>
      </c>
    </row>
    <row r="295" spans="2:51" s="13" customFormat="1" ht="11.25">
      <c r="B295" s="158"/>
      <c r="D295" s="159" t="s">
        <v>159</v>
      </c>
      <c r="E295" s="160" t="s">
        <v>1</v>
      </c>
      <c r="F295" s="161" t="s">
        <v>557</v>
      </c>
      <c r="H295" s="160" t="s">
        <v>1</v>
      </c>
      <c r="I295" s="244"/>
      <c r="L295" s="158"/>
      <c r="M295" s="162"/>
      <c r="N295" s="163"/>
      <c r="O295" s="163"/>
      <c r="P295" s="163"/>
      <c r="Q295" s="163"/>
      <c r="R295" s="163"/>
      <c r="S295" s="163"/>
      <c r="T295" s="164"/>
      <c r="AT295" s="160" t="s">
        <v>159</v>
      </c>
      <c r="AU295" s="160" t="s">
        <v>87</v>
      </c>
      <c r="AV295" s="13" t="s">
        <v>85</v>
      </c>
      <c r="AW295" s="13" t="s">
        <v>33</v>
      </c>
      <c r="AX295" s="13" t="s">
        <v>78</v>
      </c>
      <c r="AY295" s="160" t="s">
        <v>150</v>
      </c>
    </row>
    <row r="296" spans="2:51" s="13" customFormat="1" ht="11.25">
      <c r="B296" s="158"/>
      <c r="D296" s="159" t="s">
        <v>159</v>
      </c>
      <c r="E296" s="160" t="s">
        <v>1</v>
      </c>
      <c r="F296" s="161" t="s">
        <v>245</v>
      </c>
      <c r="H296" s="160" t="s">
        <v>1</v>
      </c>
      <c r="I296" s="244"/>
      <c r="L296" s="158"/>
      <c r="M296" s="162"/>
      <c r="N296" s="163"/>
      <c r="O296" s="163"/>
      <c r="P296" s="163"/>
      <c r="Q296" s="163"/>
      <c r="R296" s="163"/>
      <c r="S296" s="163"/>
      <c r="T296" s="164"/>
      <c r="AT296" s="160" t="s">
        <v>159</v>
      </c>
      <c r="AU296" s="160" t="s">
        <v>87</v>
      </c>
      <c r="AV296" s="13" t="s">
        <v>85</v>
      </c>
      <c r="AW296" s="13" t="s">
        <v>33</v>
      </c>
      <c r="AX296" s="13" t="s">
        <v>78</v>
      </c>
      <c r="AY296" s="160" t="s">
        <v>150</v>
      </c>
    </row>
    <row r="297" spans="2:51" s="14" customFormat="1" ht="11.25">
      <c r="B297" s="165"/>
      <c r="D297" s="159" t="s">
        <v>159</v>
      </c>
      <c r="E297" s="166" t="s">
        <v>1</v>
      </c>
      <c r="F297" s="167" t="s">
        <v>1372</v>
      </c>
      <c r="H297" s="168">
        <v>57.296</v>
      </c>
      <c r="I297" s="245"/>
      <c r="L297" s="165"/>
      <c r="M297" s="169"/>
      <c r="N297" s="170"/>
      <c r="O297" s="170"/>
      <c r="P297" s="170"/>
      <c r="Q297" s="170"/>
      <c r="R297" s="170"/>
      <c r="S297" s="170"/>
      <c r="T297" s="171"/>
      <c r="AT297" s="166" t="s">
        <v>159</v>
      </c>
      <c r="AU297" s="166" t="s">
        <v>87</v>
      </c>
      <c r="AV297" s="14" t="s">
        <v>87</v>
      </c>
      <c r="AW297" s="14" t="s">
        <v>33</v>
      </c>
      <c r="AX297" s="14" t="s">
        <v>78</v>
      </c>
      <c r="AY297" s="166" t="s">
        <v>150</v>
      </c>
    </row>
    <row r="298" spans="2:51" s="15" customFormat="1" ht="11.25">
      <c r="B298" s="172"/>
      <c r="D298" s="159" t="s">
        <v>159</v>
      </c>
      <c r="E298" s="173" t="s">
        <v>1</v>
      </c>
      <c r="F298" s="174" t="s">
        <v>164</v>
      </c>
      <c r="H298" s="175">
        <v>57.296</v>
      </c>
      <c r="I298" s="247"/>
      <c r="L298" s="172"/>
      <c r="M298" s="176"/>
      <c r="N298" s="177"/>
      <c r="O298" s="177"/>
      <c r="P298" s="177"/>
      <c r="Q298" s="177"/>
      <c r="R298" s="177"/>
      <c r="S298" s="177"/>
      <c r="T298" s="178"/>
      <c r="AT298" s="173" t="s">
        <v>159</v>
      </c>
      <c r="AU298" s="173" t="s">
        <v>87</v>
      </c>
      <c r="AV298" s="15" t="s">
        <v>157</v>
      </c>
      <c r="AW298" s="15" t="s">
        <v>33</v>
      </c>
      <c r="AX298" s="15" t="s">
        <v>85</v>
      </c>
      <c r="AY298" s="173" t="s">
        <v>150</v>
      </c>
    </row>
    <row r="299" spans="2:63" s="12" customFormat="1" ht="22.9" customHeight="1">
      <c r="B299" s="133"/>
      <c r="D299" s="134" t="s">
        <v>77</v>
      </c>
      <c r="E299" s="143" t="s">
        <v>559</v>
      </c>
      <c r="F299" s="143" t="s">
        <v>560</v>
      </c>
      <c r="I299" s="250"/>
      <c r="J299" s="144">
        <f>BK299</f>
        <v>0</v>
      </c>
      <c r="L299" s="133"/>
      <c r="M299" s="137"/>
      <c r="N299" s="138"/>
      <c r="O299" s="138"/>
      <c r="P299" s="139">
        <f>P300</f>
        <v>55.358184</v>
      </c>
      <c r="Q299" s="138"/>
      <c r="R299" s="139">
        <f>R300</f>
        <v>0</v>
      </c>
      <c r="S299" s="138"/>
      <c r="T299" s="140">
        <f>T300</f>
        <v>0</v>
      </c>
      <c r="AR299" s="134" t="s">
        <v>85</v>
      </c>
      <c r="AT299" s="141" t="s">
        <v>77</v>
      </c>
      <c r="AU299" s="141" t="s">
        <v>85</v>
      </c>
      <c r="AY299" s="134" t="s">
        <v>150</v>
      </c>
      <c r="BK299" s="142">
        <f>BK300</f>
        <v>0</v>
      </c>
    </row>
    <row r="300" spans="1:65" s="2" customFormat="1" ht="37.9" customHeight="1">
      <c r="A300" s="29"/>
      <c r="B300" s="145"/>
      <c r="C300" s="146" t="s">
        <v>488</v>
      </c>
      <c r="D300" s="146" t="s">
        <v>152</v>
      </c>
      <c r="E300" s="147" t="s">
        <v>1241</v>
      </c>
      <c r="F300" s="148" t="s">
        <v>1242</v>
      </c>
      <c r="G300" s="149" t="s">
        <v>268</v>
      </c>
      <c r="H300" s="150">
        <v>72.744</v>
      </c>
      <c r="I300" s="243"/>
      <c r="J300" s="151">
        <f>ROUND(I300*H300,2)</f>
        <v>0</v>
      </c>
      <c r="K300" s="148" t="s">
        <v>156</v>
      </c>
      <c r="L300" s="30"/>
      <c r="M300" s="191" t="s">
        <v>1</v>
      </c>
      <c r="N300" s="192" t="s">
        <v>43</v>
      </c>
      <c r="O300" s="193">
        <v>0.761</v>
      </c>
      <c r="P300" s="193">
        <f>O300*H300</f>
        <v>55.358184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157</v>
      </c>
      <c r="AT300" s="156" t="s">
        <v>152</v>
      </c>
      <c r="AU300" s="156" t="s">
        <v>87</v>
      </c>
      <c r="AY300" s="17" t="s">
        <v>150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85</v>
      </c>
      <c r="BK300" s="157">
        <f>ROUND(I300*H300,2)</f>
        <v>0</v>
      </c>
      <c r="BL300" s="17" t="s">
        <v>157</v>
      </c>
      <c r="BM300" s="156" t="s">
        <v>1373</v>
      </c>
    </row>
    <row r="301" spans="1:31" s="2" customFormat="1" ht="6.95" customHeight="1">
      <c r="A301" s="29"/>
      <c r="B301" s="44"/>
      <c r="C301" s="45"/>
      <c r="D301" s="45"/>
      <c r="E301" s="45"/>
      <c r="F301" s="45"/>
      <c r="G301" s="45"/>
      <c r="H301" s="45"/>
      <c r="I301" s="45"/>
      <c r="J301" s="45"/>
      <c r="K301" s="45"/>
      <c r="L301" s="30"/>
      <c r="M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</row>
    <row r="302" ht="11.25">
      <c r="H302" s="251">
        <f>SUM(H132:H301)</f>
        <v>3336.9660000000003</v>
      </c>
    </row>
  </sheetData>
  <autoFilter ref="C128:K300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4"/>
  <sheetViews>
    <sheetView showGridLines="0" workbookViewId="0" topLeftCell="A1">
      <selection activeCell="F249" sqref="F24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112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2:12" s="1" customFormat="1" ht="12" customHeight="1">
      <c r="B8" s="20"/>
      <c r="D8" s="26" t="s">
        <v>117</v>
      </c>
      <c r="L8" s="20"/>
    </row>
    <row r="9" spans="1:31" s="2" customFormat="1" ht="16.5" customHeight="1">
      <c r="A9" s="29"/>
      <c r="B9" s="30"/>
      <c r="C9" s="29"/>
      <c r="D9" s="29"/>
      <c r="E9" s="236" t="s">
        <v>1009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6" t="s">
        <v>119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203" t="s">
        <v>1374</v>
      </c>
      <c r="F11" s="238"/>
      <c r="G11" s="238"/>
      <c r="H11" s="238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6" t="s">
        <v>16</v>
      </c>
      <c r="E13" s="29"/>
      <c r="F13" s="24" t="s">
        <v>1</v>
      </c>
      <c r="G13" s="29"/>
      <c r="H13" s="29"/>
      <c r="I13" s="26" t="s">
        <v>17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18</v>
      </c>
      <c r="E14" s="29"/>
      <c r="F14" s="24" t="s">
        <v>19</v>
      </c>
      <c r="G14" s="29"/>
      <c r="H14" s="29"/>
      <c r="I14" s="26" t="s">
        <v>20</v>
      </c>
      <c r="J14" s="52" t="str">
        <f>'Rekapitulace stavby'!AN8</f>
        <v>20. 12. 2023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6" t="s">
        <v>22</v>
      </c>
      <c r="E16" s="29"/>
      <c r="F16" s="29"/>
      <c r="G16" s="29"/>
      <c r="H16" s="29"/>
      <c r="I16" s="26" t="s">
        <v>23</v>
      </c>
      <c r="J16" s="24" t="s">
        <v>24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25</v>
      </c>
      <c r="F17" s="29"/>
      <c r="G17" s="29"/>
      <c r="H17" s="29"/>
      <c r="I17" s="26" t="s">
        <v>26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28</v>
      </c>
      <c r="E19" s="29"/>
      <c r="F19" s="29"/>
      <c r="G19" s="29"/>
      <c r="H19" s="29"/>
      <c r="I19" s="26" t="s">
        <v>23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>
        <f>'Rekapitulace stavby'!E14</f>
        <v>0</v>
      </c>
      <c r="F20" s="242"/>
      <c r="G20" s="29"/>
      <c r="H20" s="29"/>
      <c r="I20" s="26" t="s">
        <v>26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29</v>
      </c>
      <c r="E22" s="29"/>
      <c r="F22" s="29"/>
      <c r="G22" s="29"/>
      <c r="H22" s="29"/>
      <c r="I22" s="26" t="s">
        <v>23</v>
      </c>
      <c r="J22" s="24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31</v>
      </c>
      <c r="F23" s="29"/>
      <c r="G23" s="29"/>
      <c r="H23" s="29"/>
      <c r="I23" s="26" t="s">
        <v>26</v>
      </c>
      <c r="J23" s="24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34</v>
      </c>
      <c r="E25" s="29"/>
      <c r="F25" s="29"/>
      <c r="G25" s="29"/>
      <c r="H25" s="29"/>
      <c r="I25" s="26" t="s">
        <v>23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35</v>
      </c>
      <c r="F26" s="29"/>
      <c r="G26" s="29"/>
      <c r="H26" s="29"/>
      <c r="I26" s="26" t="s">
        <v>26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36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71.25" customHeight="1">
      <c r="A29" s="97"/>
      <c r="B29" s="98"/>
      <c r="C29" s="97"/>
      <c r="D29" s="97"/>
      <c r="E29" s="208" t="s">
        <v>37</v>
      </c>
      <c r="F29" s="208"/>
      <c r="G29" s="208"/>
      <c r="H29" s="208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38</v>
      </c>
      <c r="E32" s="29"/>
      <c r="F32" s="29"/>
      <c r="G32" s="29"/>
      <c r="H32" s="29"/>
      <c r="I32" s="29"/>
      <c r="J32" s="68">
        <f>ROUND(J128,2)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33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42</v>
      </c>
      <c r="E35" s="26" t="s">
        <v>43</v>
      </c>
      <c r="F35" s="102">
        <f>ROUND((SUM(BE128:BE242)),2)</f>
        <v>0</v>
      </c>
      <c r="G35" s="29"/>
      <c r="H35" s="29"/>
      <c r="I35" s="103">
        <v>0.21</v>
      </c>
      <c r="J35" s="102">
        <f>ROUND(((SUM(BE128:BE242))*I35),2)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44</v>
      </c>
      <c r="F36" s="102">
        <f>ROUND((SUM(BF128:BF242)),2)</f>
        <v>0</v>
      </c>
      <c r="G36" s="29"/>
      <c r="H36" s="29"/>
      <c r="I36" s="103">
        <v>0.15</v>
      </c>
      <c r="J36" s="102">
        <f>ROUND(((SUM(BF128:BF242))*I36),2)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45</v>
      </c>
      <c r="F37" s="102">
        <f>ROUND((SUM(BG128:BG242)),2)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6" t="s">
        <v>46</v>
      </c>
      <c r="F38" s="102">
        <f>ROUND((SUM(BH128:BH242)),2)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6" t="s">
        <v>47</v>
      </c>
      <c r="F39" s="102">
        <f>ROUND((SUM(BI128:BI242)),2)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20"/>
      <c r="C86" s="26" t="s">
        <v>117</v>
      </c>
      <c r="L86" s="20"/>
    </row>
    <row r="87" spans="1:31" s="2" customFormat="1" ht="16.5" customHeight="1">
      <c r="A87" s="29"/>
      <c r="B87" s="30"/>
      <c r="C87" s="29"/>
      <c r="D87" s="29"/>
      <c r="E87" s="236" t="s">
        <v>1009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119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03" t="str">
        <f>E11</f>
        <v>SO 02.3 - Přepojení přípojek</v>
      </c>
      <c r="F89" s="238"/>
      <c r="G89" s="238"/>
      <c r="H89" s="238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18</v>
      </c>
      <c r="D91" s="29"/>
      <c r="E91" s="29"/>
      <c r="F91" s="24" t="str">
        <f>F14</f>
        <v>Mladá Boleslav</v>
      </c>
      <c r="G91" s="29"/>
      <c r="H91" s="29"/>
      <c r="I91" s="26" t="s">
        <v>20</v>
      </c>
      <c r="J91" s="52" t="str">
        <f>IF(J14="","",J14)</f>
        <v>20. 12. 2023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6" t="s">
        <v>22</v>
      </c>
      <c r="D93" s="29"/>
      <c r="E93" s="29"/>
      <c r="F93" s="24" t="str">
        <f>E17</f>
        <v>Vodovody a kanalizace Mladá Boleslav, a.s.</v>
      </c>
      <c r="G93" s="29"/>
      <c r="H93" s="29"/>
      <c r="I93" s="26" t="s">
        <v>29</v>
      </c>
      <c r="J93" s="27" t="str">
        <f>E23</f>
        <v>ŠINDLAR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28</v>
      </c>
      <c r="D94" s="29"/>
      <c r="E94" s="29"/>
      <c r="F94" s="24">
        <f>IF(E20="","",E20)</f>
        <v>0</v>
      </c>
      <c r="G94" s="29"/>
      <c r="H94" s="29"/>
      <c r="I94" s="26" t="s">
        <v>34</v>
      </c>
      <c r="J94" s="27" t="str">
        <f>E26</f>
        <v>Roman Bárta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122</v>
      </c>
      <c r="D96" s="104"/>
      <c r="E96" s="104"/>
      <c r="F96" s="104"/>
      <c r="G96" s="104"/>
      <c r="H96" s="104"/>
      <c r="I96" s="104"/>
      <c r="J96" s="113" t="s">
        <v>123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124</v>
      </c>
      <c r="D98" s="29"/>
      <c r="E98" s="29"/>
      <c r="F98" s="29"/>
      <c r="G98" s="29"/>
      <c r="H98" s="29"/>
      <c r="I98" s="29"/>
      <c r="J98" s="68">
        <f>J128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125</v>
      </c>
    </row>
    <row r="99" spans="2:12" s="9" customFormat="1" ht="24.95" customHeight="1">
      <c r="B99" s="115"/>
      <c r="D99" s="116" t="s">
        <v>126</v>
      </c>
      <c r="E99" s="117"/>
      <c r="F99" s="117"/>
      <c r="G99" s="117"/>
      <c r="H99" s="117"/>
      <c r="I99" s="117"/>
      <c r="J99" s="118">
        <f>J129</f>
        <v>0</v>
      </c>
      <c r="L99" s="115"/>
    </row>
    <row r="100" spans="2:12" s="10" customFormat="1" ht="19.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J130</f>
        <v>0</v>
      </c>
      <c r="L100" s="119"/>
    </row>
    <row r="101" spans="2:12" s="10" customFormat="1" ht="19.9" customHeight="1">
      <c r="B101" s="119"/>
      <c r="D101" s="120" t="s">
        <v>128</v>
      </c>
      <c r="E101" s="121"/>
      <c r="F101" s="121"/>
      <c r="G101" s="121"/>
      <c r="H101" s="121"/>
      <c r="I101" s="121"/>
      <c r="J101" s="122">
        <f>J207</f>
        <v>0</v>
      </c>
      <c r="L101" s="119"/>
    </row>
    <row r="102" spans="2:12" s="10" customFormat="1" ht="19.9" customHeight="1">
      <c r="B102" s="119"/>
      <c r="D102" s="120" t="s">
        <v>129</v>
      </c>
      <c r="E102" s="121"/>
      <c r="F102" s="121"/>
      <c r="G102" s="121"/>
      <c r="H102" s="121"/>
      <c r="I102" s="121"/>
      <c r="J102" s="122">
        <f>J212</f>
        <v>0</v>
      </c>
      <c r="L102" s="119"/>
    </row>
    <row r="103" spans="2:12" s="10" customFormat="1" ht="19.9" customHeight="1">
      <c r="B103" s="119"/>
      <c r="D103" s="120" t="s">
        <v>130</v>
      </c>
      <c r="E103" s="121"/>
      <c r="F103" s="121"/>
      <c r="G103" s="121"/>
      <c r="H103" s="121"/>
      <c r="I103" s="121"/>
      <c r="J103" s="122">
        <f>J225</f>
        <v>0</v>
      </c>
      <c r="L103" s="119"/>
    </row>
    <row r="104" spans="2:12" s="10" customFormat="1" ht="19.9" customHeight="1">
      <c r="B104" s="119"/>
      <c r="D104" s="120" t="s">
        <v>131</v>
      </c>
      <c r="E104" s="121"/>
      <c r="F104" s="121"/>
      <c r="G104" s="121"/>
      <c r="H104" s="121"/>
      <c r="I104" s="121"/>
      <c r="J104" s="122">
        <f>J232</f>
        <v>0</v>
      </c>
      <c r="L104" s="119"/>
    </row>
    <row r="105" spans="2:12" s="10" customFormat="1" ht="19.9" customHeight="1">
      <c r="B105" s="119"/>
      <c r="D105" s="120" t="s">
        <v>132</v>
      </c>
      <c r="E105" s="121"/>
      <c r="F105" s="121"/>
      <c r="G105" s="121"/>
      <c r="H105" s="121"/>
      <c r="I105" s="121"/>
      <c r="J105" s="122">
        <f>J235</f>
        <v>0</v>
      </c>
      <c r="L105" s="119"/>
    </row>
    <row r="106" spans="2:12" s="10" customFormat="1" ht="19.9" customHeight="1">
      <c r="B106" s="119"/>
      <c r="D106" s="120" t="s">
        <v>133</v>
      </c>
      <c r="E106" s="121"/>
      <c r="F106" s="121"/>
      <c r="G106" s="121"/>
      <c r="H106" s="121"/>
      <c r="I106" s="121"/>
      <c r="J106" s="122">
        <f>J241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21" t="s">
        <v>135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36" t="str">
        <f>E7</f>
        <v>MB Pod Skalou, vodovod a kanalizace</v>
      </c>
      <c r="F116" s="237"/>
      <c r="G116" s="237"/>
      <c r="H116" s="237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2:12" s="1" customFormat="1" ht="12" customHeight="1">
      <c r="B117" s="20"/>
      <c r="C117" s="26" t="s">
        <v>117</v>
      </c>
      <c r="L117" s="20"/>
    </row>
    <row r="118" spans="1:31" s="2" customFormat="1" ht="16.5" customHeight="1">
      <c r="A118" s="29"/>
      <c r="B118" s="30"/>
      <c r="C118" s="29"/>
      <c r="D118" s="29"/>
      <c r="E118" s="236" t="s">
        <v>1009</v>
      </c>
      <c r="F118" s="238"/>
      <c r="G118" s="238"/>
      <c r="H118" s="238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6" t="s">
        <v>119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03" t="str">
        <f>E11</f>
        <v>SO 02.3 - Přepojení přípojek</v>
      </c>
      <c r="F120" s="238"/>
      <c r="G120" s="238"/>
      <c r="H120" s="238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18</v>
      </c>
      <c r="D122" s="29"/>
      <c r="E122" s="29"/>
      <c r="F122" s="24" t="str">
        <f>F14</f>
        <v>Mladá Boleslav</v>
      </c>
      <c r="G122" s="29"/>
      <c r="H122" s="29"/>
      <c r="I122" s="26" t="s">
        <v>20</v>
      </c>
      <c r="J122" s="52" t="str">
        <f>IF(J14="","",J14)</f>
        <v>20. 12. 2023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5.2" customHeight="1">
      <c r="A124" s="29"/>
      <c r="B124" s="30"/>
      <c r="C124" s="26" t="s">
        <v>22</v>
      </c>
      <c r="D124" s="29"/>
      <c r="E124" s="29"/>
      <c r="F124" s="24" t="str">
        <f>E17</f>
        <v>Vodovody a kanalizace Mladá Boleslav, a.s.</v>
      </c>
      <c r="G124" s="29"/>
      <c r="H124" s="29"/>
      <c r="I124" s="26" t="s">
        <v>29</v>
      </c>
      <c r="J124" s="27" t="str">
        <f>E23</f>
        <v>ŠINDLAR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28</v>
      </c>
      <c r="D125" s="29"/>
      <c r="E125" s="29"/>
      <c r="F125" s="24">
        <f>IF(E20="","",E20)</f>
        <v>0</v>
      </c>
      <c r="G125" s="29"/>
      <c r="H125" s="29"/>
      <c r="I125" s="26" t="s">
        <v>34</v>
      </c>
      <c r="J125" s="27" t="str">
        <f>E26</f>
        <v>Roman Bárta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11" customFormat="1" ht="29.25" customHeight="1">
      <c r="A127" s="123"/>
      <c r="B127" s="124"/>
      <c r="C127" s="125" t="s">
        <v>136</v>
      </c>
      <c r="D127" s="126" t="s">
        <v>63</v>
      </c>
      <c r="E127" s="126" t="s">
        <v>59</v>
      </c>
      <c r="F127" s="126" t="s">
        <v>60</v>
      </c>
      <c r="G127" s="126" t="s">
        <v>137</v>
      </c>
      <c r="H127" s="126" t="s">
        <v>138</v>
      </c>
      <c r="I127" s="126" t="s">
        <v>139</v>
      </c>
      <c r="J127" s="126" t="s">
        <v>123</v>
      </c>
      <c r="K127" s="127" t="s">
        <v>140</v>
      </c>
      <c r="L127" s="128"/>
      <c r="M127" s="59" t="s">
        <v>1</v>
      </c>
      <c r="N127" s="60" t="s">
        <v>42</v>
      </c>
      <c r="O127" s="60" t="s">
        <v>141</v>
      </c>
      <c r="P127" s="60" t="s">
        <v>142</v>
      </c>
      <c r="Q127" s="60" t="s">
        <v>143</v>
      </c>
      <c r="R127" s="60" t="s">
        <v>144</v>
      </c>
      <c r="S127" s="60" t="s">
        <v>145</v>
      </c>
      <c r="T127" s="61" t="s">
        <v>146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" customHeight="1">
      <c r="A128" s="29"/>
      <c r="B128" s="30"/>
      <c r="C128" s="66" t="s">
        <v>147</v>
      </c>
      <c r="D128" s="29"/>
      <c r="E128" s="29"/>
      <c r="F128" s="29"/>
      <c r="G128" s="29"/>
      <c r="H128" s="29"/>
      <c r="I128" s="29"/>
      <c r="J128" s="129">
        <f>BK128</f>
        <v>0</v>
      </c>
      <c r="K128" s="29"/>
      <c r="L128" s="30"/>
      <c r="M128" s="62"/>
      <c r="N128" s="53"/>
      <c r="O128" s="63"/>
      <c r="P128" s="130">
        <f>P129</f>
        <v>402.324296</v>
      </c>
      <c r="Q128" s="63"/>
      <c r="R128" s="130">
        <f>R129</f>
        <v>50.83355616</v>
      </c>
      <c r="S128" s="63"/>
      <c r="T128" s="131">
        <f>T129</f>
        <v>48.7403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77</v>
      </c>
      <c r="AU128" s="17" t="s">
        <v>125</v>
      </c>
      <c r="BK128" s="132">
        <f>BK129</f>
        <v>0</v>
      </c>
    </row>
    <row r="129" spans="2:63" s="12" customFormat="1" ht="25.9" customHeight="1">
      <c r="B129" s="133"/>
      <c r="D129" s="134" t="s">
        <v>77</v>
      </c>
      <c r="E129" s="135" t="s">
        <v>148</v>
      </c>
      <c r="F129" s="135" t="s">
        <v>149</v>
      </c>
      <c r="J129" s="136">
        <f>BK129</f>
        <v>0</v>
      </c>
      <c r="L129" s="133"/>
      <c r="M129" s="137"/>
      <c r="N129" s="138"/>
      <c r="O129" s="138"/>
      <c r="P129" s="139">
        <f>P130+P207+P212+P225+P232+P235+P241</f>
        <v>402.324296</v>
      </c>
      <c r="Q129" s="138"/>
      <c r="R129" s="139">
        <f>R130+R207+R212+R225+R232+R235+R241</f>
        <v>50.83355616</v>
      </c>
      <c r="S129" s="138"/>
      <c r="T129" s="140">
        <f>T130+T207+T212+T225+T232+T235+T241</f>
        <v>48.7403</v>
      </c>
      <c r="AR129" s="134" t="s">
        <v>85</v>
      </c>
      <c r="AT129" s="141" t="s">
        <v>77</v>
      </c>
      <c r="AU129" s="141" t="s">
        <v>78</v>
      </c>
      <c r="AY129" s="134" t="s">
        <v>150</v>
      </c>
      <c r="BK129" s="142">
        <f>BK130+BK207+BK212+BK225+BK232+BK235+BK241</f>
        <v>0</v>
      </c>
    </row>
    <row r="130" spans="2:63" s="12" customFormat="1" ht="22.9" customHeight="1">
      <c r="B130" s="133"/>
      <c r="D130" s="134" t="s">
        <v>77</v>
      </c>
      <c r="E130" s="143" t="s">
        <v>85</v>
      </c>
      <c r="F130" s="143" t="s">
        <v>151</v>
      </c>
      <c r="J130" s="144">
        <f>BK130</f>
        <v>0</v>
      </c>
      <c r="L130" s="133"/>
      <c r="M130" s="137"/>
      <c r="N130" s="138"/>
      <c r="O130" s="138"/>
      <c r="P130" s="139">
        <f>SUM(P131:P206)</f>
        <v>291.18487200000004</v>
      </c>
      <c r="Q130" s="138"/>
      <c r="R130" s="139">
        <f>SUM(R131:R206)</f>
        <v>38.98812036</v>
      </c>
      <c r="S130" s="138"/>
      <c r="T130" s="140">
        <f>SUM(T131:T206)</f>
        <v>48.7403</v>
      </c>
      <c r="AR130" s="134" t="s">
        <v>85</v>
      </c>
      <c r="AT130" s="141" t="s">
        <v>77</v>
      </c>
      <c r="AU130" s="141" t="s">
        <v>85</v>
      </c>
      <c r="AY130" s="134" t="s">
        <v>150</v>
      </c>
      <c r="BK130" s="142">
        <f>SUM(BK131:BK206)</f>
        <v>0</v>
      </c>
    </row>
    <row r="131" spans="1:65" s="2" customFormat="1" ht="55.5" customHeight="1">
      <c r="A131" s="29"/>
      <c r="B131" s="145"/>
      <c r="C131" s="146" t="s">
        <v>85</v>
      </c>
      <c r="D131" s="146" t="s">
        <v>152</v>
      </c>
      <c r="E131" s="147" t="s">
        <v>153</v>
      </c>
      <c r="F131" s="148" t="s">
        <v>154</v>
      </c>
      <c r="G131" s="149" t="s">
        <v>155</v>
      </c>
      <c r="H131" s="150">
        <v>83.18</v>
      </c>
      <c r="I131" s="243"/>
      <c r="J131" s="151">
        <f>ROUND(I131*H131,2)</f>
        <v>0</v>
      </c>
      <c r="K131" s="148" t="s">
        <v>156</v>
      </c>
      <c r="L131" s="30"/>
      <c r="M131" s="152" t="s">
        <v>1</v>
      </c>
      <c r="N131" s="153" t="s">
        <v>43</v>
      </c>
      <c r="O131" s="154">
        <v>0.344</v>
      </c>
      <c r="P131" s="154">
        <f>O131*H131</f>
        <v>28.61392</v>
      </c>
      <c r="Q131" s="154">
        <v>0</v>
      </c>
      <c r="R131" s="154">
        <f>Q131*H131</f>
        <v>0</v>
      </c>
      <c r="S131" s="154">
        <v>0.295</v>
      </c>
      <c r="T131" s="155">
        <f>S131*H131</f>
        <v>24.5381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157</v>
      </c>
      <c r="AT131" s="156" t="s">
        <v>152</v>
      </c>
      <c r="AU131" s="156" t="s">
        <v>87</v>
      </c>
      <c r="AY131" s="17" t="s">
        <v>150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85</v>
      </c>
      <c r="BK131" s="157">
        <f>ROUND(I131*H131,2)</f>
        <v>0</v>
      </c>
      <c r="BL131" s="17" t="s">
        <v>157</v>
      </c>
      <c r="BM131" s="156" t="s">
        <v>1375</v>
      </c>
    </row>
    <row r="132" spans="2:51" s="13" customFormat="1" ht="11.25">
      <c r="B132" s="158"/>
      <c r="D132" s="159" t="s">
        <v>159</v>
      </c>
      <c r="E132" s="160" t="s">
        <v>1</v>
      </c>
      <c r="F132" s="161" t="s">
        <v>1015</v>
      </c>
      <c r="H132" s="160" t="s">
        <v>1</v>
      </c>
      <c r="I132" s="244"/>
      <c r="L132" s="158"/>
      <c r="M132" s="162"/>
      <c r="N132" s="163"/>
      <c r="O132" s="163"/>
      <c r="P132" s="163"/>
      <c r="Q132" s="163"/>
      <c r="R132" s="163"/>
      <c r="S132" s="163"/>
      <c r="T132" s="164"/>
      <c r="AT132" s="160" t="s">
        <v>159</v>
      </c>
      <c r="AU132" s="160" t="s">
        <v>87</v>
      </c>
      <c r="AV132" s="13" t="s">
        <v>85</v>
      </c>
      <c r="AW132" s="13" t="s">
        <v>33</v>
      </c>
      <c r="AX132" s="13" t="s">
        <v>78</v>
      </c>
      <c r="AY132" s="160" t="s">
        <v>150</v>
      </c>
    </row>
    <row r="133" spans="2:51" s="13" customFormat="1" ht="11.25">
      <c r="B133" s="158"/>
      <c r="D133" s="159" t="s">
        <v>159</v>
      </c>
      <c r="E133" s="160" t="s">
        <v>1</v>
      </c>
      <c r="F133" s="161" t="s">
        <v>161</v>
      </c>
      <c r="H133" s="160" t="s">
        <v>1</v>
      </c>
      <c r="I133" s="244"/>
      <c r="L133" s="158"/>
      <c r="M133" s="162"/>
      <c r="N133" s="163"/>
      <c r="O133" s="163"/>
      <c r="P133" s="163"/>
      <c r="Q133" s="163"/>
      <c r="R133" s="163"/>
      <c r="S133" s="163"/>
      <c r="T133" s="164"/>
      <c r="AT133" s="160" t="s">
        <v>159</v>
      </c>
      <c r="AU133" s="160" t="s">
        <v>87</v>
      </c>
      <c r="AV133" s="13" t="s">
        <v>85</v>
      </c>
      <c r="AW133" s="13" t="s">
        <v>33</v>
      </c>
      <c r="AX133" s="13" t="s">
        <v>78</v>
      </c>
      <c r="AY133" s="160" t="s">
        <v>150</v>
      </c>
    </row>
    <row r="134" spans="2:51" s="14" customFormat="1" ht="11.25">
      <c r="B134" s="165"/>
      <c r="D134" s="159" t="s">
        <v>159</v>
      </c>
      <c r="E134" s="166" t="s">
        <v>1</v>
      </c>
      <c r="F134" s="167" t="s">
        <v>1376</v>
      </c>
      <c r="H134" s="168">
        <v>83.18</v>
      </c>
      <c r="I134" s="245"/>
      <c r="L134" s="165"/>
      <c r="M134" s="169"/>
      <c r="N134" s="170"/>
      <c r="O134" s="170"/>
      <c r="P134" s="170"/>
      <c r="Q134" s="170"/>
      <c r="R134" s="170"/>
      <c r="S134" s="170"/>
      <c r="T134" s="171"/>
      <c r="AT134" s="166" t="s">
        <v>159</v>
      </c>
      <c r="AU134" s="166" t="s">
        <v>87</v>
      </c>
      <c r="AV134" s="14" t="s">
        <v>87</v>
      </c>
      <c r="AW134" s="14" t="s">
        <v>33</v>
      </c>
      <c r="AX134" s="14" t="s">
        <v>85</v>
      </c>
      <c r="AY134" s="166" t="s">
        <v>150</v>
      </c>
    </row>
    <row r="135" spans="1:65" s="2" customFormat="1" ht="66.75" customHeight="1">
      <c r="A135" s="29"/>
      <c r="B135" s="145"/>
      <c r="C135" s="146" t="s">
        <v>87</v>
      </c>
      <c r="D135" s="146" t="s">
        <v>152</v>
      </c>
      <c r="E135" s="147" t="s">
        <v>170</v>
      </c>
      <c r="F135" s="148" t="s">
        <v>171</v>
      </c>
      <c r="G135" s="149" t="s">
        <v>155</v>
      </c>
      <c r="H135" s="150">
        <v>83.18</v>
      </c>
      <c r="I135" s="243"/>
      <c r="J135" s="151">
        <f>ROUND(I135*H135,2)</f>
        <v>0</v>
      </c>
      <c r="K135" s="148" t="s">
        <v>156</v>
      </c>
      <c r="L135" s="30"/>
      <c r="M135" s="152" t="s">
        <v>1</v>
      </c>
      <c r="N135" s="153" t="s">
        <v>43</v>
      </c>
      <c r="O135" s="154">
        <v>0.102</v>
      </c>
      <c r="P135" s="154">
        <f>O135*H135</f>
        <v>8.48436</v>
      </c>
      <c r="Q135" s="154">
        <v>0</v>
      </c>
      <c r="R135" s="154">
        <f>Q135*H135</f>
        <v>0</v>
      </c>
      <c r="S135" s="154">
        <v>0.29</v>
      </c>
      <c r="T135" s="155">
        <f>S135*H135</f>
        <v>24.1222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6" t="s">
        <v>157</v>
      </c>
      <c r="AT135" s="156" t="s">
        <v>152</v>
      </c>
      <c r="AU135" s="156" t="s">
        <v>87</v>
      </c>
      <c r="AY135" s="17" t="s">
        <v>150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85</v>
      </c>
      <c r="BK135" s="157">
        <f>ROUND(I135*H135,2)</f>
        <v>0</v>
      </c>
      <c r="BL135" s="17" t="s">
        <v>157</v>
      </c>
      <c r="BM135" s="156" t="s">
        <v>1377</v>
      </c>
    </row>
    <row r="136" spans="2:51" s="13" customFormat="1" ht="11.25">
      <c r="B136" s="158"/>
      <c r="D136" s="159" t="s">
        <v>159</v>
      </c>
      <c r="E136" s="160" t="s">
        <v>1</v>
      </c>
      <c r="F136" s="161" t="s">
        <v>1015</v>
      </c>
      <c r="H136" s="160" t="s">
        <v>1</v>
      </c>
      <c r="I136" s="244"/>
      <c r="L136" s="158"/>
      <c r="M136" s="162"/>
      <c r="N136" s="163"/>
      <c r="O136" s="163"/>
      <c r="P136" s="163"/>
      <c r="Q136" s="163"/>
      <c r="R136" s="163"/>
      <c r="S136" s="163"/>
      <c r="T136" s="164"/>
      <c r="AT136" s="160" t="s">
        <v>159</v>
      </c>
      <c r="AU136" s="160" t="s">
        <v>87</v>
      </c>
      <c r="AV136" s="13" t="s">
        <v>85</v>
      </c>
      <c r="AW136" s="13" t="s">
        <v>33</v>
      </c>
      <c r="AX136" s="13" t="s">
        <v>78</v>
      </c>
      <c r="AY136" s="160" t="s">
        <v>150</v>
      </c>
    </row>
    <row r="137" spans="2:51" s="13" customFormat="1" ht="11.25">
      <c r="B137" s="158"/>
      <c r="D137" s="159" t="s">
        <v>159</v>
      </c>
      <c r="E137" s="160" t="s">
        <v>1</v>
      </c>
      <c r="F137" s="161" t="s">
        <v>161</v>
      </c>
      <c r="H137" s="160" t="s">
        <v>1</v>
      </c>
      <c r="I137" s="244"/>
      <c r="L137" s="158"/>
      <c r="M137" s="162"/>
      <c r="N137" s="163"/>
      <c r="O137" s="163"/>
      <c r="P137" s="163"/>
      <c r="Q137" s="163"/>
      <c r="R137" s="163"/>
      <c r="S137" s="163"/>
      <c r="T137" s="164"/>
      <c r="AT137" s="160" t="s">
        <v>159</v>
      </c>
      <c r="AU137" s="160" t="s">
        <v>87</v>
      </c>
      <c r="AV137" s="13" t="s">
        <v>85</v>
      </c>
      <c r="AW137" s="13" t="s">
        <v>33</v>
      </c>
      <c r="AX137" s="13" t="s">
        <v>78</v>
      </c>
      <c r="AY137" s="160" t="s">
        <v>150</v>
      </c>
    </row>
    <row r="138" spans="2:51" s="14" customFormat="1" ht="11.25">
      <c r="B138" s="165"/>
      <c r="D138" s="159" t="s">
        <v>159</v>
      </c>
      <c r="E138" s="166" t="s">
        <v>1</v>
      </c>
      <c r="F138" s="167" t="s">
        <v>1376</v>
      </c>
      <c r="H138" s="168">
        <v>83.18</v>
      </c>
      <c r="I138" s="245"/>
      <c r="L138" s="165"/>
      <c r="M138" s="169"/>
      <c r="N138" s="170"/>
      <c r="O138" s="170"/>
      <c r="P138" s="170"/>
      <c r="Q138" s="170"/>
      <c r="R138" s="170"/>
      <c r="S138" s="170"/>
      <c r="T138" s="171"/>
      <c r="AT138" s="166" t="s">
        <v>159</v>
      </c>
      <c r="AU138" s="166" t="s">
        <v>87</v>
      </c>
      <c r="AV138" s="14" t="s">
        <v>87</v>
      </c>
      <c r="AW138" s="14" t="s">
        <v>33</v>
      </c>
      <c r="AX138" s="14" t="s">
        <v>85</v>
      </c>
      <c r="AY138" s="166" t="s">
        <v>150</v>
      </c>
    </row>
    <row r="139" spans="1:65" s="2" customFormat="1" ht="37.9" customHeight="1">
      <c r="A139" s="29"/>
      <c r="B139" s="145"/>
      <c r="C139" s="146" t="s">
        <v>169</v>
      </c>
      <c r="D139" s="146" t="s">
        <v>152</v>
      </c>
      <c r="E139" s="147" t="s">
        <v>178</v>
      </c>
      <c r="F139" s="148" t="s">
        <v>179</v>
      </c>
      <c r="G139" s="149" t="s">
        <v>180</v>
      </c>
      <c r="H139" s="150">
        <v>2</v>
      </c>
      <c r="I139" s="243"/>
      <c r="J139" s="151">
        <f>ROUND(I139*H139,2)</f>
        <v>0</v>
      </c>
      <c r="K139" s="148" t="s">
        <v>156</v>
      </c>
      <c r="L139" s="30"/>
      <c r="M139" s="152" t="s">
        <v>1</v>
      </c>
      <c r="N139" s="153" t="s">
        <v>43</v>
      </c>
      <c r="O139" s="154">
        <v>0.095</v>
      </c>
      <c r="P139" s="154">
        <f>O139*H139</f>
        <v>0.19</v>
      </c>
      <c r="Q139" s="154">
        <v>0</v>
      </c>
      <c r="R139" s="154">
        <f>Q139*H139</f>
        <v>0</v>
      </c>
      <c r="S139" s="154">
        <v>0.04</v>
      </c>
      <c r="T139" s="155">
        <f>S139*H139</f>
        <v>0.08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157</v>
      </c>
      <c r="AT139" s="156" t="s">
        <v>152</v>
      </c>
      <c r="AU139" s="156" t="s">
        <v>87</v>
      </c>
      <c r="AY139" s="17" t="s">
        <v>150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85</v>
      </c>
      <c r="BK139" s="157">
        <f>ROUND(I139*H139,2)</f>
        <v>0</v>
      </c>
      <c r="BL139" s="17" t="s">
        <v>157</v>
      </c>
      <c r="BM139" s="156" t="s">
        <v>1378</v>
      </c>
    </row>
    <row r="140" spans="2:51" s="14" customFormat="1" ht="11.25">
      <c r="B140" s="165"/>
      <c r="D140" s="159" t="s">
        <v>159</v>
      </c>
      <c r="E140" s="166" t="s">
        <v>1</v>
      </c>
      <c r="F140" s="167" t="s">
        <v>1379</v>
      </c>
      <c r="H140" s="168">
        <v>2</v>
      </c>
      <c r="I140" s="245"/>
      <c r="L140" s="165"/>
      <c r="M140" s="169"/>
      <c r="N140" s="170"/>
      <c r="O140" s="170"/>
      <c r="P140" s="170"/>
      <c r="Q140" s="170"/>
      <c r="R140" s="170"/>
      <c r="S140" s="170"/>
      <c r="T140" s="171"/>
      <c r="AT140" s="166" t="s">
        <v>159</v>
      </c>
      <c r="AU140" s="166" t="s">
        <v>87</v>
      </c>
      <c r="AV140" s="14" t="s">
        <v>87</v>
      </c>
      <c r="AW140" s="14" t="s">
        <v>33</v>
      </c>
      <c r="AX140" s="14" t="s">
        <v>85</v>
      </c>
      <c r="AY140" s="166" t="s">
        <v>150</v>
      </c>
    </row>
    <row r="141" spans="1:65" s="2" customFormat="1" ht="24.2" customHeight="1">
      <c r="A141" s="29"/>
      <c r="B141" s="145"/>
      <c r="C141" s="146" t="s">
        <v>157</v>
      </c>
      <c r="D141" s="146" t="s">
        <v>152</v>
      </c>
      <c r="E141" s="147" t="s">
        <v>184</v>
      </c>
      <c r="F141" s="148" t="s">
        <v>185</v>
      </c>
      <c r="G141" s="149" t="s">
        <v>186</v>
      </c>
      <c r="H141" s="150">
        <v>40</v>
      </c>
      <c r="I141" s="243"/>
      <c r="J141" s="151">
        <f>ROUND(I141*H141,2)</f>
        <v>0</v>
      </c>
      <c r="K141" s="148" t="s">
        <v>156</v>
      </c>
      <c r="L141" s="30"/>
      <c r="M141" s="152" t="s">
        <v>1</v>
      </c>
      <c r="N141" s="153" t="s">
        <v>43</v>
      </c>
      <c r="O141" s="154">
        <v>0.184</v>
      </c>
      <c r="P141" s="154">
        <f>O141*H141</f>
        <v>7.359999999999999</v>
      </c>
      <c r="Q141" s="154">
        <v>3E-05</v>
      </c>
      <c r="R141" s="154">
        <f>Q141*H141</f>
        <v>0.0012000000000000001</v>
      </c>
      <c r="S141" s="154">
        <v>0</v>
      </c>
      <c r="T141" s="15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157</v>
      </c>
      <c r="AT141" s="156" t="s">
        <v>152</v>
      </c>
      <c r="AU141" s="156" t="s">
        <v>87</v>
      </c>
      <c r="AY141" s="17" t="s">
        <v>150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85</v>
      </c>
      <c r="BK141" s="157">
        <f>ROUND(I141*H141,2)</f>
        <v>0</v>
      </c>
      <c r="BL141" s="17" t="s">
        <v>157</v>
      </c>
      <c r="BM141" s="156" t="s">
        <v>1380</v>
      </c>
    </row>
    <row r="142" spans="2:51" s="14" customFormat="1" ht="11.25">
      <c r="B142" s="165"/>
      <c r="D142" s="159" t="s">
        <v>159</v>
      </c>
      <c r="E142" s="166" t="s">
        <v>1</v>
      </c>
      <c r="F142" s="167" t="s">
        <v>188</v>
      </c>
      <c r="H142" s="168">
        <v>40</v>
      </c>
      <c r="I142" s="245"/>
      <c r="L142" s="165"/>
      <c r="M142" s="169"/>
      <c r="N142" s="170"/>
      <c r="O142" s="170"/>
      <c r="P142" s="170"/>
      <c r="Q142" s="170"/>
      <c r="R142" s="170"/>
      <c r="S142" s="170"/>
      <c r="T142" s="171"/>
      <c r="AT142" s="166" t="s">
        <v>159</v>
      </c>
      <c r="AU142" s="166" t="s">
        <v>87</v>
      </c>
      <c r="AV142" s="14" t="s">
        <v>87</v>
      </c>
      <c r="AW142" s="14" t="s">
        <v>33</v>
      </c>
      <c r="AX142" s="14" t="s">
        <v>85</v>
      </c>
      <c r="AY142" s="166" t="s">
        <v>150</v>
      </c>
    </row>
    <row r="143" spans="1:65" s="2" customFormat="1" ht="66.75" customHeight="1">
      <c r="A143" s="29"/>
      <c r="B143" s="145"/>
      <c r="C143" s="146" t="s">
        <v>177</v>
      </c>
      <c r="D143" s="146" t="s">
        <v>152</v>
      </c>
      <c r="E143" s="147" t="s">
        <v>597</v>
      </c>
      <c r="F143" s="148" t="s">
        <v>191</v>
      </c>
      <c r="G143" s="149" t="s">
        <v>180</v>
      </c>
      <c r="H143" s="150">
        <v>9</v>
      </c>
      <c r="I143" s="243"/>
      <c r="J143" s="151">
        <f>ROUND(I143*H143,2)</f>
        <v>0</v>
      </c>
      <c r="K143" s="148" t="s">
        <v>156</v>
      </c>
      <c r="L143" s="30"/>
      <c r="M143" s="152" t="s">
        <v>1</v>
      </c>
      <c r="N143" s="153" t="s">
        <v>43</v>
      </c>
      <c r="O143" s="154">
        <v>0.581</v>
      </c>
      <c r="P143" s="154">
        <f>O143*H143</f>
        <v>5.228999999999999</v>
      </c>
      <c r="Q143" s="154">
        <v>0.0369</v>
      </c>
      <c r="R143" s="154">
        <f>Q143*H143</f>
        <v>0.3321</v>
      </c>
      <c r="S143" s="154">
        <v>0</v>
      </c>
      <c r="T143" s="15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157</v>
      </c>
      <c r="AT143" s="156" t="s">
        <v>152</v>
      </c>
      <c r="AU143" s="156" t="s">
        <v>87</v>
      </c>
      <c r="AY143" s="17" t="s">
        <v>150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85</v>
      </c>
      <c r="BK143" s="157">
        <f>ROUND(I143*H143,2)</f>
        <v>0</v>
      </c>
      <c r="BL143" s="17" t="s">
        <v>157</v>
      </c>
      <c r="BM143" s="156" t="s">
        <v>1381</v>
      </c>
    </row>
    <row r="144" spans="2:51" s="14" customFormat="1" ht="11.25">
      <c r="B144" s="165"/>
      <c r="D144" s="159" t="s">
        <v>159</v>
      </c>
      <c r="E144" s="166" t="s">
        <v>1</v>
      </c>
      <c r="F144" s="167" t="s">
        <v>1382</v>
      </c>
      <c r="H144" s="168">
        <v>9</v>
      </c>
      <c r="I144" s="245"/>
      <c r="L144" s="165"/>
      <c r="M144" s="169"/>
      <c r="N144" s="170"/>
      <c r="O144" s="170"/>
      <c r="P144" s="170"/>
      <c r="Q144" s="170"/>
      <c r="R144" s="170"/>
      <c r="S144" s="170"/>
      <c r="T144" s="171"/>
      <c r="AT144" s="166" t="s">
        <v>159</v>
      </c>
      <c r="AU144" s="166" t="s">
        <v>87</v>
      </c>
      <c r="AV144" s="14" t="s">
        <v>87</v>
      </c>
      <c r="AW144" s="14" t="s">
        <v>33</v>
      </c>
      <c r="AX144" s="14" t="s">
        <v>85</v>
      </c>
      <c r="AY144" s="166" t="s">
        <v>150</v>
      </c>
    </row>
    <row r="145" spans="1:65" s="2" customFormat="1" ht="66.75" customHeight="1">
      <c r="A145" s="29"/>
      <c r="B145" s="145"/>
      <c r="C145" s="146" t="s">
        <v>183</v>
      </c>
      <c r="D145" s="146" t="s">
        <v>152</v>
      </c>
      <c r="E145" s="147" t="s">
        <v>190</v>
      </c>
      <c r="F145" s="148" t="s">
        <v>191</v>
      </c>
      <c r="G145" s="149" t="s">
        <v>180</v>
      </c>
      <c r="H145" s="150">
        <v>21</v>
      </c>
      <c r="I145" s="243"/>
      <c r="J145" s="151">
        <f>ROUND(I145*H145,2)</f>
        <v>0</v>
      </c>
      <c r="K145" s="148" t="s">
        <v>156</v>
      </c>
      <c r="L145" s="30"/>
      <c r="M145" s="152" t="s">
        <v>1</v>
      </c>
      <c r="N145" s="153" t="s">
        <v>43</v>
      </c>
      <c r="O145" s="154">
        <v>0.547</v>
      </c>
      <c r="P145" s="154">
        <f>O145*H145</f>
        <v>11.487</v>
      </c>
      <c r="Q145" s="154">
        <v>0.0369</v>
      </c>
      <c r="R145" s="154">
        <f>Q145*H145</f>
        <v>0.7749</v>
      </c>
      <c r="S145" s="154">
        <v>0</v>
      </c>
      <c r="T145" s="155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157</v>
      </c>
      <c r="AT145" s="156" t="s">
        <v>152</v>
      </c>
      <c r="AU145" s="156" t="s">
        <v>87</v>
      </c>
      <c r="AY145" s="17" t="s">
        <v>150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85</v>
      </c>
      <c r="BK145" s="157">
        <f>ROUND(I145*H145,2)</f>
        <v>0</v>
      </c>
      <c r="BL145" s="17" t="s">
        <v>157</v>
      </c>
      <c r="BM145" s="156" t="s">
        <v>1383</v>
      </c>
    </row>
    <row r="146" spans="2:51" s="14" customFormat="1" ht="11.25">
      <c r="B146" s="165"/>
      <c r="D146" s="159" t="s">
        <v>159</v>
      </c>
      <c r="E146" s="166" t="s">
        <v>1</v>
      </c>
      <c r="F146" s="167" t="s">
        <v>1384</v>
      </c>
      <c r="H146" s="168">
        <v>21</v>
      </c>
      <c r="I146" s="245"/>
      <c r="L146" s="165"/>
      <c r="M146" s="169"/>
      <c r="N146" s="170"/>
      <c r="O146" s="170"/>
      <c r="P146" s="170"/>
      <c r="Q146" s="170"/>
      <c r="R146" s="170"/>
      <c r="S146" s="170"/>
      <c r="T146" s="171"/>
      <c r="AT146" s="166" t="s">
        <v>159</v>
      </c>
      <c r="AU146" s="166" t="s">
        <v>87</v>
      </c>
      <c r="AV146" s="14" t="s">
        <v>87</v>
      </c>
      <c r="AW146" s="14" t="s">
        <v>33</v>
      </c>
      <c r="AX146" s="14" t="s">
        <v>85</v>
      </c>
      <c r="AY146" s="166" t="s">
        <v>150</v>
      </c>
    </row>
    <row r="147" spans="1:65" s="2" customFormat="1" ht="24.2" customHeight="1">
      <c r="A147" s="29"/>
      <c r="B147" s="145"/>
      <c r="C147" s="146" t="s">
        <v>189</v>
      </c>
      <c r="D147" s="146" t="s">
        <v>152</v>
      </c>
      <c r="E147" s="147" t="s">
        <v>195</v>
      </c>
      <c r="F147" s="148" t="s">
        <v>196</v>
      </c>
      <c r="G147" s="149" t="s">
        <v>155</v>
      </c>
      <c r="H147" s="150">
        <v>1.35</v>
      </c>
      <c r="I147" s="243"/>
      <c r="J147" s="151">
        <f>ROUND(I147*H147,2)</f>
        <v>0</v>
      </c>
      <c r="K147" s="148" t="s">
        <v>156</v>
      </c>
      <c r="L147" s="30"/>
      <c r="M147" s="152" t="s">
        <v>1</v>
      </c>
      <c r="N147" s="153" t="s">
        <v>43</v>
      </c>
      <c r="O147" s="154">
        <v>0.154</v>
      </c>
      <c r="P147" s="154">
        <f>O147*H147</f>
        <v>0.2079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157</v>
      </c>
      <c r="AT147" s="156" t="s">
        <v>152</v>
      </c>
      <c r="AU147" s="156" t="s">
        <v>87</v>
      </c>
      <c r="AY147" s="17" t="s">
        <v>150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85</v>
      </c>
      <c r="BK147" s="157">
        <f>ROUND(I147*H147,2)</f>
        <v>0</v>
      </c>
      <c r="BL147" s="17" t="s">
        <v>157</v>
      </c>
      <c r="BM147" s="156" t="s">
        <v>1385</v>
      </c>
    </row>
    <row r="148" spans="2:51" s="13" customFormat="1" ht="11.25">
      <c r="B148" s="158"/>
      <c r="D148" s="159" t="s">
        <v>159</v>
      </c>
      <c r="E148" s="160" t="s">
        <v>1</v>
      </c>
      <c r="F148" s="161" t="s">
        <v>1015</v>
      </c>
      <c r="H148" s="160" t="s">
        <v>1</v>
      </c>
      <c r="I148" s="244"/>
      <c r="L148" s="158"/>
      <c r="M148" s="162"/>
      <c r="N148" s="163"/>
      <c r="O148" s="163"/>
      <c r="P148" s="163"/>
      <c r="Q148" s="163"/>
      <c r="R148" s="163"/>
      <c r="S148" s="163"/>
      <c r="T148" s="164"/>
      <c r="AT148" s="160" t="s">
        <v>159</v>
      </c>
      <c r="AU148" s="160" t="s">
        <v>87</v>
      </c>
      <c r="AV148" s="13" t="s">
        <v>85</v>
      </c>
      <c r="AW148" s="13" t="s">
        <v>33</v>
      </c>
      <c r="AX148" s="13" t="s">
        <v>78</v>
      </c>
      <c r="AY148" s="160" t="s">
        <v>150</v>
      </c>
    </row>
    <row r="149" spans="2:51" s="13" customFormat="1" ht="11.25">
      <c r="B149" s="158"/>
      <c r="D149" s="159" t="s">
        <v>159</v>
      </c>
      <c r="E149" s="160" t="s">
        <v>1</v>
      </c>
      <c r="F149" s="161" t="s">
        <v>198</v>
      </c>
      <c r="H149" s="160" t="s">
        <v>1</v>
      </c>
      <c r="I149" s="244"/>
      <c r="L149" s="158"/>
      <c r="M149" s="162"/>
      <c r="N149" s="163"/>
      <c r="O149" s="163"/>
      <c r="P149" s="163"/>
      <c r="Q149" s="163"/>
      <c r="R149" s="163"/>
      <c r="S149" s="163"/>
      <c r="T149" s="164"/>
      <c r="AT149" s="160" t="s">
        <v>159</v>
      </c>
      <c r="AU149" s="160" t="s">
        <v>87</v>
      </c>
      <c r="AV149" s="13" t="s">
        <v>85</v>
      </c>
      <c r="AW149" s="13" t="s">
        <v>33</v>
      </c>
      <c r="AX149" s="13" t="s">
        <v>78</v>
      </c>
      <c r="AY149" s="160" t="s">
        <v>150</v>
      </c>
    </row>
    <row r="150" spans="2:51" s="14" customFormat="1" ht="11.25">
      <c r="B150" s="165"/>
      <c r="D150" s="159" t="s">
        <v>159</v>
      </c>
      <c r="E150" s="166" t="s">
        <v>1</v>
      </c>
      <c r="F150" s="167" t="s">
        <v>1386</v>
      </c>
      <c r="H150" s="168">
        <v>1.35</v>
      </c>
      <c r="I150" s="245"/>
      <c r="L150" s="165"/>
      <c r="M150" s="169"/>
      <c r="N150" s="170"/>
      <c r="O150" s="170"/>
      <c r="P150" s="170"/>
      <c r="Q150" s="170"/>
      <c r="R150" s="170"/>
      <c r="S150" s="170"/>
      <c r="T150" s="171"/>
      <c r="AT150" s="166" t="s">
        <v>159</v>
      </c>
      <c r="AU150" s="166" t="s">
        <v>87</v>
      </c>
      <c r="AV150" s="14" t="s">
        <v>87</v>
      </c>
      <c r="AW150" s="14" t="s">
        <v>33</v>
      </c>
      <c r="AX150" s="14" t="s">
        <v>85</v>
      </c>
      <c r="AY150" s="166" t="s">
        <v>150</v>
      </c>
    </row>
    <row r="151" spans="1:65" s="2" customFormat="1" ht="37.9" customHeight="1">
      <c r="A151" s="29"/>
      <c r="B151" s="145"/>
      <c r="C151" s="146" t="s">
        <v>194</v>
      </c>
      <c r="D151" s="146" t="s">
        <v>152</v>
      </c>
      <c r="E151" s="147" t="s">
        <v>201</v>
      </c>
      <c r="F151" s="148" t="s">
        <v>202</v>
      </c>
      <c r="G151" s="149" t="s">
        <v>203</v>
      </c>
      <c r="H151" s="150">
        <v>66</v>
      </c>
      <c r="I151" s="243"/>
      <c r="J151" s="151">
        <f>ROUND(I151*H151,2)</f>
        <v>0</v>
      </c>
      <c r="K151" s="148" t="s">
        <v>156</v>
      </c>
      <c r="L151" s="30"/>
      <c r="M151" s="152" t="s">
        <v>1</v>
      </c>
      <c r="N151" s="153" t="s">
        <v>43</v>
      </c>
      <c r="O151" s="154">
        <v>1.763</v>
      </c>
      <c r="P151" s="154">
        <f>O151*H151</f>
        <v>116.35799999999999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157</v>
      </c>
      <c r="AT151" s="156" t="s">
        <v>152</v>
      </c>
      <c r="AU151" s="156" t="s">
        <v>87</v>
      </c>
      <c r="AY151" s="17" t="s">
        <v>150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85</v>
      </c>
      <c r="BK151" s="157">
        <f>ROUND(I151*H151,2)</f>
        <v>0</v>
      </c>
      <c r="BL151" s="17" t="s">
        <v>157</v>
      </c>
      <c r="BM151" s="156" t="s">
        <v>1387</v>
      </c>
    </row>
    <row r="152" spans="2:51" s="14" customFormat="1" ht="11.25">
      <c r="B152" s="165"/>
      <c r="D152" s="159" t="s">
        <v>159</v>
      </c>
      <c r="E152" s="166" t="s">
        <v>1</v>
      </c>
      <c r="F152" s="167" t="s">
        <v>1388</v>
      </c>
      <c r="H152" s="168">
        <v>66</v>
      </c>
      <c r="I152" s="245"/>
      <c r="L152" s="165"/>
      <c r="M152" s="169"/>
      <c r="N152" s="170"/>
      <c r="O152" s="170"/>
      <c r="P152" s="170"/>
      <c r="Q152" s="170"/>
      <c r="R152" s="170"/>
      <c r="S152" s="170"/>
      <c r="T152" s="171"/>
      <c r="AT152" s="166" t="s">
        <v>159</v>
      </c>
      <c r="AU152" s="166" t="s">
        <v>87</v>
      </c>
      <c r="AV152" s="14" t="s">
        <v>87</v>
      </c>
      <c r="AW152" s="14" t="s">
        <v>33</v>
      </c>
      <c r="AX152" s="14" t="s">
        <v>85</v>
      </c>
      <c r="AY152" s="166" t="s">
        <v>150</v>
      </c>
    </row>
    <row r="153" spans="1:65" s="2" customFormat="1" ht="49.15" customHeight="1">
      <c r="A153" s="29"/>
      <c r="B153" s="145"/>
      <c r="C153" s="146" t="s">
        <v>200</v>
      </c>
      <c r="D153" s="146" t="s">
        <v>152</v>
      </c>
      <c r="E153" s="147" t="s">
        <v>207</v>
      </c>
      <c r="F153" s="148" t="s">
        <v>208</v>
      </c>
      <c r="G153" s="149" t="s">
        <v>203</v>
      </c>
      <c r="H153" s="150">
        <v>20.442</v>
      </c>
      <c r="I153" s="243"/>
      <c r="J153" s="151">
        <f>ROUND(I153*H153,2)</f>
        <v>0</v>
      </c>
      <c r="K153" s="148" t="s">
        <v>156</v>
      </c>
      <c r="L153" s="30"/>
      <c r="M153" s="152" t="s">
        <v>1</v>
      </c>
      <c r="N153" s="153" t="s">
        <v>43</v>
      </c>
      <c r="O153" s="154">
        <v>0.72</v>
      </c>
      <c r="P153" s="154">
        <f>O153*H153</f>
        <v>14.71824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157</v>
      </c>
      <c r="AT153" s="156" t="s">
        <v>152</v>
      </c>
      <c r="AU153" s="156" t="s">
        <v>87</v>
      </c>
      <c r="AY153" s="17" t="s">
        <v>150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85</v>
      </c>
      <c r="BK153" s="157">
        <f>ROUND(I153*H153,2)</f>
        <v>0</v>
      </c>
      <c r="BL153" s="17" t="s">
        <v>157</v>
      </c>
      <c r="BM153" s="156" t="s">
        <v>1389</v>
      </c>
    </row>
    <row r="154" spans="2:51" s="13" customFormat="1" ht="11.25">
      <c r="B154" s="158"/>
      <c r="D154" s="159" t="s">
        <v>159</v>
      </c>
      <c r="E154" s="160" t="s">
        <v>1</v>
      </c>
      <c r="F154" s="161" t="s">
        <v>1015</v>
      </c>
      <c r="H154" s="160" t="s">
        <v>1</v>
      </c>
      <c r="I154" s="244"/>
      <c r="L154" s="158"/>
      <c r="M154" s="162"/>
      <c r="N154" s="163"/>
      <c r="O154" s="163"/>
      <c r="P154" s="163"/>
      <c r="Q154" s="163"/>
      <c r="R154" s="163"/>
      <c r="S154" s="163"/>
      <c r="T154" s="164"/>
      <c r="AT154" s="160" t="s">
        <v>159</v>
      </c>
      <c r="AU154" s="160" t="s">
        <v>87</v>
      </c>
      <c r="AV154" s="13" t="s">
        <v>85</v>
      </c>
      <c r="AW154" s="13" t="s">
        <v>33</v>
      </c>
      <c r="AX154" s="13" t="s">
        <v>78</v>
      </c>
      <c r="AY154" s="160" t="s">
        <v>150</v>
      </c>
    </row>
    <row r="155" spans="2:51" s="13" customFormat="1" ht="11.25">
      <c r="B155" s="158"/>
      <c r="D155" s="159" t="s">
        <v>159</v>
      </c>
      <c r="E155" s="160" t="s">
        <v>1</v>
      </c>
      <c r="F155" s="161" t="s">
        <v>210</v>
      </c>
      <c r="H155" s="160" t="s">
        <v>1</v>
      </c>
      <c r="I155" s="244"/>
      <c r="L155" s="158"/>
      <c r="M155" s="162"/>
      <c r="N155" s="163"/>
      <c r="O155" s="163"/>
      <c r="P155" s="163"/>
      <c r="Q155" s="163"/>
      <c r="R155" s="163"/>
      <c r="S155" s="163"/>
      <c r="T155" s="164"/>
      <c r="AT155" s="160" t="s">
        <v>159</v>
      </c>
      <c r="AU155" s="160" t="s">
        <v>87</v>
      </c>
      <c r="AV155" s="13" t="s">
        <v>85</v>
      </c>
      <c r="AW155" s="13" t="s">
        <v>33</v>
      </c>
      <c r="AX155" s="13" t="s">
        <v>78</v>
      </c>
      <c r="AY155" s="160" t="s">
        <v>150</v>
      </c>
    </row>
    <row r="156" spans="2:51" s="13" customFormat="1" ht="11.25">
      <c r="B156" s="158"/>
      <c r="D156" s="159" t="s">
        <v>159</v>
      </c>
      <c r="E156" s="160" t="s">
        <v>1</v>
      </c>
      <c r="F156" s="161" t="s">
        <v>211</v>
      </c>
      <c r="H156" s="160" t="s">
        <v>1</v>
      </c>
      <c r="I156" s="244"/>
      <c r="L156" s="158"/>
      <c r="M156" s="162"/>
      <c r="N156" s="163"/>
      <c r="O156" s="163"/>
      <c r="P156" s="163"/>
      <c r="Q156" s="163"/>
      <c r="R156" s="163"/>
      <c r="S156" s="163"/>
      <c r="T156" s="164"/>
      <c r="AT156" s="160" t="s">
        <v>159</v>
      </c>
      <c r="AU156" s="160" t="s">
        <v>87</v>
      </c>
      <c r="AV156" s="13" t="s">
        <v>85</v>
      </c>
      <c r="AW156" s="13" t="s">
        <v>33</v>
      </c>
      <c r="AX156" s="13" t="s">
        <v>78</v>
      </c>
      <c r="AY156" s="160" t="s">
        <v>150</v>
      </c>
    </row>
    <row r="157" spans="2:51" s="14" customFormat="1" ht="11.25">
      <c r="B157" s="165"/>
      <c r="D157" s="159" t="s">
        <v>159</v>
      </c>
      <c r="E157" s="166" t="s">
        <v>1</v>
      </c>
      <c r="F157" s="167" t="s">
        <v>1390</v>
      </c>
      <c r="H157" s="168">
        <v>20.442</v>
      </c>
      <c r="I157" s="245"/>
      <c r="L157" s="165"/>
      <c r="M157" s="169"/>
      <c r="N157" s="170"/>
      <c r="O157" s="170"/>
      <c r="P157" s="170"/>
      <c r="Q157" s="170"/>
      <c r="R157" s="170"/>
      <c r="S157" s="170"/>
      <c r="T157" s="171"/>
      <c r="AT157" s="166" t="s">
        <v>159</v>
      </c>
      <c r="AU157" s="166" t="s">
        <v>87</v>
      </c>
      <c r="AV157" s="14" t="s">
        <v>87</v>
      </c>
      <c r="AW157" s="14" t="s">
        <v>33</v>
      </c>
      <c r="AX157" s="14" t="s">
        <v>85</v>
      </c>
      <c r="AY157" s="166" t="s">
        <v>150</v>
      </c>
    </row>
    <row r="158" spans="1:65" s="2" customFormat="1" ht="49.15" customHeight="1">
      <c r="A158" s="29"/>
      <c r="B158" s="145"/>
      <c r="C158" s="146" t="s">
        <v>206</v>
      </c>
      <c r="D158" s="146" t="s">
        <v>152</v>
      </c>
      <c r="E158" s="147" t="s">
        <v>214</v>
      </c>
      <c r="F158" s="148" t="s">
        <v>215</v>
      </c>
      <c r="G158" s="149" t="s">
        <v>203</v>
      </c>
      <c r="H158" s="150">
        <v>20.442</v>
      </c>
      <c r="I158" s="243"/>
      <c r="J158" s="151">
        <f>ROUND(I158*H158,2)</f>
        <v>0</v>
      </c>
      <c r="K158" s="148" t="s">
        <v>156</v>
      </c>
      <c r="L158" s="30"/>
      <c r="M158" s="152" t="s">
        <v>1</v>
      </c>
      <c r="N158" s="153" t="s">
        <v>43</v>
      </c>
      <c r="O158" s="154">
        <v>0.974</v>
      </c>
      <c r="P158" s="154">
        <f>O158*H158</f>
        <v>19.910508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157</v>
      </c>
      <c r="AT158" s="156" t="s">
        <v>152</v>
      </c>
      <c r="AU158" s="156" t="s">
        <v>87</v>
      </c>
      <c r="AY158" s="17" t="s">
        <v>150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85</v>
      </c>
      <c r="BK158" s="157">
        <f>ROUND(I158*H158,2)</f>
        <v>0</v>
      </c>
      <c r="BL158" s="17" t="s">
        <v>157</v>
      </c>
      <c r="BM158" s="156" t="s">
        <v>1391</v>
      </c>
    </row>
    <row r="159" spans="2:51" s="13" customFormat="1" ht="11.25">
      <c r="B159" s="158"/>
      <c r="D159" s="159" t="s">
        <v>159</v>
      </c>
      <c r="E159" s="160" t="s">
        <v>1</v>
      </c>
      <c r="F159" s="161" t="s">
        <v>1015</v>
      </c>
      <c r="H159" s="160" t="s">
        <v>1</v>
      </c>
      <c r="I159" s="244"/>
      <c r="L159" s="158"/>
      <c r="M159" s="162"/>
      <c r="N159" s="163"/>
      <c r="O159" s="163"/>
      <c r="P159" s="163"/>
      <c r="Q159" s="163"/>
      <c r="R159" s="163"/>
      <c r="S159" s="163"/>
      <c r="T159" s="164"/>
      <c r="AT159" s="160" t="s">
        <v>159</v>
      </c>
      <c r="AU159" s="160" t="s">
        <v>87</v>
      </c>
      <c r="AV159" s="13" t="s">
        <v>85</v>
      </c>
      <c r="AW159" s="13" t="s">
        <v>33</v>
      </c>
      <c r="AX159" s="13" t="s">
        <v>78</v>
      </c>
      <c r="AY159" s="160" t="s">
        <v>150</v>
      </c>
    </row>
    <row r="160" spans="2:51" s="13" customFormat="1" ht="11.25">
      <c r="B160" s="158"/>
      <c r="D160" s="159" t="s">
        <v>159</v>
      </c>
      <c r="E160" s="160" t="s">
        <v>1</v>
      </c>
      <c r="F160" s="161" t="s">
        <v>210</v>
      </c>
      <c r="H160" s="160" t="s">
        <v>1</v>
      </c>
      <c r="I160" s="244"/>
      <c r="L160" s="158"/>
      <c r="M160" s="162"/>
      <c r="N160" s="163"/>
      <c r="O160" s="163"/>
      <c r="P160" s="163"/>
      <c r="Q160" s="163"/>
      <c r="R160" s="163"/>
      <c r="S160" s="163"/>
      <c r="T160" s="164"/>
      <c r="AT160" s="160" t="s">
        <v>159</v>
      </c>
      <c r="AU160" s="160" t="s">
        <v>87</v>
      </c>
      <c r="AV160" s="13" t="s">
        <v>85</v>
      </c>
      <c r="AW160" s="13" t="s">
        <v>33</v>
      </c>
      <c r="AX160" s="13" t="s">
        <v>78</v>
      </c>
      <c r="AY160" s="160" t="s">
        <v>150</v>
      </c>
    </row>
    <row r="161" spans="2:51" s="13" customFormat="1" ht="11.25">
      <c r="B161" s="158"/>
      <c r="D161" s="159" t="s">
        <v>159</v>
      </c>
      <c r="E161" s="160" t="s">
        <v>1</v>
      </c>
      <c r="F161" s="161" t="s">
        <v>211</v>
      </c>
      <c r="H161" s="160" t="s">
        <v>1</v>
      </c>
      <c r="I161" s="244"/>
      <c r="L161" s="158"/>
      <c r="M161" s="162"/>
      <c r="N161" s="163"/>
      <c r="O161" s="163"/>
      <c r="P161" s="163"/>
      <c r="Q161" s="163"/>
      <c r="R161" s="163"/>
      <c r="S161" s="163"/>
      <c r="T161" s="164"/>
      <c r="AT161" s="160" t="s">
        <v>159</v>
      </c>
      <c r="AU161" s="160" t="s">
        <v>87</v>
      </c>
      <c r="AV161" s="13" t="s">
        <v>85</v>
      </c>
      <c r="AW161" s="13" t="s">
        <v>33</v>
      </c>
      <c r="AX161" s="13" t="s">
        <v>78</v>
      </c>
      <c r="AY161" s="160" t="s">
        <v>150</v>
      </c>
    </row>
    <row r="162" spans="2:51" s="14" customFormat="1" ht="11.25">
      <c r="B162" s="165"/>
      <c r="D162" s="159" t="s">
        <v>159</v>
      </c>
      <c r="E162" s="166" t="s">
        <v>1</v>
      </c>
      <c r="F162" s="167" t="s">
        <v>1390</v>
      </c>
      <c r="H162" s="168">
        <v>20.442</v>
      </c>
      <c r="I162" s="245"/>
      <c r="L162" s="165"/>
      <c r="M162" s="169"/>
      <c r="N162" s="170"/>
      <c r="O162" s="170"/>
      <c r="P162" s="170"/>
      <c r="Q162" s="170"/>
      <c r="R162" s="170"/>
      <c r="S162" s="170"/>
      <c r="T162" s="171"/>
      <c r="AT162" s="166" t="s">
        <v>159</v>
      </c>
      <c r="AU162" s="166" t="s">
        <v>87</v>
      </c>
      <c r="AV162" s="14" t="s">
        <v>87</v>
      </c>
      <c r="AW162" s="14" t="s">
        <v>33</v>
      </c>
      <c r="AX162" s="14" t="s">
        <v>85</v>
      </c>
      <c r="AY162" s="166" t="s">
        <v>150</v>
      </c>
    </row>
    <row r="163" spans="1:65" s="2" customFormat="1" ht="33" customHeight="1">
      <c r="A163" s="29"/>
      <c r="B163" s="145"/>
      <c r="C163" s="146" t="s">
        <v>213</v>
      </c>
      <c r="D163" s="146" t="s">
        <v>152</v>
      </c>
      <c r="E163" s="147" t="s">
        <v>218</v>
      </c>
      <c r="F163" s="148" t="s">
        <v>219</v>
      </c>
      <c r="G163" s="149" t="s">
        <v>203</v>
      </c>
      <c r="H163" s="150">
        <v>27.256</v>
      </c>
      <c r="I163" s="243"/>
      <c r="J163" s="151">
        <f>ROUND(I163*H163,2)</f>
        <v>0</v>
      </c>
      <c r="K163" s="148" t="s">
        <v>156</v>
      </c>
      <c r="L163" s="30"/>
      <c r="M163" s="152" t="s">
        <v>1</v>
      </c>
      <c r="N163" s="153" t="s">
        <v>43</v>
      </c>
      <c r="O163" s="154">
        <v>0.424</v>
      </c>
      <c r="P163" s="154">
        <f>O163*H163</f>
        <v>11.556544</v>
      </c>
      <c r="Q163" s="154">
        <v>1E-05</v>
      </c>
      <c r="R163" s="154">
        <f>Q163*H163</f>
        <v>0.00027256000000000003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157</v>
      </c>
      <c r="AT163" s="156" t="s">
        <v>152</v>
      </c>
      <c r="AU163" s="156" t="s">
        <v>87</v>
      </c>
      <c r="AY163" s="17" t="s">
        <v>150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85</v>
      </c>
      <c r="BK163" s="157">
        <f>ROUND(I163*H163,2)</f>
        <v>0</v>
      </c>
      <c r="BL163" s="17" t="s">
        <v>157</v>
      </c>
      <c r="BM163" s="156" t="s">
        <v>1392</v>
      </c>
    </row>
    <row r="164" spans="2:51" s="13" customFormat="1" ht="11.25">
      <c r="B164" s="158"/>
      <c r="D164" s="159" t="s">
        <v>159</v>
      </c>
      <c r="E164" s="160" t="s">
        <v>1</v>
      </c>
      <c r="F164" s="161" t="s">
        <v>1015</v>
      </c>
      <c r="H164" s="160" t="s">
        <v>1</v>
      </c>
      <c r="I164" s="244"/>
      <c r="L164" s="158"/>
      <c r="M164" s="162"/>
      <c r="N164" s="163"/>
      <c r="O164" s="163"/>
      <c r="P164" s="163"/>
      <c r="Q164" s="163"/>
      <c r="R164" s="163"/>
      <c r="S164" s="163"/>
      <c r="T164" s="164"/>
      <c r="AT164" s="160" t="s">
        <v>159</v>
      </c>
      <c r="AU164" s="160" t="s">
        <v>87</v>
      </c>
      <c r="AV164" s="13" t="s">
        <v>85</v>
      </c>
      <c r="AW164" s="13" t="s">
        <v>33</v>
      </c>
      <c r="AX164" s="13" t="s">
        <v>78</v>
      </c>
      <c r="AY164" s="160" t="s">
        <v>150</v>
      </c>
    </row>
    <row r="165" spans="2:51" s="13" customFormat="1" ht="11.25">
      <c r="B165" s="158"/>
      <c r="D165" s="159" t="s">
        <v>159</v>
      </c>
      <c r="E165" s="160" t="s">
        <v>1</v>
      </c>
      <c r="F165" s="161" t="s">
        <v>210</v>
      </c>
      <c r="H165" s="160" t="s">
        <v>1</v>
      </c>
      <c r="I165" s="244"/>
      <c r="L165" s="158"/>
      <c r="M165" s="162"/>
      <c r="N165" s="163"/>
      <c r="O165" s="163"/>
      <c r="P165" s="163"/>
      <c r="Q165" s="163"/>
      <c r="R165" s="163"/>
      <c r="S165" s="163"/>
      <c r="T165" s="164"/>
      <c r="AT165" s="160" t="s">
        <v>159</v>
      </c>
      <c r="AU165" s="160" t="s">
        <v>87</v>
      </c>
      <c r="AV165" s="13" t="s">
        <v>85</v>
      </c>
      <c r="AW165" s="13" t="s">
        <v>33</v>
      </c>
      <c r="AX165" s="13" t="s">
        <v>78</v>
      </c>
      <c r="AY165" s="160" t="s">
        <v>150</v>
      </c>
    </row>
    <row r="166" spans="2:51" s="13" customFormat="1" ht="11.25">
      <c r="B166" s="158"/>
      <c r="D166" s="159" t="s">
        <v>159</v>
      </c>
      <c r="E166" s="160" t="s">
        <v>1</v>
      </c>
      <c r="F166" s="161" t="s">
        <v>221</v>
      </c>
      <c r="H166" s="160" t="s">
        <v>1</v>
      </c>
      <c r="I166" s="244"/>
      <c r="L166" s="158"/>
      <c r="M166" s="162"/>
      <c r="N166" s="163"/>
      <c r="O166" s="163"/>
      <c r="P166" s="163"/>
      <c r="Q166" s="163"/>
      <c r="R166" s="163"/>
      <c r="S166" s="163"/>
      <c r="T166" s="164"/>
      <c r="AT166" s="160" t="s">
        <v>159</v>
      </c>
      <c r="AU166" s="160" t="s">
        <v>87</v>
      </c>
      <c r="AV166" s="13" t="s">
        <v>85</v>
      </c>
      <c r="AW166" s="13" t="s">
        <v>33</v>
      </c>
      <c r="AX166" s="13" t="s">
        <v>78</v>
      </c>
      <c r="AY166" s="160" t="s">
        <v>150</v>
      </c>
    </row>
    <row r="167" spans="2:51" s="14" customFormat="1" ht="11.25">
      <c r="B167" s="165"/>
      <c r="D167" s="159" t="s">
        <v>159</v>
      </c>
      <c r="E167" s="166" t="s">
        <v>1</v>
      </c>
      <c r="F167" s="167" t="s">
        <v>1393</v>
      </c>
      <c r="H167" s="168">
        <v>27.256</v>
      </c>
      <c r="I167" s="245"/>
      <c r="L167" s="165"/>
      <c r="M167" s="169"/>
      <c r="N167" s="170"/>
      <c r="O167" s="170"/>
      <c r="P167" s="170"/>
      <c r="Q167" s="170"/>
      <c r="R167" s="170"/>
      <c r="S167" s="170"/>
      <c r="T167" s="171"/>
      <c r="AT167" s="166" t="s">
        <v>159</v>
      </c>
      <c r="AU167" s="166" t="s">
        <v>87</v>
      </c>
      <c r="AV167" s="14" t="s">
        <v>87</v>
      </c>
      <c r="AW167" s="14" t="s">
        <v>33</v>
      </c>
      <c r="AX167" s="14" t="s">
        <v>85</v>
      </c>
      <c r="AY167" s="166" t="s">
        <v>150</v>
      </c>
    </row>
    <row r="168" spans="1:65" s="2" customFormat="1" ht="37.9" customHeight="1">
      <c r="A168" s="29"/>
      <c r="B168" s="145"/>
      <c r="C168" s="146" t="s">
        <v>217</v>
      </c>
      <c r="D168" s="146" t="s">
        <v>152</v>
      </c>
      <c r="E168" s="147" t="s">
        <v>224</v>
      </c>
      <c r="F168" s="148" t="s">
        <v>225</v>
      </c>
      <c r="G168" s="149" t="s">
        <v>155</v>
      </c>
      <c r="H168" s="150">
        <v>171.76</v>
      </c>
      <c r="I168" s="243"/>
      <c r="J168" s="151">
        <f>ROUND(I168*H168,2)</f>
        <v>0</v>
      </c>
      <c r="K168" s="148" t="s">
        <v>156</v>
      </c>
      <c r="L168" s="30"/>
      <c r="M168" s="152" t="s">
        <v>1</v>
      </c>
      <c r="N168" s="153" t="s">
        <v>43</v>
      </c>
      <c r="O168" s="154">
        <v>0.088</v>
      </c>
      <c r="P168" s="154">
        <f>O168*H168</f>
        <v>15.114879999999998</v>
      </c>
      <c r="Q168" s="154">
        <v>0.00058</v>
      </c>
      <c r="R168" s="154">
        <f>Q168*H168</f>
        <v>0.0996208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157</v>
      </c>
      <c r="AT168" s="156" t="s">
        <v>152</v>
      </c>
      <c r="AU168" s="156" t="s">
        <v>87</v>
      </c>
      <c r="AY168" s="17" t="s">
        <v>150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85</v>
      </c>
      <c r="BK168" s="157">
        <f>ROUND(I168*H168,2)</f>
        <v>0</v>
      </c>
      <c r="BL168" s="17" t="s">
        <v>157</v>
      </c>
      <c r="BM168" s="156" t="s">
        <v>1394</v>
      </c>
    </row>
    <row r="169" spans="2:51" s="13" customFormat="1" ht="11.25">
      <c r="B169" s="158"/>
      <c r="D169" s="159" t="s">
        <v>159</v>
      </c>
      <c r="E169" s="160" t="s">
        <v>1</v>
      </c>
      <c r="F169" s="161" t="s">
        <v>1015</v>
      </c>
      <c r="H169" s="160" t="s">
        <v>1</v>
      </c>
      <c r="I169" s="244"/>
      <c r="L169" s="158"/>
      <c r="M169" s="162"/>
      <c r="N169" s="163"/>
      <c r="O169" s="163"/>
      <c r="P169" s="163"/>
      <c r="Q169" s="163"/>
      <c r="R169" s="163"/>
      <c r="S169" s="163"/>
      <c r="T169" s="164"/>
      <c r="AT169" s="160" t="s">
        <v>159</v>
      </c>
      <c r="AU169" s="160" t="s">
        <v>87</v>
      </c>
      <c r="AV169" s="13" t="s">
        <v>85</v>
      </c>
      <c r="AW169" s="13" t="s">
        <v>33</v>
      </c>
      <c r="AX169" s="13" t="s">
        <v>78</v>
      </c>
      <c r="AY169" s="160" t="s">
        <v>150</v>
      </c>
    </row>
    <row r="170" spans="2:51" s="13" customFormat="1" ht="11.25">
      <c r="B170" s="158"/>
      <c r="D170" s="159" t="s">
        <v>159</v>
      </c>
      <c r="E170" s="160" t="s">
        <v>1</v>
      </c>
      <c r="F170" s="161" t="s">
        <v>210</v>
      </c>
      <c r="H170" s="160" t="s">
        <v>1</v>
      </c>
      <c r="I170" s="244"/>
      <c r="L170" s="158"/>
      <c r="M170" s="162"/>
      <c r="N170" s="163"/>
      <c r="O170" s="163"/>
      <c r="P170" s="163"/>
      <c r="Q170" s="163"/>
      <c r="R170" s="163"/>
      <c r="S170" s="163"/>
      <c r="T170" s="164"/>
      <c r="AT170" s="160" t="s">
        <v>159</v>
      </c>
      <c r="AU170" s="160" t="s">
        <v>87</v>
      </c>
      <c r="AV170" s="13" t="s">
        <v>85</v>
      </c>
      <c r="AW170" s="13" t="s">
        <v>33</v>
      </c>
      <c r="AX170" s="13" t="s">
        <v>78</v>
      </c>
      <c r="AY170" s="160" t="s">
        <v>150</v>
      </c>
    </row>
    <row r="171" spans="2:51" s="14" customFormat="1" ht="11.25">
      <c r="B171" s="165"/>
      <c r="D171" s="159" t="s">
        <v>159</v>
      </c>
      <c r="E171" s="166" t="s">
        <v>1</v>
      </c>
      <c r="F171" s="167" t="s">
        <v>1395</v>
      </c>
      <c r="H171" s="168">
        <v>171.76</v>
      </c>
      <c r="I171" s="245"/>
      <c r="L171" s="165"/>
      <c r="M171" s="169"/>
      <c r="N171" s="170"/>
      <c r="O171" s="170"/>
      <c r="P171" s="170"/>
      <c r="Q171" s="170"/>
      <c r="R171" s="170"/>
      <c r="S171" s="170"/>
      <c r="T171" s="171"/>
      <c r="AT171" s="166" t="s">
        <v>159</v>
      </c>
      <c r="AU171" s="166" t="s">
        <v>87</v>
      </c>
      <c r="AV171" s="14" t="s">
        <v>87</v>
      </c>
      <c r="AW171" s="14" t="s">
        <v>33</v>
      </c>
      <c r="AX171" s="14" t="s">
        <v>85</v>
      </c>
      <c r="AY171" s="166" t="s">
        <v>150</v>
      </c>
    </row>
    <row r="172" spans="1:65" s="2" customFormat="1" ht="37.9" customHeight="1">
      <c r="A172" s="29"/>
      <c r="B172" s="145"/>
      <c r="C172" s="146" t="s">
        <v>223</v>
      </c>
      <c r="D172" s="146" t="s">
        <v>152</v>
      </c>
      <c r="E172" s="147" t="s">
        <v>229</v>
      </c>
      <c r="F172" s="148" t="s">
        <v>230</v>
      </c>
      <c r="G172" s="149" t="s">
        <v>155</v>
      </c>
      <c r="H172" s="150">
        <v>171.76</v>
      </c>
      <c r="I172" s="243"/>
      <c r="J172" s="151">
        <f>ROUND(I172*H172,2)</f>
        <v>0</v>
      </c>
      <c r="K172" s="148" t="s">
        <v>156</v>
      </c>
      <c r="L172" s="30"/>
      <c r="M172" s="152" t="s">
        <v>1</v>
      </c>
      <c r="N172" s="153" t="s">
        <v>43</v>
      </c>
      <c r="O172" s="154">
        <v>0.085</v>
      </c>
      <c r="P172" s="154">
        <f>O172*H172</f>
        <v>14.5996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157</v>
      </c>
      <c r="AT172" s="156" t="s">
        <v>152</v>
      </c>
      <c r="AU172" s="156" t="s">
        <v>87</v>
      </c>
      <c r="AY172" s="17" t="s">
        <v>150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85</v>
      </c>
      <c r="BK172" s="157">
        <f>ROUND(I172*H172,2)</f>
        <v>0</v>
      </c>
      <c r="BL172" s="17" t="s">
        <v>157</v>
      </c>
      <c r="BM172" s="156" t="s">
        <v>1396</v>
      </c>
    </row>
    <row r="173" spans="2:51" s="13" customFormat="1" ht="11.25">
      <c r="B173" s="158"/>
      <c r="D173" s="159" t="s">
        <v>159</v>
      </c>
      <c r="E173" s="160" t="s">
        <v>1</v>
      </c>
      <c r="F173" s="161" t="s">
        <v>232</v>
      </c>
      <c r="H173" s="160" t="s">
        <v>1</v>
      </c>
      <c r="I173" s="244"/>
      <c r="L173" s="158"/>
      <c r="M173" s="162"/>
      <c r="N173" s="163"/>
      <c r="O173" s="163"/>
      <c r="P173" s="163"/>
      <c r="Q173" s="163"/>
      <c r="R173" s="163"/>
      <c r="S173" s="163"/>
      <c r="T173" s="164"/>
      <c r="AT173" s="160" t="s">
        <v>159</v>
      </c>
      <c r="AU173" s="160" t="s">
        <v>87</v>
      </c>
      <c r="AV173" s="13" t="s">
        <v>85</v>
      </c>
      <c r="AW173" s="13" t="s">
        <v>33</v>
      </c>
      <c r="AX173" s="13" t="s">
        <v>78</v>
      </c>
      <c r="AY173" s="160" t="s">
        <v>150</v>
      </c>
    </row>
    <row r="174" spans="2:51" s="14" customFormat="1" ht="11.25">
      <c r="B174" s="165"/>
      <c r="D174" s="159" t="s">
        <v>159</v>
      </c>
      <c r="E174" s="166" t="s">
        <v>1</v>
      </c>
      <c r="F174" s="167" t="s">
        <v>1395</v>
      </c>
      <c r="H174" s="168">
        <v>171.76</v>
      </c>
      <c r="I174" s="245"/>
      <c r="L174" s="165"/>
      <c r="M174" s="169"/>
      <c r="N174" s="170"/>
      <c r="O174" s="170"/>
      <c r="P174" s="170"/>
      <c r="Q174" s="170"/>
      <c r="R174" s="170"/>
      <c r="S174" s="170"/>
      <c r="T174" s="171"/>
      <c r="AT174" s="166" t="s">
        <v>159</v>
      </c>
      <c r="AU174" s="166" t="s">
        <v>87</v>
      </c>
      <c r="AV174" s="14" t="s">
        <v>87</v>
      </c>
      <c r="AW174" s="14" t="s">
        <v>33</v>
      </c>
      <c r="AX174" s="14" t="s">
        <v>85</v>
      </c>
      <c r="AY174" s="166" t="s">
        <v>150</v>
      </c>
    </row>
    <row r="175" spans="1:65" s="2" customFormat="1" ht="21.75" customHeight="1">
      <c r="A175" s="29"/>
      <c r="B175" s="145"/>
      <c r="C175" s="146" t="s">
        <v>228</v>
      </c>
      <c r="D175" s="146" t="s">
        <v>152</v>
      </c>
      <c r="E175" s="147" t="s">
        <v>233</v>
      </c>
      <c r="F175" s="148" t="s">
        <v>234</v>
      </c>
      <c r="G175" s="149" t="s">
        <v>203</v>
      </c>
      <c r="H175" s="150">
        <v>44.1</v>
      </c>
      <c r="I175" s="243"/>
      <c r="J175" s="151">
        <f>ROUND(I175*H175,2)</f>
        <v>0</v>
      </c>
      <c r="K175" s="148" t="s">
        <v>1</v>
      </c>
      <c r="L175" s="30"/>
      <c r="M175" s="152" t="s">
        <v>1</v>
      </c>
      <c r="N175" s="153" t="s">
        <v>43</v>
      </c>
      <c r="O175" s="154">
        <v>0.101</v>
      </c>
      <c r="P175" s="154">
        <f>O175*H175</f>
        <v>4.4541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157</v>
      </c>
      <c r="AT175" s="156" t="s">
        <v>152</v>
      </c>
      <c r="AU175" s="156" t="s">
        <v>87</v>
      </c>
      <c r="AY175" s="17" t="s">
        <v>150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85</v>
      </c>
      <c r="BK175" s="157">
        <f>ROUND(I175*H175,2)</f>
        <v>0</v>
      </c>
      <c r="BL175" s="17" t="s">
        <v>157</v>
      </c>
      <c r="BM175" s="156" t="s">
        <v>1397</v>
      </c>
    </row>
    <row r="176" spans="2:51" s="13" customFormat="1" ht="11.25">
      <c r="B176" s="158"/>
      <c r="D176" s="159" t="s">
        <v>159</v>
      </c>
      <c r="E176" s="160" t="s">
        <v>1</v>
      </c>
      <c r="F176" s="161" t="s">
        <v>236</v>
      </c>
      <c r="H176" s="160" t="s">
        <v>1</v>
      </c>
      <c r="I176" s="244"/>
      <c r="L176" s="158"/>
      <c r="M176" s="162"/>
      <c r="N176" s="163"/>
      <c r="O176" s="163"/>
      <c r="P176" s="163"/>
      <c r="Q176" s="163"/>
      <c r="R176" s="163"/>
      <c r="S176" s="163"/>
      <c r="T176" s="164"/>
      <c r="AT176" s="160" t="s">
        <v>159</v>
      </c>
      <c r="AU176" s="160" t="s">
        <v>87</v>
      </c>
      <c r="AV176" s="13" t="s">
        <v>85</v>
      </c>
      <c r="AW176" s="13" t="s">
        <v>33</v>
      </c>
      <c r="AX176" s="13" t="s">
        <v>78</v>
      </c>
      <c r="AY176" s="160" t="s">
        <v>150</v>
      </c>
    </row>
    <row r="177" spans="2:51" s="13" customFormat="1" ht="11.25">
      <c r="B177" s="158"/>
      <c r="D177" s="159" t="s">
        <v>159</v>
      </c>
      <c r="E177" s="160" t="s">
        <v>1</v>
      </c>
      <c r="F177" s="161" t="s">
        <v>237</v>
      </c>
      <c r="H177" s="160" t="s">
        <v>1</v>
      </c>
      <c r="I177" s="244"/>
      <c r="L177" s="158"/>
      <c r="M177" s="162"/>
      <c r="N177" s="163"/>
      <c r="O177" s="163"/>
      <c r="P177" s="163"/>
      <c r="Q177" s="163"/>
      <c r="R177" s="163"/>
      <c r="S177" s="163"/>
      <c r="T177" s="164"/>
      <c r="AT177" s="160" t="s">
        <v>159</v>
      </c>
      <c r="AU177" s="160" t="s">
        <v>87</v>
      </c>
      <c r="AV177" s="13" t="s">
        <v>85</v>
      </c>
      <c r="AW177" s="13" t="s">
        <v>33</v>
      </c>
      <c r="AX177" s="13" t="s">
        <v>78</v>
      </c>
      <c r="AY177" s="160" t="s">
        <v>150</v>
      </c>
    </row>
    <row r="178" spans="2:51" s="13" customFormat="1" ht="11.25">
      <c r="B178" s="158"/>
      <c r="D178" s="159" t="s">
        <v>159</v>
      </c>
      <c r="E178" s="160" t="s">
        <v>1</v>
      </c>
      <c r="F178" s="161" t="s">
        <v>238</v>
      </c>
      <c r="H178" s="160" t="s">
        <v>1</v>
      </c>
      <c r="I178" s="244"/>
      <c r="L178" s="158"/>
      <c r="M178" s="162"/>
      <c r="N178" s="163"/>
      <c r="O178" s="163"/>
      <c r="P178" s="163"/>
      <c r="Q178" s="163"/>
      <c r="R178" s="163"/>
      <c r="S178" s="163"/>
      <c r="T178" s="164"/>
      <c r="AT178" s="160" t="s">
        <v>159</v>
      </c>
      <c r="AU178" s="160" t="s">
        <v>87</v>
      </c>
      <c r="AV178" s="13" t="s">
        <v>85</v>
      </c>
      <c r="AW178" s="13" t="s">
        <v>33</v>
      </c>
      <c r="AX178" s="13" t="s">
        <v>78</v>
      </c>
      <c r="AY178" s="160" t="s">
        <v>150</v>
      </c>
    </row>
    <row r="179" spans="2:51" s="13" customFormat="1" ht="11.25">
      <c r="B179" s="158"/>
      <c r="D179" s="159" t="s">
        <v>159</v>
      </c>
      <c r="E179" s="160" t="s">
        <v>1</v>
      </c>
      <c r="F179" s="161" t="s">
        <v>210</v>
      </c>
      <c r="H179" s="160" t="s">
        <v>1</v>
      </c>
      <c r="I179" s="244"/>
      <c r="L179" s="158"/>
      <c r="M179" s="162"/>
      <c r="N179" s="163"/>
      <c r="O179" s="163"/>
      <c r="P179" s="163"/>
      <c r="Q179" s="163"/>
      <c r="R179" s="163"/>
      <c r="S179" s="163"/>
      <c r="T179" s="164"/>
      <c r="AT179" s="160" t="s">
        <v>159</v>
      </c>
      <c r="AU179" s="160" t="s">
        <v>87</v>
      </c>
      <c r="AV179" s="13" t="s">
        <v>85</v>
      </c>
      <c r="AW179" s="13" t="s">
        <v>33</v>
      </c>
      <c r="AX179" s="13" t="s">
        <v>78</v>
      </c>
      <c r="AY179" s="160" t="s">
        <v>150</v>
      </c>
    </row>
    <row r="180" spans="2:51" s="14" customFormat="1" ht="11.25">
      <c r="B180" s="165"/>
      <c r="D180" s="159" t="s">
        <v>159</v>
      </c>
      <c r="E180" s="166" t="s">
        <v>1</v>
      </c>
      <c r="F180" s="167" t="s">
        <v>1398</v>
      </c>
      <c r="H180" s="168">
        <v>44.1</v>
      </c>
      <c r="I180" s="245"/>
      <c r="L180" s="165"/>
      <c r="M180" s="169"/>
      <c r="N180" s="170"/>
      <c r="O180" s="170"/>
      <c r="P180" s="170"/>
      <c r="Q180" s="170"/>
      <c r="R180" s="170"/>
      <c r="S180" s="170"/>
      <c r="T180" s="171"/>
      <c r="AT180" s="166" t="s">
        <v>159</v>
      </c>
      <c r="AU180" s="166" t="s">
        <v>87</v>
      </c>
      <c r="AV180" s="14" t="s">
        <v>87</v>
      </c>
      <c r="AW180" s="14" t="s">
        <v>33</v>
      </c>
      <c r="AX180" s="14" t="s">
        <v>78</v>
      </c>
      <c r="AY180" s="166" t="s">
        <v>150</v>
      </c>
    </row>
    <row r="181" spans="2:51" s="15" customFormat="1" ht="11.25">
      <c r="B181" s="172"/>
      <c r="D181" s="159" t="s">
        <v>159</v>
      </c>
      <c r="E181" s="173" t="s">
        <v>1</v>
      </c>
      <c r="F181" s="174" t="s">
        <v>164</v>
      </c>
      <c r="H181" s="175">
        <v>44.1</v>
      </c>
      <c r="I181" s="247"/>
      <c r="L181" s="172"/>
      <c r="M181" s="176"/>
      <c r="N181" s="177"/>
      <c r="O181" s="177"/>
      <c r="P181" s="177"/>
      <c r="Q181" s="177"/>
      <c r="R181" s="177"/>
      <c r="S181" s="177"/>
      <c r="T181" s="178"/>
      <c r="AT181" s="173" t="s">
        <v>159</v>
      </c>
      <c r="AU181" s="173" t="s">
        <v>87</v>
      </c>
      <c r="AV181" s="15" t="s">
        <v>157</v>
      </c>
      <c r="AW181" s="15" t="s">
        <v>33</v>
      </c>
      <c r="AX181" s="15" t="s">
        <v>85</v>
      </c>
      <c r="AY181" s="173" t="s">
        <v>150</v>
      </c>
    </row>
    <row r="182" spans="1:65" s="2" customFormat="1" ht="24.2" customHeight="1">
      <c r="A182" s="29"/>
      <c r="B182" s="145"/>
      <c r="C182" s="146" t="s">
        <v>8</v>
      </c>
      <c r="D182" s="146" t="s">
        <v>152</v>
      </c>
      <c r="E182" s="147" t="s">
        <v>241</v>
      </c>
      <c r="F182" s="148" t="s">
        <v>242</v>
      </c>
      <c r="G182" s="149" t="s">
        <v>203</v>
      </c>
      <c r="H182" s="150">
        <v>24.04</v>
      </c>
      <c r="I182" s="243"/>
      <c r="J182" s="151">
        <f>ROUND(I182*H182,2)</f>
        <v>0</v>
      </c>
      <c r="K182" s="148" t="s">
        <v>1</v>
      </c>
      <c r="L182" s="30"/>
      <c r="M182" s="152" t="s">
        <v>1</v>
      </c>
      <c r="N182" s="153" t="s">
        <v>43</v>
      </c>
      <c r="O182" s="154">
        <v>0.083</v>
      </c>
      <c r="P182" s="154">
        <f>O182*H182</f>
        <v>1.99532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157</v>
      </c>
      <c r="AT182" s="156" t="s">
        <v>152</v>
      </c>
      <c r="AU182" s="156" t="s">
        <v>87</v>
      </c>
      <c r="AY182" s="17" t="s">
        <v>150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85</v>
      </c>
      <c r="BK182" s="157">
        <f>ROUND(I182*H182,2)</f>
        <v>0</v>
      </c>
      <c r="BL182" s="17" t="s">
        <v>157</v>
      </c>
      <c r="BM182" s="156" t="s">
        <v>1399</v>
      </c>
    </row>
    <row r="183" spans="2:51" s="13" customFormat="1" ht="11.25">
      <c r="B183" s="158"/>
      <c r="D183" s="159" t="s">
        <v>159</v>
      </c>
      <c r="E183" s="160" t="s">
        <v>1</v>
      </c>
      <c r="F183" s="161" t="s">
        <v>244</v>
      </c>
      <c r="H183" s="160" t="s">
        <v>1</v>
      </c>
      <c r="I183" s="244"/>
      <c r="L183" s="158"/>
      <c r="M183" s="162"/>
      <c r="N183" s="163"/>
      <c r="O183" s="163"/>
      <c r="P183" s="163"/>
      <c r="Q183" s="163"/>
      <c r="R183" s="163"/>
      <c r="S183" s="163"/>
      <c r="T183" s="164"/>
      <c r="AT183" s="160" t="s">
        <v>159</v>
      </c>
      <c r="AU183" s="160" t="s">
        <v>87</v>
      </c>
      <c r="AV183" s="13" t="s">
        <v>85</v>
      </c>
      <c r="AW183" s="13" t="s">
        <v>33</v>
      </c>
      <c r="AX183" s="13" t="s">
        <v>78</v>
      </c>
      <c r="AY183" s="160" t="s">
        <v>150</v>
      </c>
    </row>
    <row r="184" spans="2:51" s="13" customFormat="1" ht="11.25">
      <c r="B184" s="158"/>
      <c r="D184" s="159" t="s">
        <v>159</v>
      </c>
      <c r="E184" s="160" t="s">
        <v>1</v>
      </c>
      <c r="F184" s="161" t="s">
        <v>245</v>
      </c>
      <c r="H184" s="160" t="s">
        <v>1</v>
      </c>
      <c r="I184" s="244"/>
      <c r="L184" s="158"/>
      <c r="M184" s="162"/>
      <c r="N184" s="163"/>
      <c r="O184" s="163"/>
      <c r="P184" s="163"/>
      <c r="Q184" s="163"/>
      <c r="R184" s="163"/>
      <c r="S184" s="163"/>
      <c r="T184" s="164"/>
      <c r="AT184" s="160" t="s">
        <v>159</v>
      </c>
      <c r="AU184" s="160" t="s">
        <v>87</v>
      </c>
      <c r="AV184" s="13" t="s">
        <v>85</v>
      </c>
      <c r="AW184" s="13" t="s">
        <v>33</v>
      </c>
      <c r="AX184" s="13" t="s">
        <v>78</v>
      </c>
      <c r="AY184" s="160" t="s">
        <v>150</v>
      </c>
    </row>
    <row r="185" spans="2:51" s="14" customFormat="1" ht="11.25">
      <c r="B185" s="165"/>
      <c r="D185" s="159" t="s">
        <v>159</v>
      </c>
      <c r="E185" s="166" t="s">
        <v>1</v>
      </c>
      <c r="F185" s="167" t="s">
        <v>1400</v>
      </c>
      <c r="H185" s="168">
        <v>68.14</v>
      </c>
      <c r="I185" s="245"/>
      <c r="L185" s="165"/>
      <c r="M185" s="169"/>
      <c r="N185" s="170"/>
      <c r="O185" s="170"/>
      <c r="P185" s="170"/>
      <c r="Q185" s="170"/>
      <c r="R185" s="170"/>
      <c r="S185" s="170"/>
      <c r="T185" s="171"/>
      <c r="AT185" s="166" t="s">
        <v>159</v>
      </c>
      <c r="AU185" s="166" t="s">
        <v>87</v>
      </c>
      <c r="AV185" s="14" t="s">
        <v>87</v>
      </c>
      <c r="AW185" s="14" t="s">
        <v>33</v>
      </c>
      <c r="AX185" s="14" t="s">
        <v>78</v>
      </c>
      <c r="AY185" s="166" t="s">
        <v>150</v>
      </c>
    </row>
    <row r="186" spans="2:51" s="14" customFormat="1" ht="11.25">
      <c r="B186" s="165"/>
      <c r="D186" s="159" t="s">
        <v>159</v>
      </c>
      <c r="E186" s="166" t="s">
        <v>1</v>
      </c>
      <c r="F186" s="167" t="s">
        <v>1401</v>
      </c>
      <c r="H186" s="168">
        <v>-44.1</v>
      </c>
      <c r="I186" s="245"/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159</v>
      </c>
      <c r="AU186" s="166" t="s">
        <v>87</v>
      </c>
      <c r="AV186" s="14" t="s">
        <v>87</v>
      </c>
      <c r="AW186" s="14" t="s">
        <v>33</v>
      </c>
      <c r="AX186" s="14" t="s">
        <v>78</v>
      </c>
      <c r="AY186" s="166" t="s">
        <v>150</v>
      </c>
    </row>
    <row r="187" spans="2:51" s="15" customFormat="1" ht="11.25">
      <c r="B187" s="172"/>
      <c r="D187" s="159" t="s">
        <v>159</v>
      </c>
      <c r="E187" s="173" t="s">
        <v>1</v>
      </c>
      <c r="F187" s="174" t="s">
        <v>164</v>
      </c>
      <c r="H187" s="175">
        <v>24.04</v>
      </c>
      <c r="I187" s="247"/>
      <c r="L187" s="172"/>
      <c r="M187" s="176"/>
      <c r="N187" s="177"/>
      <c r="O187" s="177"/>
      <c r="P187" s="177"/>
      <c r="Q187" s="177"/>
      <c r="R187" s="177"/>
      <c r="S187" s="177"/>
      <c r="T187" s="178"/>
      <c r="AT187" s="173" t="s">
        <v>159</v>
      </c>
      <c r="AU187" s="173" t="s">
        <v>87</v>
      </c>
      <c r="AV187" s="15" t="s">
        <v>157</v>
      </c>
      <c r="AW187" s="15" t="s">
        <v>33</v>
      </c>
      <c r="AX187" s="15" t="s">
        <v>85</v>
      </c>
      <c r="AY187" s="173" t="s">
        <v>150</v>
      </c>
    </row>
    <row r="188" spans="1:65" s="2" customFormat="1" ht="44.25" customHeight="1">
      <c r="A188" s="29"/>
      <c r="B188" s="145"/>
      <c r="C188" s="146" t="s">
        <v>240</v>
      </c>
      <c r="D188" s="146" t="s">
        <v>152</v>
      </c>
      <c r="E188" s="147" t="s">
        <v>250</v>
      </c>
      <c r="F188" s="148" t="s">
        <v>251</v>
      </c>
      <c r="G188" s="149" t="s">
        <v>203</v>
      </c>
      <c r="H188" s="150">
        <v>44.1</v>
      </c>
      <c r="I188" s="243"/>
      <c r="J188" s="151">
        <f>ROUND(I188*H188,2)</f>
        <v>0</v>
      </c>
      <c r="K188" s="148" t="s">
        <v>156</v>
      </c>
      <c r="L188" s="30"/>
      <c r="M188" s="152" t="s">
        <v>1</v>
      </c>
      <c r="N188" s="153" t="s">
        <v>43</v>
      </c>
      <c r="O188" s="154">
        <v>0.328</v>
      </c>
      <c r="P188" s="154">
        <f>O188*H188</f>
        <v>14.4648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157</v>
      </c>
      <c r="AT188" s="156" t="s">
        <v>152</v>
      </c>
      <c r="AU188" s="156" t="s">
        <v>87</v>
      </c>
      <c r="AY188" s="17" t="s">
        <v>150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85</v>
      </c>
      <c r="BK188" s="157">
        <f>ROUND(I188*H188,2)</f>
        <v>0</v>
      </c>
      <c r="BL188" s="17" t="s">
        <v>157</v>
      </c>
      <c r="BM188" s="156" t="s">
        <v>1402</v>
      </c>
    </row>
    <row r="189" spans="2:51" s="13" customFormat="1" ht="11.25">
      <c r="B189" s="158"/>
      <c r="D189" s="159" t="s">
        <v>159</v>
      </c>
      <c r="E189" s="160" t="s">
        <v>1</v>
      </c>
      <c r="F189" s="161" t="s">
        <v>1015</v>
      </c>
      <c r="H189" s="160" t="s">
        <v>1</v>
      </c>
      <c r="I189" s="244"/>
      <c r="L189" s="158"/>
      <c r="M189" s="162"/>
      <c r="N189" s="163"/>
      <c r="O189" s="163"/>
      <c r="P189" s="163"/>
      <c r="Q189" s="163"/>
      <c r="R189" s="163"/>
      <c r="S189" s="163"/>
      <c r="T189" s="164"/>
      <c r="AT189" s="160" t="s">
        <v>159</v>
      </c>
      <c r="AU189" s="160" t="s">
        <v>87</v>
      </c>
      <c r="AV189" s="13" t="s">
        <v>85</v>
      </c>
      <c r="AW189" s="13" t="s">
        <v>33</v>
      </c>
      <c r="AX189" s="13" t="s">
        <v>78</v>
      </c>
      <c r="AY189" s="160" t="s">
        <v>150</v>
      </c>
    </row>
    <row r="190" spans="2:51" s="13" customFormat="1" ht="11.25">
      <c r="B190" s="158"/>
      <c r="D190" s="159" t="s">
        <v>159</v>
      </c>
      <c r="E190" s="160" t="s">
        <v>1</v>
      </c>
      <c r="F190" s="161" t="s">
        <v>210</v>
      </c>
      <c r="H190" s="160" t="s">
        <v>1</v>
      </c>
      <c r="I190" s="244"/>
      <c r="L190" s="158"/>
      <c r="M190" s="162"/>
      <c r="N190" s="163"/>
      <c r="O190" s="163"/>
      <c r="P190" s="163"/>
      <c r="Q190" s="163"/>
      <c r="R190" s="163"/>
      <c r="S190" s="163"/>
      <c r="T190" s="164"/>
      <c r="AT190" s="160" t="s">
        <v>159</v>
      </c>
      <c r="AU190" s="160" t="s">
        <v>87</v>
      </c>
      <c r="AV190" s="13" t="s">
        <v>85</v>
      </c>
      <c r="AW190" s="13" t="s">
        <v>33</v>
      </c>
      <c r="AX190" s="13" t="s">
        <v>78</v>
      </c>
      <c r="AY190" s="160" t="s">
        <v>150</v>
      </c>
    </row>
    <row r="191" spans="2:51" s="14" customFormat="1" ht="11.25">
      <c r="B191" s="165"/>
      <c r="D191" s="159" t="s">
        <v>159</v>
      </c>
      <c r="E191" s="166" t="s">
        <v>1</v>
      </c>
      <c r="F191" s="167" t="s">
        <v>1403</v>
      </c>
      <c r="H191" s="168">
        <v>44.1</v>
      </c>
      <c r="I191" s="245"/>
      <c r="L191" s="165"/>
      <c r="M191" s="169"/>
      <c r="N191" s="170"/>
      <c r="O191" s="170"/>
      <c r="P191" s="170"/>
      <c r="Q191" s="170"/>
      <c r="R191" s="170"/>
      <c r="S191" s="170"/>
      <c r="T191" s="171"/>
      <c r="AT191" s="166" t="s">
        <v>159</v>
      </c>
      <c r="AU191" s="166" t="s">
        <v>87</v>
      </c>
      <c r="AV191" s="14" t="s">
        <v>87</v>
      </c>
      <c r="AW191" s="14" t="s">
        <v>33</v>
      </c>
      <c r="AX191" s="14" t="s">
        <v>85</v>
      </c>
      <c r="AY191" s="166" t="s">
        <v>150</v>
      </c>
    </row>
    <row r="192" spans="1:65" s="2" customFormat="1" ht="49.15" customHeight="1">
      <c r="A192" s="29"/>
      <c r="B192" s="145"/>
      <c r="C192" s="146" t="s">
        <v>249</v>
      </c>
      <c r="D192" s="146" t="s">
        <v>152</v>
      </c>
      <c r="E192" s="147" t="s">
        <v>255</v>
      </c>
      <c r="F192" s="148" t="s">
        <v>256</v>
      </c>
      <c r="G192" s="149" t="s">
        <v>203</v>
      </c>
      <c r="H192" s="150">
        <v>68.14</v>
      </c>
      <c r="I192" s="243"/>
      <c r="J192" s="151">
        <f>ROUND(I192*H192,2)</f>
        <v>0</v>
      </c>
      <c r="K192" s="148" t="s">
        <v>1</v>
      </c>
      <c r="L192" s="30"/>
      <c r="M192" s="152" t="s">
        <v>1</v>
      </c>
      <c r="N192" s="153" t="s">
        <v>43</v>
      </c>
      <c r="O192" s="154">
        <v>0.115</v>
      </c>
      <c r="P192" s="154">
        <f>O192*H192</f>
        <v>7.8361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157</v>
      </c>
      <c r="AT192" s="156" t="s">
        <v>152</v>
      </c>
      <c r="AU192" s="156" t="s">
        <v>87</v>
      </c>
      <c r="AY192" s="17" t="s">
        <v>150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ROUND(I192*H192,2)</f>
        <v>0</v>
      </c>
      <c r="BL192" s="17" t="s">
        <v>157</v>
      </c>
      <c r="BM192" s="156" t="s">
        <v>1404</v>
      </c>
    </row>
    <row r="193" spans="2:51" s="14" customFormat="1" ht="11.25">
      <c r="B193" s="165"/>
      <c r="D193" s="159" t="s">
        <v>159</v>
      </c>
      <c r="E193" s="166" t="s">
        <v>1</v>
      </c>
      <c r="F193" s="167" t="s">
        <v>1405</v>
      </c>
      <c r="H193" s="168">
        <v>68.14</v>
      </c>
      <c r="I193" s="245"/>
      <c r="L193" s="165"/>
      <c r="M193" s="169"/>
      <c r="N193" s="170"/>
      <c r="O193" s="170"/>
      <c r="P193" s="170"/>
      <c r="Q193" s="170"/>
      <c r="R193" s="170"/>
      <c r="S193" s="170"/>
      <c r="T193" s="171"/>
      <c r="AT193" s="166" t="s">
        <v>159</v>
      </c>
      <c r="AU193" s="166" t="s">
        <v>87</v>
      </c>
      <c r="AV193" s="14" t="s">
        <v>87</v>
      </c>
      <c r="AW193" s="14" t="s">
        <v>33</v>
      </c>
      <c r="AX193" s="14" t="s">
        <v>85</v>
      </c>
      <c r="AY193" s="166" t="s">
        <v>150</v>
      </c>
    </row>
    <row r="194" spans="1:65" s="2" customFormat="1" ht="66.75" customHeight="1">
      <c r="A194" s="29"/>
      <c r="B194" s="145"/>
      <c r="C194" s="146" t="s">
        <v>254</v>
      </c>
      <c r="D194" s="146" t="s">
        <v>152</v>
      </c>
      <c r="E194" s="147" t="s">
        <v>260</v>
      </c>
      <c r="F194" s="148" t="s">
        <v>261</v>
      </c>
      <c r="G194" s="149" t="s">
        <v>203</v>
      </c>
      <c r="H194" s="150">
        <v>18.89</v>
      </c>
      <c r="I194" s="243"/>
      <c r="J194" s="151">
        <f>ROUND(I194*H194,2)</f>
        <v>0</v>
      </c>
      <c r="K194" s="148" t="s">
        <v>156</v>
      </c>
      <c r="L194" s="30"/>
      <c r="M194" s="152" t="s">
        <v>1</v>
      </c>
      <c r="N194" s="153" t="s">
        <v>43</v>
      </c>
      <c r="O194" s="154">
        <v>0.435</v>
      </c>
      <c r="P194" s="154">
        <f>O194*H194</f>
        <v>8.21715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157</v>
      </c>
      <c r="AT194" s="156" t="s">
        <v>152</v>
      </c>
      <c r="AU194" s="156" t="s">
        <v>87</v>
      </c>
      <c r="AY194" s="17" t="s">
        <v>150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85</v>
      </c>
      <c r="BK194" s="157">
        <f>ROUND(I194*H194,2)</f>
        <v>0</v>
      </c>
      <c r="BL194" s="17" t="s">
        <v>157</v>
      </c>
      <c r="BM194" s="156" t="s">
        <v>1406</v>
      </c>
    </row>
    <row r="195" spans="2:51" s="13" customFormat="1" ht="11.25">
      <c r="B195" s="158"/>
      <c r="D195" s="159" t="s">
        <v>159</v>
      </c>
      <c r="E195" s="160" t="s">
        <v>1</v>
      </c>
      <c r="F195" s="161" t="s">
        <v>1015</v>
      </c>
      <c r="H195" s="160" t="s">
        <v>1</v>
      </c>
      <c r="I195" s="244"/>
      <c r="L195" s="158"/>
      <c r="M195" s="162"/>
      <c r="N195" s="163"/>
      <c r="O195" s="163"/>
      <c r="P195" s="163"/>
      <c r="Q195" s="163"/>
      <c r="R195" s="163"/>
      <c r="S195" s="163"/>
      <c r="T195" s="164"/>
      <c r="AT195" s="160" t="s">
        <v>159</v>
      </c>
      <c r="AU195" s="160" t="s">
        <v>87</v>
      </c>
      <c r="AV195" s="13" t="s">
        <v>85</v>
      </c>
      <c r="AW195" s="13" t="s">
        <v>33</v>
      </c>
      <c r="AX195" s="13" t="s">
        <v>78</v>
      </c>
      <c r="AY195" s="160" t="s">
        <v>150</v>
      </c>
    </row>
    <row r="196" spans="2:51" s="13" customFormat="1" ht="11.25">
      <c r="B196" s="158"/>
      <c r="D196" s="159" t="s">
        <v>159</v>
      </c>
      <c r="E196" s="160" t="s">
        <v>1</v>
      </c>
      <c r="F196" s="161" t="s">
        <v>210</v>
      </c>
      <c r="H196" s="160" t="s">
        <v>1</v>
      </c>
      <c r="I196" s="244"/>
      <c r="L196" s="158"/>
      <c r="M196" s="162"/>
      <c r="N196" s="163"/>
      <c r="O196" s="163"/>
      <c r="P196" s="163"/>
      <c r="Q196" s="163"/>
      <c r="R196" s="163"/>
      <c r="S196" s="163"/>
      <c r="T196" s="164"/>
      <c r="AT196" s="160" t="s">
        <v>159</v>
      </c>
      <c r="AU196" s="160" t="s">
        <v>87</v>
      </c>
      <c r="AV196" s="13" t="s">
        <v>85</v>
      </c>
      <c r="AW196" s="13" t="s">
        <v>33</v>
      </c>
      <c r="AX196" s="13" t="s">
        <v>78</v>
      </c>
      <c r="AY196" s="160" t="s">
        <v>150</v>
      </c>
    </row>
    <row r="197" spans="2:51" s="14" customFormat="1" ht="11.25">
      <c r="B197" s="165"/>
      <c r="D197" s="159" t="s">
        <v>159</v>
      </c>
      <c r="E197" s="166" t="s">
        <v>1</v>
      </c>
      <c r="F197" s="167" t="s">
        <v>1407</v>
      </c>
      <c r="H197" s="168">
        <v>18.89</v>
      </c>
      <c r="I197" s="245"/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159</v>
      </c>
      <c r="AU197" s="166" t="s">
        <v>87</v>
      </c>
      <c r="AV197" s="14" t="s">
        <v>87</v>
      </c>
      <c r="AW197" s="14" t="s">
        <v>33</v>
      </c>
      <c r="AX197" s="14" t="s">
        <v>85</v>
      </c>
      <c r="AY197" s="166" t="s">
        <v>150</v>
      </c>
    </row>
    <row r="198" spans="1:65" s="2" customFormat="1" ht="16.5" customHeight="1">
      <c r="A198" s="29"/>
      <c r="B198" s="145"/>
      <c r="C198" s="179" t="s">
        <v>259</v>
      </c>
      <c r="D198" s="179" t="s">
        <v>265</v>
      </c>
      <c r="E198" s="180" t="s">
        <v>266</v>
      </c>
      <c r="F198" s="181" t="s">
        <v>267</v>
      </c>
      <c r="G198" s="182" t="s">
        <v>268</v>
      </c>
      <c r="H198" s="183">
        <v>37.78</v>
      </c>
      <c r="I198" s="248"/>
      <c r="J198" s="184">
        <f>ROUND(I198*H198,2)</f>
        <v>0</v>
      </c>
      <c r="K198" s="181" t="s">
        <v>156</v>
      </c>
      <c r="L198" s="185"/>
      <c r="M198" s="186" t="s">
        <v>1</v>
      </c>
      <c r="N198" s="187" t="s">
        <v>43</v>
      </c>
      <c r="O198" s="154">
        <v>0</v>
      </c>
      <c r="P198" s="154">
        <f>O198*H198</f>
        <v>0</v>
      </c>
      <c r="Q198" s="154">
        <v>1</v>
      </c>
      <c r="R198" s="154">
        <f>Q198*H198</f>
        <v>37.78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194</v>
      </c>
      <c r="AT198" s="156" t="s">
        <v>265</v>
      </c>
      <c r="AU198" s="156" t="s">
        <v>87</v>
      </c>
      <c r="AY198" s="17" t="s">
        <v>150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85</v>
      </c>
      <c r="BK198" s="157">
        <f>ROUND(I198*H198,2)</f>
        <v>0</v>
      </c>
      <c r="BL198" s="17" t="s">
        <v>157</v>
      </c>
      <c r="BM198" s="156" t="s">
        <v>1408</v>
      </c>
    </row>
    <row r="199" spans="1:47" s="2" customFormat="1" ht="19.5">
      <c r="A199" s="29"/>
      <c r="B199" s="30"/>
      <c r="C199" s="29"/>
      <c r="D199" s="159" t="s">
        <v>270</v>
      </c>
      <c r="E199" s="29"/>
      <c r="F199" s="188" t="s">
        <v>271</v>
      </c>
      <c r="G199" s="29"/>
      <c r="H199" s="29"/>
      <c r="I199" s="249"/>
      <c r="J199" s="29"/>
      <c r="K199" s="29"/>
      <c r="L199" s="30"/>
      <c r="M199" s="189"/>
      <c r="N199" s="190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270</v>
      </c>
      <c r="AU199" s="17" t="s">
        <v>87</v>
      </c>
    </row>
    <row r="200" spans="2:51" s="14" customFormat="1" ht="11.25">
      <c r="B200" s="165"/>
      <c r="D200" s="159" t="s">
        <v>159</v>
      </c>
      <c r="F200" s="167" t="s">
        <v>1409</v>
      </c>
      <c r="H200" s="168">
        <v>37.78</v>
      </c>
      <c r="I200" s="245"/>
      <c r="L200" s="165"/>
      <c r="M200" s="169"/>
      <c r="N200" s="170"/>
      <c r="O200" s="170"/>
      <c r="P200" s="170"/>
      <c r="Q200" s="170"/>
      <c r="R200" s="170"/>
      <c r="S200" s="170"/>
      <c r="T200" s="171"/>
      <c r="AT200" s="166" t="s">
        <v>159</v>
      </c>
      <c r="AU200" s="166" t="s">
        <v>87</v>
      </c>
      <c r="AV200" s="14" t="s">
        <v>87</v>
      </c>
      <c r="AW200" s="14" t="s">
        <v>3</v>
      </c>
      <c r="AX200" s="14" t="s">
        <v>85</v>
      </c>
      <c r="AY200" s="166" t="s">
        <v>150</v>
      </c>
    </row>
    <row r="201" spans="1:65" s="2" customFormat="1" ht="37.9" customHeight="1">
      <c r="A201" s="29"/>
      <c r="B201" s="145"/>
      <c r="C201" s="146" t="s">
        <v>264</v>
      </c>
      <c r="D201" s="146" t="s">
        <v>152</v>
      </c>
      <c r="E201" s="147" t="s">
        <v>273</v>
      </c>
      <c r="F201" s="148" t="s">
        <v>274</v>
      </c>
      <c r="G201" s="149" t="s">
        <v>155</v>
      </c>
      <c r="H201" s="150">
        <v>1.35</v>
      </c>
      <c r="I201" s="243"/>
      <c r="J201" s="151">
        <f>ROUND(I201*H201,2)</f>
        <v>0</v>
      </c>
      <c r="K201" s="148" t="s">
        <v>156</v>
      </c>
      <c r="L201" s="30"/>
      <c r="M201" s="152" t="s">
        <v>1</v>
      </c>
      <c r="N201" s="153" t="s">
        <v>43</v>
      </c>
      <c r="O201" s="154">
        <v>0.28</v>
      </c>
      <c r="P201" s="154">
        <f>O201*H201</f>
        <v>0.37800000000000006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6" t="s">
        <v>157</v>
      </c>
      <c r="AT201" s="156" t="s">
        <v>152</v>
      </c>
      <c r="AU201" s="156" t="s">
        <v>87</v>
      </c>
      <c r="AY201" s="17" t="s">
        <v>150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85</v>
      </c>
      <c r="BK201" s="157">
        <f>ROUND(I201*H201,2)</f>
        <v>0</v>
      </c>
      <c r="BL201" s="17" t="s">
        <v>157</v>
      </c>
      <c r="BM201" s="156" t="s">
        <v>1410</v>
      </c>
    </row>
    <row r="202" spans="2:51" s="14" customFormat="1" ht="11.25">
      <c r="B202" s="165"/>
      <c r="D202" s="159" t="s">
        <v>159</v>
      </c>
      <c r="E202" s="166" t="s">
        <v>1</v>
      </c>
      <c r="F202" s="167" t="s">
        <v>1386</v>
      </c>
      <c r="H202" s="168">
        <v>1.35</v>
      </c>
      <c r="I202" s="245"/>
      <c r="L202" s="165"/>
      <c r="M202" s="169"/>
      <c r="N202" s="170"/>
      <c r="O202" s="170"/>
      <c r="P202" s="170"/>
      <c r="Q202" s="170"/>
      <c r="R202" s="170"/>
      <c r="S202" s="170"/>
      <c r="T202" s="171"/>
      <c r="AT202" s="166" t="s">
        <v>159</v>
      </c>
      <c r="AU202" s="166" t="s">
        <v>87</v>
      </c>
      <c r="AV202" s="14" t="s">
        <v>87</v>
      </c>
      <c r="AW202" s="14" t="s">
        <v>33</v>
      </c>
      <c r="AX202" s="14" t="s">
        <v>85</v>
      </c>
      <c r="AY202" s="166" t="s">
        <v>150</v>
      </c>
    </row>
    <row r="203" spans="1:65" s="2" customFormat="1" ht="37.9" customHeight="1">
      <c r="A203" s="29"/>
      <c r="B203" s="145"/>
      <c r="C203" s="146" t="s">
        <v>7</v>
      </c>
      <c r="D203" s="146" t="s">
        <v>152</v>
      </c>
      <c r="E203" s="147" t="s">
        <v>277</v>
      </c>
      <c r="F203" s="148" t="s">
        <v>278</v>
      </c>
      <c r="G203" s="149" t="s">
        <v>155</v>
      </c>
      <c r="H203" s="150">
        <v>1.35</v>
      </c>
      <c r="I203" s="243"/>
      <c r="J203" s="151">
        <f>ROUND(I203*H203,2)</f>
        <v>0</v>
      </c>
      <c r="K203" s="148" t="s">
        <v>156</v>
      </c>
      <c r="L203" s="30"/>
      <c r="M203" s="152" t="s">
        <v>1</v>
      </c>
      <c r="N203" s="153" t="s">
        <v>43</v>
      </c>
      <c r="O203" s="154">
        <v>0.007</v>
      </c>
      <c r="P203" s="154">
        <f>O203*H203</f>
        <v>0.00945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157</v>
      </c>
      <c r="AT203" s="156" t="s">
        <v>152</v>
      </c>
      <c r="AU203" s="156" t="s">
        <v>87</v>
      </c>
      <c r="AY203" s="17" t="s">
        <v>150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85</v>
      </c>
      <c r="BK203" s="157">
        <f>ROUND(I203*H203,2)</f>
        <v>0</v>
      </c>
      <c r="BL203" s="17" t="s">
        <v>157</v>
      </c>
      <c r="BM203" s="156" t="s">
        <v>1411</v>
      </c>
    </row>
    <row r="204" spans="2:51" s="14" customFormat="1" ht="11.25">
      <c r="B204" s="165"/>
      <c r="D204" s="159" t="s">
        <v>159</v>
      </c>
      <c r="E204" s="166" t="s">
        <v>1</v>
      </c>
      <c r="F204" s="167" t="s">
        <v>1412</v>
      </c>
      <c r="H204" s="168">
        <v>1.35</v>
      </c>
      <c r="I204" s="245"/>
      <c r="L204" s="165"/>
      <c r="M204" s="169"/>
      <c r="N204" s="170"/>
      <c r="O204" s="170"/>
      <c r="P204" s="170"/>
      <c r="Q204" s="170"/>
      <c r="R204" s="170"/>
      <c r="S204" s="170"/>
      <c r="T204" s="171"/>
      <c r="AT204" s="166" t="s">
        <v>159</v>
      </c>
      <c r="AU204" s="166" t="s">
        <v>87</v>
      </c>
      <c r="AV204" s="14" t="s">
        <v>87</v>
      </c>
      <c r="AW204" s="14" t="s">
        <v>33</v>
      </c>
      <c r="AX204" s="14" t="s">
        <v>85</v>
      </c>
      <c r="AY204" s="166" t="s">
        <v>150</v>
      </c>
    </row>
    <row r="205" spans="1:65" s="2" customFormat="1" ht="16.5" customHeight="1">
      <c r="A205" s="29"/>
      <c r="B205" s="145"/>
      <c r="C205" s="179" t="s">
        <v>276</v>
      </c>
      <c r="D205" s="179" t="s">
        <v>265</v>
      </c>
      <c r="E205" s="180" t="s">
        <v>282</v>
      </c>
      <c r="F205" s="181" t="s">
        <v>283</v>
      </c>
      <c r="G205" s="182" t="s">
        <v>284</v>
      </c>
      <c r="H205" s="183">
        <v>0.027</v>
      </c>
      <c r="I205" s="248"/>
      <c r="J205" s="184">
        <f>ROUND(I205*H205,2)</f>
        <v>0</v>
      </c>
      <c r="K205" s="181" t="s">
        <v>156</v>
      </c>
      <c r="L205" s="185"/>
      <c r="M205" s="186" t="s">
        <v>1</v>
      </c>
      <c r="N205" s="187" t="s">
        <v>43</v>
      </c>
      <c r="O205" s="154">
        <v>0</v>
      </c>
      <c r="P205" s="154">
        <f>O205*H205</f>
        <v>0</v>
      </c>
      <c r="Q205" s="154">
        <v>0.001</v>
      </c>
      <c r="R205" s="154">
        <f>Q205*H205</f>
        <v>2.7E-05</v>
      </c>
      <c r="S205" s="154">
        <v>0</v>
      </c>
      <c r="T205" s="15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194</v>
      </c>
      <c r="AT205" s="156" t="s">
        <v>265</v>
      </c>
      <c r="AU205" s="156" t="s">
        <v>87</v>
      </c>
      <c r="AY205" s="17" t="s">
        <v>150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85</v>
      </c>
      <c r="BK205" s="157">
        <f>ROUND(I205*H205,2)</f>
        <v>0</v>
      </c>
      <c r="BL205" s="17" t="s">
        <v>157</v>
      </c>
      <c r="BM205" s="156" t="s">
        <v>1413</v>
      </c>
    </row>
    <row r="206" spans="2:51" s="14" customFormat="1" ht="11.25">
      <c r="B206" s="165"/>
      <c r="D206" s="159" t="s">
        <v>159</v>
      </c>
      <c r="E206" s="166" t="s">
        <v>1</v>
      </c>
      <c r="F206" s="167" t="s">
        <v>1414</v>
      </c>
      <c r="H206" s="168">
        <v>0.027</v>
      </c>
      <c r="I206" s="245"/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159</v>
      </c>
      <c r="AU206" s="166" t="s">
        <v>87</v>
      </c>
      <c r="AV206" s="14" t="s">
        <v>87</v>
      </c>
      <c r="AW206" s="14" t="s">
        <v>33</v>
      </c>
      <c r="AX206" s="14" t="s">
        <v>85</v>
      </c>
      <c r="AY206" s="166" t="s">
        <v>150</v>
      </c>
    </row>
    <row r="207" spans="2:63" s="12" customFormat="1" ht="22.9" customHeight="1">
      <c r="B207" s="133"/>
      <c r="D207" s="134" t="s">
        <v>77</v>
      </c>
      <c r="E207" s="143" t="s">
        <v>157</v>
      </c>
      <c r="F207" s="143" t="s">
        <v>287</v>
      </c>
      <c r="I207" s="250"/>
      <c r="J207" s="144">
        <f>BK207</f>
        <v>0</v>
      </c>
      <c r="L207" s="133"/>
      <c r="M207" s="137"/>
      <c r="N207" s="138"/>
      <c r="O207" s="138"/>
      <c r="P207" s="139">
        <f>SUM(P208:P211)</f>
        <v>5.6499299999999995</v>
      </c>
      <c r="Q207" s="138"/>
      <c r="R207" s="139">
        <f>SUM(R208:R211)</f>
        <v>0</v>
      </c>
      <c r="S207" s="138"/>
      <c r="T207" s="140">
        <f>SUM(T208:T211)</f>
        <v>0</v>
      </c>
      <c r="AR207" s="134" t="s">
        <v>85</v>
      </c>
      <c r="AT207" s="141" t="s">
        <v>77</v>
      </c>
      <c r="AU207" s="141" t="s">
        <v>85</v>
      </c>
      <c r="AY207" s="134" t="s">
        <v>150</v>
      </c>
      <c r="BK207" s="142">
        <f>SUM(BK208:BK211)</f>
        <v>0</v>
      </c>
    </row>
    <row r="208" spans="1:65" s="2" customFormat="1" ht="33" customHeight="1">
      <c r="A208" s="29"/>
      <c r="B208" s="145"/>
      <c r="C208" s="146" t="s">
        <v>281</v>
      </c>
      <c r="D208" s="146" t="s">
        <v>152</v>
      </c>
      <c r="E208" s="147" t="s">
        <v>294</v>
      </c>
      <c r="F208" s="148" t="s">
        <v>295</v>
      </c>
      <c r="G208" s="149" t="s">
        <v>203</v>
      </c>
      <c r="H208" s="150">
        <v>4.29</v>
      </c>
      <c r="I208" s="243"/>
      <c r="J208" s="151">
        <f>ROUND(I208*H208,2)</f>
        <v>0</v>
      </c>
      <c r="K208" s="148" t="s">
        <v>156</v>
      </c>
      <c r="L208" s="30"/>
      <c r="M208" s="152" t="s">
        <v>1</v>
      </c>
      <c r="N208" s="153" t="s">
        <v>43</v>
      </c>
      <c r="O208" s="154">
        <v>1.317</v>
      </c>
      <c r="P208" s="154">
        <f>O208*H208</f>
        <v>5.6499299999999995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157</v>
      </c>
      <c r="AT208" s="156" t="s">
        <v>152</v>
      </c>
      <c r="AU208" s="156" t="s">
        <v>87</v>
      </c>
      <c r="AY208" s="17" t="s">
        <v>150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85</v>
      </c>
      <c r="BK208" s="157">
        <f>ROUND(I208*H208,2)</f>
        <v>0</v>
      </c>
      <c r="BL208" s="17" t="s">
        <v>157</v>
      </c>
      <c r="BM208" s="156" t="s">
        <v>1415</v>
      </c>
    </row>
    <row r="209" spans="2:51" s="13" customFormat="1" ht="11.25">
      <c r="B209" s="158"/>
      <c r="D209" s="159" t="s">
        <v>159</v>
      </c>
      <c r="E209" s="160" t="s">
        <v>1</v>
      </c>
      <c r="F209" s="161" t="s">
        <v>1015</v>
      </c>
      <c r="H209" s="160" t="s">
        <v>1</v>
      </c>
      <c r="I209" s="244"/>
      <c r="L209" s="158"/>
      <c r="M209" s="162"/>
      <c r="N209" s="163"/>
      <c r="O209" s="163"/>
      <c r="P209" s="163"/>
      <c r="Q209" s="163"/>
      <c r="R209" s="163"/>
      <c r="S209" s="163"/>
      <c r="T209" s="164"/>
      <c r="AT209" s="160" t="s">
        <v>159</v>
      </c>
      <c r="AU209" s="160" t="s">
        <v>87</v>
      </c>
      <c r="AV209" s="13" t="s">
        <v>85</v>
      </c>
      <c r="AW209" s="13" t="s">
        <v>33</v>
      </c>
      <c r="AX209" s="13" t="s">
        <v>78</v>
      </c>
      <c r="AY209" s="160" t="s">
        <v>150</v>
      </c>
    </row>
    <row r="210" spans="2:51" s="13" customFormat="1" ht="11.25">
      <c r="B210" s="158"/>
      <c r="D210" s="159" t="s">
        <v>159</v>
      </c>
      <c r="E210" s="160" t="s">
        <v>1</v>
      </c>
      <c r="F210" s="161" t="s">
        <v>210</v>
      </c>
      <c r="H210" s="160" t="s">
        <v>1</v>
      </c>
      <c r="I210" s="244"/>
      <c r="L210" s="158"/>
      <c r="M210" s="162"/>
      <c r="N210" s="163"/>
      <c r="O210" s="163"/>
      <c r="P210" s="163"/>
      <c r="Q210" s="163"/>
      <c r="R210" s="163"/>
      <c r="S210" s="163"/>
      <c r="T210" s="164"/>
      <c r="AT210" s="160" t="s">
        <v>159</v>
      </c>
      <c r="AU210" s="160" t="s">
        <v>87</v>
      </c>
      <c r="AV210" s="13" t="s">
        <v>85</v>
      </c>
      <c r="AW210" s="13" t="s">
        <v>33</v>
      </c>
      <c r="AX210" s="13" t="s">
        <v>78</v>
      </c>
      <c r="AY210" s="160" t="s">
        <v>150</v>
      </c>
    </row>
    <row r="211" spans="2:51" s="14" customFormat="1" ht="11.25">
      <c r="B211" s="165"/>
      <c r="D211" s="159" t="s">
        <v>159</v>
      </c>
      <c r="E211" s="166" t="s">
        <v>1</v>
      </c>
      <c r="F211" s="167" t="s">
        <v>1416</v>
      </c>
      <c r="H211" s="168">
        <v>4.29</v>
      </c>
      <c r="I211" s="245"/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159</v>
      </c>
      <c r="AU211" s="166" t="s">
        <v>87</v>
      </c>
      <c r="AV211" s="14" t="s">
        <v>87</v>
      </c>
      <c r="AW211" s="14" t="s">
        <v>33</v>
      </c>
      <c r="AX211" s="14" t="s">
        <v>85</v>
      </c>
      <c r="AY211" s="166" t="s">
        <v>150</v>
      </c>
    </row>
    <row r="212" spans="2:63" s="12" customFormat="1" ht="22.9" customHeight="1">
      <c r="B212" s="133"/>
      <c r="D212" s="134" t="s">
        <v>77</v>
      </c>
      <c r="E212" s="143" t="s">
        <v>177</v>
      </c>
      <c r="F212" s="143" t="s">
        <v>306</v>
      </c>
      <c r="I212" s="250"/>
      <c r="J212" s="144">
        <f>BK212</f>
        <v>0</v>
      </c>
      <c r="L212" s="133"/>
      <c r="M212" s="137"/>
      <c r="N212" s="138"/>
      <c r="O212" s="138"/>
      <c r="P212" s="139">
        <f>SUM(P213:P224)</f>
        <v>52.32022</v>
      </c>
      <c r="Q212" s="138"/>
      <c r="R212" s="139">
        <f>SUM(R213:R224)</f>
        <v>10.5488876</v>
      </c>
      <c r="S212" s="138"/>
      <c r="T212" s="140">
        <f>SUM(T213:T224)</f>
        <v>0</v>
      </c>
      <c r="AR212" s="134" t="s">
        <v>85</v>
      </c>
      <c r="AT212" s="141" t="s">
        <v>77</v>
      </c>
      <c r="AU212" s="141" t="s">
        <v>85</v>
      </c>
      <c r="AY212" s="134" t="s">
        <v>150</v>
      </c>
      <c r="BK212" s="142">
        <f>SUM(BK213:BK224)</f>
        <v>0</v>
      </c>
    </row>
    <row r="213" spans="1:65" s="2" customFormat="1" ht="33" customHeight="1">
      <c r="A213" s="29"/>
      <c r="B213" s="145"/>
      <c r="C213" s="146" t="s">
        <v>288</v>
      </c>
      <c r="D213" s="146" t="s">
        <v>152</v>
      </c>
      <c r="E213" s="147" t="s">
        <v>308</v>
      </c>
      <c r="F213" s="148" t="s">
        <v>309</v>
      </c>
      <c r="G213" s="149" t="s">
        <v>155</v>
      </c>
      <c r="H213" s="150">
        <v>83.18</v>
      </c>
      <c r="I213" s="243"/>
      <c r="J213" s="151">
        <f>ROUND(I213*H213,2)</f>
        <v>0</v>
      </c>
      <c r="K213" s="148" t="s">
        <v>156</v>
      </c>
      <c r="L213" s="30"/>
      <c r="M213" s="152" t="s">
        <v>1</v>
      </c>
      <c r="N213" s="153" t="s">
        <v>43</v>
      </c>
      <c r="O213" s="154">
        <v>0.029</v>
      </c>
      <c r="P213" s="154">
        <f>O213*H213</f>
        <v>2.4122200000000005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6" t="s">
        <v>157</v>
      </c>
      <c r="AT213" s="156" t="s">
        <v>152</v>
      </c>
      <c r="AU213" s="156" t="s">
        <v>87</v>
      </c>
      <c r="AY213" s="17" t="s">
        <v>150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85</v>
      </c>
      <c r="BK213" s="157">
        <f>ROUND(I213*H213,2)</f>
        <v>0</v>
      </c>
      <c r="BL213" s="17" t="s">
        <v>157</v>
      </c>
      <c r="BM213" s="156" t="s">
        <v>1417</v>
      </c>
    </row>
    <row r="214" spans="2:51" s="13" customFormat="1" ht="11.25">
      <c r="B214" s="158"/>
      <c r="D214" s="159" t="s">
        <v>159</v>
      </c>
      <c r="E214" s="160" t="s">
        <v>1</v>
      </c>
      <c r="F214" s="161" t="s">
        <v>1015</v>
      </c>
      <c r="H214" s="160" t="s">
        <v>1</v>
      </c>
      <c r="I214" s="244"/>
      <c r="L214" s="158"/>
      <c r="M214" s="162"/>
      <c r="N214" s="163"/>
      <c r="O214" s="163"/>
      <c r="P214" s="163"/>
      <c r="Q214" s="163"/>
      <c r="R214" s="163"/>
      <c r="S214" s="163"/>
      <c r="T214" s="164"/>
      <c r="AT214" s="160" t="s">
        <v>159</v>
      </c>
      <c r="AU214" s="160" t="s">
        <v>87</v>
      </c>
      <c r="AV214" s="13" t="s">
        <v>85</v>
      </c>
      <c r="AW214" s="13" t="s">
        <v>33</v>
      </c>
      <c r="AX214" s="13" t="s">
        <v>78</v>
      </c>
      <c r="AY214" s="160" t="s">
        <v>150</v>
      </c>
    </row>
    <row r="215" spans="2:51" s="13" customFormat="1" ht="11.25">
      <c r="B215" s="158"/>
      <c r="D215" s="159" t="s">
        <v>159</v>
      </c>
      <c r="E215" s="160" t="s">
        <v>1</v>
      </c>
      <c r="F215" s="161" t="s">
        <v>161</v>
      </c>
      <c r="H215" s="160" t="s">
        <v>1</v>
      </c>
      <c r="I215" s="244"/>
      <c r="L215" s="158"/>
      <c r="M215" s="162"/>
      <c r="N215" s="163"/>
      <c r="O215" s="163"/>
      <c r="P215" s="163"/>
      <c r="Q215" s="163"/>
      <c r="R215" s="163"/>
      <c r="S215" s="163"/>
      <c r="T215" s="164"/>
      <c r="AT215" s="160" t="s">
        <v>159</v>
      </c>
      <c r="AU215" s="160" t="s">
        <v>87</v>
      </c>
      <c r="AV215" s="13" t="s">
        <v>85</v>
      </c>
      <c r="AW215" s="13" t="s">
        <v>33</v>
      </c>
      <c r="AX215" s="13" t="s">
        <v>78</v>
      </c>
      <c r="AY215" s="160" t="s">
        <v>150</v>
      </c>
    </row>
    <row r="216" spans="2:51" s="14" customFormat="1" ht="11.25">
      <c r="B216" s="165"/>
      <c r="D216" s="159" t="s">
        <v>159</v>
      </c>
      <c r="E216" s="166" t="s">
        <v>1</v>
      </c>
      <c r="F216" s="167" t="s">
        <v>1376</v>
      </c>
      <c r="H216" s="168">
        <v>83.18</v>
      </c>
      <c r="I216" s="245"/>
      <c r="L216" s="165"/>
      <c r="M216" s="169"/>
      <c r="N216" s="170"/>
      <c r="O216" s="170"/>
      <c r="P216" s="170"/>
      <c r="Q216" s="170"/>
      <c r="R216" s="170"/>
      <c r="S216" s="170"/>
      <c r="T216" s="171"/>
      <c r="AT216" s="166" t="s">
        <v>159</v>
      </c>
      <c r="AU216" s="166" t="s">
        <v>87</v>
      </c>
      <c r="AV216" s="14" t="s">
        <v>87</v>
      </c>
      <c r="AW216" s="14" t="s">
        <v>33</v>
      </c>
      <c r="AX216" s="14" t="s">
        <v>85</v>
      </c>
      <c r="AY216" s="166" t="s">
        <v>150</v>
      </c>
    </row>
    <row r="217" spans="1:65" s="2" customFormat="1" ht="76.35" customHeight="1">
      <c r="A217" s="29"/>
      <c r="B217" s="145"/>
      <c r="C217" s="146" t="s">
        <v>293</v>
      </c>
      <c r="D217" s="146" t="s">
        <v>152</v>
      </c>
      <c r="E217" s="147" t="s">
        <v>322</v>
      </c>
      <c r="F217" s="148" t="s">
        <v>323</v>
      </c>
      <c r="G217" s="149" t="s">
        <v>155</v>
      </c>
      <c r="H217" s="150">
        <v>83.18</v>
      </c>
      <c r="I217" s="243"/>
      <c r="J217" s="151">
        <f>ROUND(I217*H217,2)</f>
        <v>0</v>
      </c>
      <c r="K217" s="148" t="s">
        <v>156</v>
      </c>
      <c r="L217" s="30"/>
      <c r="M217" s="152" t="s">
        <v>1</v>
      </c>
      <c r="N217" s="153" t="s">
        <v>43</v>
      </c>
      <c r="O217" s="154">
        <v>0.6</v>
      </c>
      <c r="P217" s="154">
        <f>O217*H217</f>
        <v>49.908</v>
      </c>
      <c r="Q217" s="154">
        <v>0.11162</v>
      </c>
      <c r="R217" s="154">
        <f>Q217*H217</f>
        <v>9.2845516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157</v>
      </c>
      <c r="AT217" s="156" t="s">
        <v>152</v>
      </c>
      <c r="AU217" s="156" t="s">
        <v>87</v>
      </c>
      <c r="AY217" s="17" t="s">
        <v>150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85</v>
      </c>
      <c r="BK217" s="157">
        <f>ROUND(I217*H217,2)</f>
        <v>0</v>
      </c>
      <c r="BL217" s="17" t="s">
        <v>157</v>
      </c>
      <c r="BM217" s="156" t="s">
        <v>1418</v>
      </c>
    </row>
    <row r="218" spans="2:51" s="13" customFormat="1" ht="11.25">
      <c r="B218" s="158"/>
      <c r="D218" s="159" t="s">
        <v>159</v>
      </c>
      <c r="E218" s="160" t="s">
        <v>1</v>
      </c>
      <c r="F218" s="161" t="s">
        <v>1015</v>
      </c>
      <c r="H218" s="160" t="s">
        <v>1</v>
      </c>
      <c r="I218" s="244"/>
      <c r="L218" s="158"/>
      <c r="M218" s="162"/>
      <c r="N218" s="163"/>
      <c r="O218" s="163"/>
      <c r="P218" s="163"/>
      <c r="Q218" s="163"/>
      <c r="R218" s="163"/>
      <c r="S218" s="163"/>
      <c r="T218" s="164"/>
      <c r="AT218" s="160" t="s">
        <v>159</v>
      </c>
      <c r="AU218" s="160" t="s">
        <v>87</v>
      </c>
      <c r="AV218" s="13" t="s">
        <v>85</v>
      </c>
      <c r="AW218" s="13" t="s">
        <v>33</v>
      </c>
      <c r="AX218" s="13" t="s">
        <v>78</v>
      </c>
      <c r="AY218" s="160" t="s">
        <v>150</v>
      </c>
    </row>
    <row r="219" spans="2:51" s="13" customFormat="1" ht="11.25">
      <c r="B219" s="158"/>
      <c r="D219" s="159" t="s">
        <v>159</v>
      </c>
      <c r="E219" s="160" t="s">
        <v>1</v>
      </c>
      <c r="F219" s="161" t="s">
        <v>161</v>
      </c>
      <c r="H219" s="160" t="s">
        <v>1</v>
      </c>
      <c r="I219" s="244"/>
      <c r="L219" s="158"/>
      <c r="M219" s="162"/>
      <c r="N219" s="163"/>
      <c r="O219" s="163"/>
      <c r="P219" s="163"/>
      <c r="Q219" s="163"/>
      <c r="R219" s="163"/>
      <c r="S219" s="163"/>
      <c r="T219" s="164"/>
      <c r="AT219" s="160" t="s">
        <v>159</v>
      </c>
      <c r="AU219" s="160" t="s">
        <v>87</v>
      </c>
      <c r="AV219" s="13" t="s">
        <v>85</v>
      </c>
      <c r="AW219" s="13" t="s">
        <v>33</v>
      </c>
      <c r="AX219" s="13" t="s">
        <v>78</v>
      </c>
      <c r="AY219" s="160" t="s">
        <v>150</v>
      </c>
    </row>
    <row r="220" spans="2:51" s="13" customFormat="1" ht="11.25">
      <c r="B220" s="158"/>
      <c r="D220" s="159" t="s">
        <v>159</v>
      </c>
      <c r="E220" s="160" t="s">
        <v>1</v>
      </c>
      <c r="F220" s="161" t="s">
        <v>325</v>
      </c>
      <c r="H220" s="160" t="s">
        <v>1</v>
      </c>
      <c r="I220" s="244"/>
      <c r="L220" s="158"/>
      <c r="M220" s="162"/>
      <c r="N220" s="163"/>
      <c r="O220" s="163"/>
      <c r="P220" s="163"/>
      <c r="Q220" s="163"/>
      <c r="R220" s="163"/>
      <c r="S220" s="163"/>
      <c r="T220" s="164"/>
      <c r="AT220" s="160" t="s">
        <v>159</v>
      </c>
      <c r="AU220" s="160" t="s">
        <v>87</v>
      </c>
      <c r="AV220" s="13" t="s">
        <v>85</v>
      </c>
      <c r="AW220" s="13" t="s">
        <v>33</v>
      </c>
      <c r="AX220" s="13" t="s">
        <v>78</v>
      </c>
      <c r="AY220" s="160" t="s">
        <v>150</v>
      </c>
    </row>
    <row r="221" spans="2:51" s="14" customFormat="1" ht="11.25">
      <c r="B221" s="165"/>
      <c r="D221" s="159" t="s">
        <v>159</v>
      </c>
      <c r="E221" s="166" t="s">
        <v>1</v>
      </c>
      <c r="F221" s="167" t="s">
        <v>1376</v>
      </c>
      <c r="H221" s="168">
        <v>83.18</v>
      </c>
      <c r="I221" s="245"/>
      <c r="L221" s="165"/>
      <c r="M221" s="169"/>
      <c r="N221" s="170"/>
      <c r="O221" s="170"/>
      <c r="P221" s="170"/>
      <c r="Q221" s="170"/>
      <c r="R221" s="170"/>
      <c r="S221" s="170"/>
      <c r="T221" s="171"/>
      <c r="AT221" s="166" t="s">
        <v>159</v>
      </c>
      <c r="AU221" s="166" t="s">
        <v>87</v>
      </c>
      <c r="AV221" s="14" t="s">
        <v>87</v>
      </c>
      <c r="AW221" s="14" t="s">
        <v>33</v>
      </c>
      <c r="AX221" s="14" t="s">
        <v>85</v>
      </c>
      <c r="AY221" s="166" t="s">
        <v>150</v>
      </c>
    </row>
    <row r="222" spans="1:65" s="2" customFormat="1" ht="16.5" customHeight="1">
      <c r="A222" s="29"/>
      <c r="B222" s="145"/>
      <c r="C222" s="179" t="s">
        <v>298</v>
      </c>
      <c r="D222" s="179" t="s">
        <v>265</v>
      </c>
      <c r="E222" s="180" t="s">
        <v>329</v>
      </c>
      <c r="F222" s="181" t="s">
        <v>330</v>
      </c>
      <c r="G222" s="182" t="s">
        <v>155</v>
      </c>
      <c r="H222" s="183">
        <v>8.318</v>
      </c>
      <c r="I222" s="248"/>
      <c r="J222" s="184">
        <f>ROUND(I222*H222,2)</f>
        <v>0</v>
      </c>
      <c r="K222" s="181" t="s">
        <v>156</v>
      </c>
      <c r="L222" s="185"/>
      <c r="M222" s="186" t="s">
        <v>1</v>
      </c>
      <c r="N222" s="187" t="s">
        <v>43</v>
      </c>
      <c r="O222" s="154">
        <v>0</v>
      </c>
      <c r="P222" s="154">
        <f>O222*H222</f>
        <v>0</v>
      </c>
      <c r="Q222" s="154">
        <v>0.152</v>
      </c>
      <c r="R222" s="154">
        <f>Q222*H222</f>
        <v>1.264336</v>
      </c>
      <c r="S222" s="154">
        <v>0</v>
      </c>
      <c r="T222" s="155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194</v>
      </c>
      <c r="AT222" s="156" t="s">
        <v>265</v>
      </c>
      <c r="AU222" s="156" t="s">
        <v>87</v>
      </c>
      <c r="AY222" s="17" t="s">
        <v>150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85</v>
      </c>
      <c r="BK222" s="157">
        <f>ROUND(I222*H222,2)</f>
        <v>0</v>
      </c>
      <c r="BL222" s="17" t="s">
        <v>157</v>
      </c>
      <c r="BM222" s="156" t="s">
        <v>1419</v>
      </c>
    </row>
    <row r="223" spans="2:51" s="13" customFormat="1" ht="11.25">
      <c r="B223" s="158"/>
      <c r="D223" s="159" t="s">
        <v>159</v>
      </c>
      <c r="E223" s="160" t="s">
        <v>1</v>
      </c>
      <c r="F223" s="161" t="s">
        <v>332</v>
      </c>
      <c r="H223" s="160" t="s">
        <v>1</v>
      </c>
      <c r="I223" s="244"/>
      <c r="L223" s="158"/>
      <c r="M223" s="162"/>
      <c r="N223" s="163"/>
      <c r="O223" s="163"/>
      <c r="P223" s="163"/>
      <c r="Q223" s="163"/>
      <c r="R223" s="163"/>
      <c r="S223" s="163"/>
      <c r="T223" s="164"/>
      <c r="AT223" s="160" t="s">
        <v>159</v>
      </c>
      <c r="AU223" s="160" t="s">
        <v>87</v>
      </c>
      <c r="AV223" s="13" t="s">
        <v>85</v>
      </c>
      <c r="AW223" s="13" t="s">
        <v>33</v>
      </c>
      <c r="AX223" s="13" t="s">
        <v>78</v>
      </c>
      <c r="AY223" s="160" t="s">
        <v>150</v>
      </c>
    </row>
    <row r="224" spans="2:51" s="14" customFormat="1" ht="11.25">
      <c r="B224" s="165"/>
      <c r="D224" s="159" t="s">
        <v>159</v>
      </c>
      <c r="E224" s="166" t="s">
        <v>1</v>
      </c>
      <c r="F224" s="167" t="s">
        <v>1420</v>
      </c>
      <c r="H224" s="168">
        <v>8.318</v>
      </c>
      <c r="I224" s="245"/>
      <c r="L224" s="165"/>
      <c r="M224" s="169"/>
      <c r="N224" s="170"/>
      <c r="O224" s="170"/>
      <c r="P224" s="170"/>
      <c r="Q224" s="170"/>
      <c r="R224" s="170"/>
      <c r="S224" s="170"/>
      <c r="T224" s="171"/>
      <c r="AT224" s="166" t="s">
        <v>159</v>
      </c>
      <c r="AU224" s="166" t="s">
        <v>87</v>
      </c>
      <c r="AV224" s="14" t="s">
        <v>87</v>
      </c>
      <c r="AW224" s="14" t="s">
        <v>33</v>
      </c>
      <c r="AX224" s="14" t="s">
        <v>85</v>
      </c>
      <c r="AY224" s="166" t="s">
        <v>150</v>
      </c>
    </row>
    <row r="225" spans="2:63" s="12" customFormat="1" ht="22.9" customHeight="1">
      <c r="B225" s="133"/>
      <c r="D225" s="134" t="s">
        <v>77</v>
      </c>
      <c r="E225" s="143" t="s">
        <v>194</v>
      </c>
      <c r="F225" s="143" t="s">
        <v>339</v>
      </c>
      <c r="I225" s="250"/>
      <c r="J225" s="144">
        <f>BK225</f>
        <v>0</v>
      </c>
      <c r="L225" s="133"/>
      <c r="M225" s="137"/>
      <c r="N225" s="138"/>
      <c r="O225" s="138"/>
      <c r="P225" s="139">
        <f>SUM(P226:P231)</f>
        <v>12.816019999999998</v>
      </c>
      <c r="Q225" s="138"/>
      <c r="R225" s="139">
        <f>SUM(R226:R231)</f>
        <v>1.0386482</v>
      </c>
      <c r="S225" s="138"/>
      <c r="T225" s="140">
        <f>SUM(T226:T231)</f>
        <v>0</v>
      </c>
      <c r="AR225" s="134" t="s">
        <v>85</v>
      </c>
      <c r="AT225" s="141" t="s">
        <v>77</v>
      </c>
      <c r="AU225" s="141" t="s">
        <v>85</v>
      </c>
      <c r="AY225" s="134" t="s">
        <v>150</v>
      </c>
      <c r="BK225" s="142">
        <f>SUM(BK226:BK231)</f>
        <v>0</v>
      </c>
    </row>
    <row r="226" spans="1:65" s="2" customFormat="1" ht="37.9" customHeight="1">
      <c r="A226" s="29"/>
      <c r="B226" s="145"/>
      <c r="C226" s="146" t="s">
        <v>307</v>
      </c>
      <c r="D226" s="146" t="s">
        <v>152</v>
      </c>
      <c r="E226" s="147" t="s">
        <v>1421</v>
      </c>
      <c r="F226" s="148" t="s">
        <v>1422</v>
      </c>
      <c r="G226" s="149" t="s">
        <v>180</v>
      </c>
      <c r="H226" s="150">
        <v>42.94</v>
      </c>
      <c r="I226" s="243"/>
      <c r="J226" s="151">
        <f>ROUND(I226*H226,2)</f>
        <v>0</v>
      </c>
      <c r="K226" s="148" t="s">
        <v>156</v>
      </c>
      <c r="L226" s="30"/>
      <c r="M226" s="152" t="s">
        <v>1</v>
      </c>
      <c r="N226" s="153" t="s">
        <v>43</v>
      </c>
      <c r="O226" s="154">
        <v>0.283</v>
      </c>
      <c r="P226" s="154">
        <f>O226*H226</f>
        <v>12.152019999999998</v>
      </c>
      <c r="Q226" s="154">
        <v>3E-05</v>
      </c>
      <c r="R226" s="154">
        <f>Q226*H226</f>
        <v>0.0012882</v>
      </c>
      <c r="S226" s="154">
        <v>0</v>
      </c>
      <c r="T226" s="155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157</v>
      </c>
      <c r="AT226" s="156" t="s">
        <v>152</v>
      </c>
      <c r="AU226" s="156" t="s">
        <v>87</v>
      </c>
      <c r="AY226" s="17" t="s">
        <v>150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85</v>
      </c>
      <c r="BK226" s="157">
        <f>ROUND(I226*H226,2)</f>
        <v>0</v>
      </c>
      <c r="BL226" s="17" t="s">
        <v>157</v>
      </c>
      <c r="BM226" s="156" t="s">
        <v>1423</v>
      </c>
    </row>
    <row r="227" spans="2:51" s="13" customFormat="1" ht="11.25">
      <c r="B227" s="158"/>
      <c r="D227" s="159" t="s">
        <v>159</v>
      </c>
      <c r="E227" s="160" t="s">
        <v>1</v>
      </c>
      <c r="F227" s="161" t="s">
        <v>1424</v>
      </c>
      <c r="H227" s="160" t="s">
        <v>1</v>
      </c>
      <c r="I227" s="244"/>
      <c r="L227" s="158"/>
      <c r="M227" s="162"/>
      <c r="N227" s="163"/>
      <c r="O227" s="163"/>
      <c r="P227" s="163"/>
      <c r="Q227" s="163"/>
      <c r="R227" s="163"/>
      <c r="S227" s="163"/>
      <c r="T227" s="164"/>
      <c r="AT227" s="160" t="s">
        <v>159</v>
      </c>
      <c r="AU227" s="160" t="s">
        <v>87</v>
      </c>
      <c r="AV227" s="13" t="s">
        <v>85</v>
      </c>
      <c r="AW227" s="13" t="s">
        <v>33</v>
      </c>
      <c r="AX227" s="13" t="s">
        <v>78</v>
      </c>
      <c r="AY227" s="160" t="s">
        <v>150</v>
      </c>
    </row>
    <row r="228" spans="2:51" s="13" customFormat="1" ht="11.25">
      <c r="B228" s="158"/>
      <c r="D228" s="159" t="s">
        <v>159</v>
      </c>
      <c r="E228" s="160" t="s">
        <v>1</v>
      </c>
      <c r="F228" s="161" t="s">
        <v>1425</v>
      </c>
      <c r="H228" s="160" t="s">
        <v>1</v>
      </c>
      <c r="I228" s="244"/>
      <c r="L228" s="158"/>
      <c r="M228" s="162"/>
      <c r="N228" s="163"/>
      <c r="O228" s="163"/>
      <c r="P228" s="163"/>
      <c r="Q228" s="163"/>
      <c r="R228" s="163"/>
      <c r="S228" s="163"/>
      <c r="T228" s="164"/>
      <c r="AT228" s="160" t="s">
        <v>159</v>
      </c>
      <c r="AU228" s="160" t="s">
        <v>87</v>
      </c>
      <c r="AV228" s="13" t="s">
        <v>85</v>
      </c>
      <c r="AW228" s="13" t="s">
        <v>33</v>
      </c>
      <c r="AX228" s="13" t="s">
        <v>78</v>
      </c>
      <c r="AY228" s="160" t="s">
        <v>150</v>
      </c>
    </row>
    <row r="229" spans="2:51" s="14" customFormat="1" ht="11.25">
      <c r="B229" s="165"/>
      <c r="D229" s="159" t="s">
        <v>159</v>
      </c>
      <c r="E229" s="166" t="s">
        <v>1</v>
      </c>
      <c r="F229" s="167" t="s">
        <v>1426</v>
      </c>
      <c r="H229" s="168">
        <v>42.94</v>
      </c>
      <c r="I229" s="245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159</v>
      </c>
      <c r="AU229" s="166" t="s">
        <v>87</v>
      </c>
      <c r="AV229" s="14" t="s">
        <v>87</v>
      </c>
      <c r="AW229" s="14" t="s">
        <v>33</v>
      </c>
      <c r="AX229" s="14" t="s">
        <v>85</v>
      </c>
      <c r="AY229" s="166" t="s">
        <v>150</v>
      </c>
    </row>
    <row r="230" spans="1:65" s="2" customFormat="1" ht="24.2" customHeight="1">
      <c r="A230" s="29"/>
      <c r="B230" s="145"/>
      <c r="C230" s="179" t="s">
        <v>311</v>
      </c>
      <c r="D230" s="179" t="s">
        <v>265</v>
      </c>
      <c r="E230" s="180" t="s">
        <v>1427</v>
      </c>
      <c r="F230" s="181" t="s">
        <v>1428</v>
      </c>
      <c r="G230" s="182" t="s">
        <v>180</v>
      </c>
      <c r="H230" s="183">
        <v>42.94</v>
      </c>
      <c r="I230" s="248"/>
      <c r="J230" s="184">
        <f>ROUND(I230*H230,2)</f>
        <v>0</v>
      </c>
      <c r="K230" s="181" t="s">
        <v>156</v>
      </c>
      <c r="L230" s="185"/>
      <c r="M230" s="186" t="s">
        <v>1</v>
      </c>
      <c r="N230" s="187" t="s">
        <v>43</v>
      </c>
      <c r="O230" s="154">
        <v>0</v>
      </c>
      <c r="P230" s="154">
        <f>O230*H230</f>
        <v>0</v>
      </c>
      <c r="Q230" s="154">
        <v>0.024</v>
      </c>
      <c r="R230" s="154">
        <f>Q230*H230</f>
        <v>1.03056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194</v>
      </c>
      <c r="AT230" s="156" t="s">
        <v>265</v>
      </c>
      <c r="AU230" s="156" t="s">
        <v>87</v>
      </c>
      <c r="AY230" s="17" t="s">
        <v>150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85</v>
      </c>
      <c r="BK230" s="157">
        <f>ROUND(I230*H230,2)</f>
        <v>0</v>
      </c>
      <c r="BL230" s="17" t="s">
        <v>157</v>
      </c>
      <c r="BM230" s="156" t="s">
        <v>1429</v>
      </c>
    </row>
    <row r="231" spans="1:65" s="2" customFormat="1" ht="62.65" customHeight="1">
      <c r="A231" s="29"/>
      <c r="B231" s="145"/>
      <c r="C231" s="146" t="s">
        <v>315</v>
      </c>
      <c r="D231" s="146" t="s">
        <v>152</v>
      </c>
      <c r="E231" s="147" t="s">
        <v>1430</v>
      </c>
      <c r="F231" s="148" t="s">
        <v>1431</v>
      </c>
      <c r="G231" s="149" t="s">
        <v>343</v>
      </c>
      <c r="H231" s="150">
        <v>8</v>
      </c>
      <c r="I231" s="243"/>
      <c r="J231" s="151">
        <f>ROUND(I231*H231,2)</f>
        <v>0</v>
      </c>
      <c r="K231" s="148" t="s">
        <v>156</v>
      </c>
      <c r="L231" s="30"/>
      <c r="M231" s="152" t="s">
        <v>1</v>
      </c>
      <c r="N231" s="153" t="s">
        <v>43</v>
      </c>
      <c r="O231" s="154">
        <v>0.083</v>
      </c>
      <c r="P231" s="154">
        <f>O231*H231</f>
        <v>0.664</v>
      </c>
      <c r="Q231" s="154">
        <v>0.00085</v>
      </c>
      <c r="R231" s="154">
        <f>Q231*H231</f>
        <v>0.0068</v>
      </c>
      <c r="S231" s="154">
        <v>0</v>
      </c>
      <c r="T231" s="155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157</v>
      </c>
      <c r="AT231" s="156" t="s">
        <v>152</v>
      </c>
      <c r="AU231" s="156" t="s">
        <v>87</v>
      </c>
      <c r="AY231" s="17" t="s">
        <v>150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85</v>
      </c>
      <c r="BK231" s="157">
        <f>ROUND(I231*H231,2)</f>
        <v>0</v>
      </c>
      <c r="BL231" s="17" t="s">
        <v>157</v>
      </c>
      <c r="BM231" s="156" t="s">
        <v>1432</v>
      </c>
    </row>
    <row r="232" spans="2:63" s="12" customFormat="1" ht="22.9" customHeight="1">
      <c r="B232" s="133"/>
      <c r="D232" s="134" t="s">
        <v>77</v>
      </c>
      <c r="E232" s="143" t="s">
        <v>200</v>
      </c>
      <c r="F232" s="143" t="s">
        <v>533</v>
      </c>
      <c r="I232" s="250"/>
      <c r="J232" s="144">
        <f>BK232</f>
        <v>0</v>
      </c>
      <c r="L232" s="133"/>
      <c r="M232" s="137"/>
      <c r="N232" s="138"/>
      <c r="O232" s="138"/>
      <c r="P232" s="139">
        <f>SUM(P233:P234)</f>
        <v>0.28</v>
      </c>
      <c r="Q232" s="138"/>
      <c r="R232" s="139">
        <f>SUM(R233:R234)</f>
        <v>0.2579</v>
      </c>
      <c r="S232" s="138"/>
      <c r="T232" s="140">
        <f>SUM(T233:T234)</f>
        <v>0</v>
      </c>
      <c r="AR232" s="134" t="s">
        <v>85</v>
      </c>
      <c r="AT232" s="141" t="s">
        <v>77</v>
      </c>
      <c r="AU232" s="141" t="s">
        <v>85</v>
      </c>
      <c r="AY232" s="134" t="s">
        <v>150</v>
      </c>
      <c r="BK232" s="142">
        <f>SUM(BK233:BK234)</f>
        <v>0</v>
      </c>
    </row>
    <row r="233" spans="1:65" s="2" customFormat="1" ht="44.25" customHeight="1">
      <c r="A233" s="29"/>
      <c r="B233" s="145"/>
      <c r="C233" s="146" t="s">
        <v>321</v>
      </c>
      <c r="D233" s="146" t="s">
        <v>152</v>
      </c>
      <c r="E233" s="147" t="s">
        <v>535</v>
      </c>
      <c r="F233" s="148" t="s">
        <v>536</v>
      </c>
      <c r="G233" s="149" t="s">
        <v>180</v>
      </c>
      <c r="H233" s="150">
        <v>2</v>
      </c>
      <c r="I233" s="243"/>
      <c r="J233" s="151">
        <f>ROUND(I233*H233,2)</f>
        <v>0</v>
      </c>
      <c r="K233" s="148" t="s">
        <v>156</v>
      </c>
      <c r="L233" s="30"/>
      <c r="M233" s="152" t="s">
        <v>1</v>
      </c>
      <c r="N233" s="153" t="s">
        <v>43</v>
      </c>
      <c r="O233" s="154">
        <v>0.14</v>
      </c>
      <c r="P233" s="154">
        <f>O233*H233</f>
        <v>0.28</v>
      </c>
      <c r="Q233" s="154">
        <v>0.10095</v>
      </c>
      <c r="R233" s="154">
        <f>Q233*H233</f>
        <v>0.2019</v>
      </c>
      <c r="S233" s="154">
        <v>0</v>
      </c>
      <c r="T233" s="155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6" t="s">
        <v>157</v>
      </c>
      <c r="AT233" s="156" t="s">
        <v>152</v>
      </c>
      <c r="AU233" s="156" t="s">
        <v>87</v>
      </c>
      <c r="AY233" s="17" t="s">
        <v>150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85</v>
      </c>
      <c r="BK233" s="157">
        <f>ROUND(I233*H233,2)</f>
        <v>0</v>
      </c>
      <c r="BL233" s="17" t="s">
        <v>157</v>
      </c>
      <c r="BM233" s="156" t="s">
        <v>1433</v>
      </c>
    </row>
    <row r="234" spans="1:65" s="2" customFormat="1" ht="16.5" customHeight="1">
      <c r="A234" s="29"/>
      <c r="B234" s="145"/>
      <c r="C234" s="179" t="s">
        <v>328</v>
      </c>
      <c r="D234" s="179" t="s">
        <v>265</v>
      </c>
      <c r="E234" s="180" t="s">
        <v>539</v>
      </c>
      <c r="F234" s="181" t="s">
        <v>540</v>
      </c>
      <c r="G234" s="182" t="s">
        <v>180</v>
      </c>
      <c r="H234" s="183">
        <v>2</v>
      </c>
      <c r="I234" s="248"/>
      <c r="J234" s="184">
        <f>ROUND(I234*H234,2)</f>
        <v>0</v>
      </c>
      <c r="K234" s="181" t="s">
        <v>156</v>
      </c>
      <c r="L234" s="185"/>
      <c r="M234" s="186" t="s">
        <v>1</v>
      </c>
      <c r="N234" s="187" t="s">
        <v>43</v>
      </c>
      <c r="O234" s="154">
        <v>0</v>
      </c>
      <c r="P234" s="154">
        <f>O234*H234</f>
        <v>0</v>
      </c>
      <c r="Q234" s="154">
        <v>0.028</v>
      </c>
      <c r="R234" s="154">
        <f>Q234*H234</f>
        <v>0.056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194</v>
      </c>
      <c r="AT234" s="156" t="s">
        <v>265</v>
      </c>
      <c r="AU234" s="156" t="s">
        <v>87</v>
      </c>
      <c r="AY234" s="17" t="s">
        <v>150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85</v>
      </c>
      <c r="BK234" s="157">
        <f>ROUND(I234*H234,2)</f>
        <v>0</v>
      </c>
      <c r="BL234" s="17" t="s">
        <v>157</v>
      </c>
      <c r="BM234" s="156" t="s">
        <v>1434</v>
      </c>
    </row>
    <row r="235" spans="2:63" s="12" customFormat="1" ht="22.9" customHeight="1">
      <c r="B235" s="133"/>
      <c r="D235" s="134" t="s">
        <v>77</v>
      </c>
      <c r="E235" s="143" t="s">
        <v>551</v>
      </c>
      <c r="F235" s="143" t="s">
        <v>552</v>
      </c>
      <c r="I235" s="250"/>
      <c r="J235" s="144">
        <f>BK235</f>
        <v>0</v>
      </c>
      <c r="L235" s="133"/>
      <c r="M235" s="137"/>
      <c r="N235" s="138"/>
      <c r="O235" s="138"/>
      <c r="P235" s="139">
        <f>SUM(P236:P240)</f>
        <v>1.38858</v>
      </c>
      <c r="Q235" s="138"/>
      <c r="R235" s="139">
        <f>SUM(R236:R240)</f>
        <v>0</v>
      </c>
      <c r="S235" s="138"/>
      <c r="T235" s="140">
        <f>SUM(T236:T240)</f>
        <v>0</v>
      </c>
      <c r="AR235" s="134" t="s">
        <v>85</v>
      </c>
      <c r="AT235" s="141" t="s">
        <v>77</v>
      </c>
      <c r="AU235" s="141" t="s">
        <v>85</v>
      </c>
      <c r="AY235" s="134" t="s">
        <v>150</v>
      </c>
      <c r="BK235" s="142">
        <f>SUM(BK236:BK240)</f>
        <v>0</v>
      </c>
    </row>
    <row r="236" spans="1:65" s="2" customFormat="1" ht="24.2" customHeight="1">
      <c r="A236" s="29"/>
      <c r="B236" s="145"/>
      <c r="C236" s="146" t="s">
        <v>334</v>
      </c>
      <c r="D236" s="146" t="s">
        <v>152</v>
      </c>
      <c r="E236" s="147" t="s">
        <v>554</v>
      </c>
      <c r="F236" s="148" t="s">
        <v>555</v>
      </c>
      <c r="G236" s="149" t="s">
        <v>268</v>
      </c>
      <c r="H236" s="150">
        <v>46.286</v>
      </c>
      <c r="I236" s="243"/>
      <c r="J236" s="151">
        <f>ROUND(I236*H236,2)</f>
        <v>0</v>
      </c>
      <c r="K236" s="148" t="s">
        <v>1</v>
      </c>
      <c r="L236" s="30"/>
      <c r="M236" s="152" t="s">
        <v>1</v>
      </c>
      <c r="N236" s="153" t="s">
        <v>43</v>
      </c>
      <c r="O236" s="154">
        <v>0.03</v>
      </c>
      <c r="P236" s="154">
        <f>O236*H236</f>
        <v>1.38858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157</v>
      </c>
      <c r="AT236" s="156" t="s">
        <v>152</v>
      </c>
      <c r="AU236" s="156" t="s">
        <v>87</v>
      </c>
      <c r="AY236" s="17" t="s">
        <v>150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85</v>
      </c>
      <c r="BK236" s="157">
        <f>ROUND(I236*H236,2)</f>
        <v>0</v>
      </c>
      <c r="BL236" s="17" t="s">
        <v>157</v>
      </c>
      <c r="BM236" s="156" t="s">
        <v>1435</v>
      </c>
    </row>
    <row r="237" spans="2:51" s="13" customFormat="1" ht="11.25">
      <c r="B237" s="158"/>
      <c r="D237" s="159" t="s">
        <v>159</v>
      </c>
      <c r="E237" s="160" t="s">
        <v>1</v>
      </c>
      <c r="F237" s="161" t="s">
        <v>557</v>
      </c>
      <c r="H237" s="160" t="s">
        <v>1</v>
      </c>
      <c r="I237" s="244"/>
      <c r="L237" s="158"/>
      <c r="M237" s="162"/>
      <c r="N237" s="163"/>
      <c r="O237" s="163"/>
      <c r="P237" s="163"/>
      <c r="Q237" s="163"/>
      <c r="R237" s="163"/>
      <c r="S237" s="163"/>
      <c r="T237" s="164"/>
      <c r="AT237" s="160" t="s">
        <v>159</v>
      </c>
      <c r="AU237" s="160" t="s">
        <v>87</v>
      </c>
      <c r="AV237" s="13" t="s">
        <v>85</v>
      </c>
      <c r="AW237" s="13" t="s">
        <v>33</v>
      </c>
      <c r="AX237" s="13" t="s">
        <v>78</v>
      </c>
      <c r="AY237" s="160" t="s">
        <v>150</v>
      </c>
    </row>
    <row r="238" spans="2:51" s="13" customFormat="1" ht="11.25">
      <c r="B238" s="158"/>
      <c r="D238" s="159" t="s">
        <v>159</v>
      </c>
      <c r="E238" s="160" t="s">
        <v>1</v>
      </c>
      <c r="F238" s="161" t="s">
        <v>245</v>
      </c>
      <c r="H238" s="160" t="s">
        <v>1</v>
      </c>
      <c r="I238" s="244"/>
      <c r="L238" s="158"/>
      <c r="M238" s="162"/>
      <c r="N238" s="163"/>
      <c r="O238" s="163"/>
      <c r="P238" s="163"/>
      <c r="Q238" s="163"/>
      <c r="R238" s="163"/>
      <c r="S238" s="163"/>
      <c r="T238" s="164"/>
      <c r="AT238" s="160" t="s">
        <v>159</v>
      </c>
      <c r="AU238" s="160" t="s">
        <v>87</v>
      </c>
      <c r="AV238" s="13" t="s">
        <v>85</v>
      </c>
      <c r="AW238" s="13" t="s">
        <v>33</v>
      </c>
      <c r="AX238" s="13" t="s">
        <v>78</v>
      </c>
      <c r="AY238" s="160" t="s">
        <v>150</v>
      </c>
    </row>
    <row r="239" spans="2:51" s="14" customFormat="1" ht="11.25">
      <c r="B239" s="165"/>
      <c r="D239" s="159" t="s">
        <v>159</v>
      </c>
      <c r="E239" s="166" t="s">
        <v>1</v>
      </c>
      <c r="F239" s="167" t="s">
        <v>1436</v>
      </c>
      <c r="H239" s="168">
        <v>46.286</v>
      </c>
      <c r="I239" s="245"/>
      <c r="L239" s="165"/>
      <c r="M239" s="169"/>
      <c r="N239" s="170"/>
      <c r="O239" s="170"/>
      <c r="P239" s="170"/>
      <c r="Q239" s="170"/>
      <c r="R239" s="170"/>
      <c r="S239" s="170"/>
      <c r="T239" s="171"/>
      <c r="AT239" s="166" t="s">
        <v>159</v>
      </c>
      <c r="AU239" s="166" t="s">
        <v>87</v>
      </c>
      <c r="AV239" s="14" t="s">
        <v>87</v>
      </c>
      <c r="AW239" s="14" t="s">
        <v>33</v>
      </c>
      <c r="AX239" s="14" t="s">
        <v>78</v>
      </c>
      <c r="AY239" s="166" t="s">
        <v>150</v>
      </c>
    </row>
    <row r="240" spans="2:51" s="15" customFormat="1" ht="11.25">
      <c r="B240" s="172"/>
      <c r="D240" s="159" t="s">
        <v>159</v>
      </c>
      <c r="E240" s="173" t="s">
        <v>1</v>
      </c>
      <c r="F240" s="174" t="s">
        <v>164</v>
      </c>
      <c r="H240" s="175">
        <v>46.286</v>
      </c>
      <c r="I240" s="247"/>
      <c r="L240" s="172"/>
      <c r="M240" s="176"/>
      <c r="N240" s="177"/>
      <c r="O240" s="177"/>
      <c r="P240" s="177"/>
      <c r="Q240" s="177"/>
      <c r="R240" s="177"/>
      <c r="S240" s="177"/>
      <c r="T240" s="178"/>
      <c r="AT240" s="173" t="s">
        <v>159</v>
      </c>
      <c r="AU240" s="173" t="s">
        <v>87</v>
      </c>
      <c r="AV240" s="15" t="s">
        <v>157</v>
      </c>
      <c r="AW240" s="15" t="s">
        <v>33</v>
      </c>
      <c r="AX240" s="15" t="s">
        <v>85</v>
      </c>
      <c r="AY240" s="173" t="s">
        <v>150</v>
      </c>
    </row>
    <row r="241" spans="2:63" s="12" customFormat="1" ht="22.9" customHeight="1">
      <c r="B241" s="133"/>
      <c r="D241" s="134" t="s">
        <v>77</v>
      </c>
      <c r="E241" s="143" t="s">
        <v>559</v>
      </c>
      <c r="F241" s="143" t="s">
        <v>560</v>
      </c>
      <c r="I241" s="250"/>
      <c r="J241" s="144">
        <f>BK241</f>
        <v>0</v>
      </c>
      <c r="L241" s="133"/>
      <c r="M241" s="137"/>
      <c r="N241" s="138"/>
      <c r="O241" s="138"/>
      <c r="P241" s="139">
        <f>P242</f>
        <v>38.684674</v>
      </c>
      <c r="Q241" s="138"/>
      <c r="R241" s="139">
        <f>R242</f>
        <v>0</v>
      </c>
      <c r="S241" s="138"/>
      <c r="T241" s="140">
        <f>T242</f>
        <v>0</v>
      </c>
      <c r="AR241" s="134" t="s">
        <v>85</v>
      </c>
      <c r="AT241" s="141" t="s">
        <v>77</v>
      </c>
      <c r="AU241" s="141" t="s">
        <v>85</v>
      </c>
      <c r="AY241" s="134" t="s">
        <v>150</v>
      </c>
      <c r="BK241" s="142">
        <f>BK242</f>
        <v>0</v>
      </c>
    </row>
    <row r="242" spans="1:65" s="2" customFormat="1" ht="37.9" customHeight="1">
      <c r="A242" s="29"/>
      <c r="B242" s="145"/>
      <c r="C242" s="146" t="s">
        <v>340</v>
      </c>
      <c r="D242" s="146" t="s">
        <v>152</v>
      </c>
      <c r="E242" s="147" t="s">
        <v>1241</v>
      </c>
      <c r="F242" s="148" t="s">
        <v>1242</v>
      </c>
      <c r="G242" s="149" t="s">
        <v>268</v>
      </c>
      <c r="H242" s="150">
        <v>50.834</v>
      </c>
      <c r="I242" s="243"/>
      <c r="J242" s="151">
        <f>ROUND(I242*H242,2)</f>
        <v>0</v>
      </c>
      <c r="K242" s="148" t="s">
        <v>156</v>
      </c>
      <c r="L242" s="30"/>
      <c r="M242" s="191" t="s">
        <v>1</v>
      </c>
      <c r="N242" s="192" t="s">
        <v>43</v>
      </c>
      <c r="O242" s="193">
        <v>0.761</v>
      </c>
      <c r="P242" s="193">
        <f>O242*H242</f>
        <v>38.684674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157</v>
      </c>
      <c r="AT242" s="156" t="s">
        <v>152</v>
      </c>
      <c r="AU242" s="156" t="s">
        <v>87</v>
      </c>
      <c r="AY242" s="17" t="s">
        <v>150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85</v>
      </c>
      <c r="BK242" s="157">
        <f>ROUND(I242*H242,2)</f>
        <v>0</v>
      </c>
      <c r="BL242" s="17" t="s">
        <v>157</v>
      </c>
      <c r="BM242" s="156" t="s">
        <v>1437</v>
      </c>
    </row>
    <row r="243" spans="1:31" s="2" customFormat="1" ht="6.95" customHeight="1">
      <c r="A243" s="29"/>
      <c r="B243" s="44"/>
      <c r="C243" s="45"/>
      <c r="D243" s="45"/>
      <c r="E243" s="45"/>
      <c r="F243" s="45"/>
      <c r="G243" s="45"/>
      <c r="H243" s="45"/>
      <c r="I243" s="45"/>
      <c r="J243" s="45"/>
      <c r="K243" s="45"/>
      <c r="L243" s="30"/>
      <c r="M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</row>
    <row r="244" ht="11.25">
      <c r="H244" s="251">
        <f>SUM(H131:H243)</f>
        <v>2670.8819999999996</v>
      </c>
    </row>
  </sheetData>
  <autoFilter ref="C127:K242"/>
  <mergeCells count="11">
    <mergeCell ref="L2:V2"/>
    <mergeCell ref="E87:H87"/>
    <mergeCell ref="E89:H89"/>
    <mergeCell ref="E116:H116"/>
    <mergeCell ref="E118:H118"/>
    <mergeCell ref="E120:H120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1"/>
  <sheetViews>
    <sheetView showGridLines="0" workbookViewId="0" topLeftCell="A1">
      <selection activeCell="H171" sqref="H17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5"/>
    </row>
    <row r="2" spans="12:46" s="1" customFormat="1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115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116</v>
      </c>
      <c r="L4" s="20"/>
      <c r="M4" s="96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6" t="str">
        <f>'Rekapitulace stavby'!K6</f>
        <v>MB Pod Skalou, vodovod a kanalizace</v>
      </c>
      <c r="F7" s="237"/>
      <c r="G7" s="237"/>
      <c r="H7" s="237"/>
      <c r="L7" s="20"/>
    </row>
    <row r="8" spans="1:31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3" t="s">
        <v>1438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20. 12. 2023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25</v>
      </c>
      <c r="F15" s="29"/>
      <c r="G15" s="29"/>
      <c r="H15" s="29"/>
      <c r="I15" s="26" t="s">
        <v>26</v>
      </c>
      <c r="J15" s="24" t="s">
        <v>27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28</v>
      </c>
      <c r="E17" s="29"/>
      <c r="F17" s="29"/>
      <c r="G17" s="29"/>
      <c r="H17" s="29"/>
      <c r="I17" s="26" t="s">
        <v>23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9">
        <f>'Rekapitulace stavby'!E14</f>
        <v>0</v>
      </c>
      <c r="F18" s="242"/>
      <c r="G18" s="29"/>
      <c r="H18" s="29"/>
      <c r="I18" s="26" t="s">
        <v>26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29</v>
      </c>
      <c r="E20" s="29"/>
      <c r="F20" s="29"/>
      <c r="G20" s="29"/>
      <c r="H20" s="29"/>
      <c r="I20" s="26" t="s">
        <v>23</v>
      </c>
      <c r="J20" s="24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31</v>
      </c>
      <c r="F21" s="29"/>
      <c r="G21" s="29"/>
      <c r="H21" s="29"/>
      <c r="I21" s="26" t="s">
        <v>26</v>
      </c>
      <c r="J21" s="24" t="s">
        <v>32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34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35</v>
      </c>
      <c r="F24" s="29"/>
      <c r="G24" s="29"/>
      <c r="H24" s="29"/>
      <c r="I24" s="26" t="s">
        <v>26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36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71.25" customHeight="1">
      <c r="A27" s="97"/>
      <c r="B27" s="98"/>
      <c r="C27" s="97"/>
      <c r="D27" s="97"/>
      <c r="E27" s="208" t="s">
        <v>37</v>
      </c>
      <c r="F27" s="208"/>
      <c r="G27" s="208"/>
      <c r="H27" s="208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38</v>
      </c>
      <c r="E30" s="29"/>
      <c r="F30" s="29"/>
      <c r="G30" s="29"/>
      <c r="H30" s="29"/>
      <c r="I30" s="29"/>
      <c r="J30" s="68">
        <f>ROUND(J117,2)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40</v>
      </c>
      <c r="G32" s="29"/>
      <c r="H32" s="29"/>
      <c r="I32" s="33" t="s">
        <v>39</v>
      </c>
      <c r="J32" s="33" t="s">
        <v>41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1" t="s">
        <v>42</v>
      </c>
      <c r="E33" s="26" t="s">
        <v>43</v>
      </c>
      <c r="F33" s="102">
        <f>ROUND((SUM(BE117:BE169)),2)</f>
        <v>0</v>
      </c>
      <c r="G33" s="29"/>
      <c r="H33" s="29"/>
      <c r="I33" s="103">
        <v>0.21</v>
      </c>
      <c r="J33" s="102">
        <f>ROUND(((SUM(BE117:BE169))*I33),2)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44</v>
      </c>
      <c r="F34" s="102">
        <f>ROUND((SUM(BF117:BF169)),2)</f>
        <v>0</v>
      </c>
      <c r="G34" s="29"/>
      <c r="H34" s="29"/>
      <c r="I34" s="103">
        <v>0.15</v>
      </c>
      <c r="J34" s="102">
        <f>ROUND(((SUM(BF117:BF169))*I34),2)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45</v>
      </c>
      <c r="F35" s="102">
        <f>ROUND((SUM(BG117:BG169)),2)</f>
        <v>0</v>
      </c>
      <c r="G35" s="29"/>
      <c r="H35" s="29"/>
      <c r="I35" s="103">
        <v>0.21</v>
      </c>
      <c r="J35" s="10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46</v>
      </c>
      <c r="F36" s="102">
        <f>ROUND((SUM(BH117:BH169)),2)</f>
        <v>0</v>
      </c>
      <c r="G36" s="29"/>
      <c r="H36" s="29"/>
      <c r="I36" s="103">
        <v>0.15</v>
      </c>
      <c r="J36" s="10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47</v>
      </c>
      <c r="F37" s="102">
        <f>ROUND((SUM(BI117:BI169)),2)</f>
        <v>0</v>
      </c>
      <c r="G37" s="29"/>
      <c r="H37" s="29"/>
      <c r="I37" s="103">
        <v>0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48</v>
      </c>
      <c r="E39" s="57"/>
      <c r="F39" s="57"/>
      <c r="G39" s="106" t="s">
        <v>49</v>
      </c>
      <c r="H39" s="107" t="s">
        <v>50</v>
      </c>
      <c r="I39" s="57"/>
      <c r="J39" s="108">
        <f>SUM(J30:J37)</f>
        <v>0</v>
      </c>
      <c r="K39" s="10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53</v>
      </c>
      <c r="E61" s="32"/>
      <c r="F61" s="110" t="s">
        <v>54</v>
      </c>
      <c r="G61" s="42" t="s">
        <v>53</v>
      </c>
      <c r="H61" s="32"/>
      <c r="I61" s="32"/>
      <c r="J61" s="111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53</v>
      </c>
      <c r="E76" s="32"/>
      <c r="F76" s="110" t="s">
        <v>54</v>
      </c>
      <c r="G76" s="42" t="s">
        <v>53</v>
      </c>
      <c r="H76" s="32"/>
      <c r="I76" s="32"/>
      <c r="J76" s="111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MB Pod Skalou, vodovod a kanalizace</v>
      </c>
      <c r="F85" s="237"/>
      <c r="G85" s="237"/>
      <c r="H85" s="23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3" t="str">
        <f>E9</f>
        <v>03 - Vedlejší a ostaní náklady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Mladá Boleslav</v>
      </c>
      <c r="G89" s="29"/>
      <c r="H89" s="29"/>
      <c r="I89" s="26" t="s">
        <v>20</v>
      </c>
      <c r="J89" s="52" t="str">
        <f>IF(J12="","",J12)</f>
        <v>20. 12. 2023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22</v>
      </c>
      <c r="D91" s="29"/>
      <c r="E91" s="29"/>
      <c r="F91" s="24" t="str">
        <f>E15</f>
        <v>Vodovody a kanalizace Mladá Boleslav, a.s.</v>
      </c>
      <c r="G91" s="29"/>
      <c r="H91" s="29"/>
      <c r="I91" s="26" t="s">
        <v>29</v>
      </c>
      <c r="J91" s="27" t="str">
        <f>E21</f>
        <v>ŠINDLAR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28</v>
      </c>
      <c r="D92" s="29"/>
      <c r="E92" s="29"/>
      <c r="F92" s="24">
        <f>IF(E18="","",E18)</f>
        <v>0</v>
      </c>
      <c r="G92" s="29"/>
      <c r="H92" s="29"/>
      <c r="I92" s="26" t="s">
        <v>34</v>
      </c>
      <c r="J92" s="27" t="str">
        <f>E24</f>
        <v>Roman Bárta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122</v>
      </c>
      <c r="D94" s="104"/>
      <c r="E94" s="104"/>
      <c r="F94" s="104"/>
      <c r="G94" s="104"/>
      <c r="H94" s="104"/>
      <c r="I94" s="104"/>
      <c r="J94" s="113" t="s">
        <v>123</v>
      </c>
      <c r="K94" s="10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124</v>
      </c>
      <c r="D96" s="29"/>
      <c r="E96" s="29"/>
      <c r="F96" s="29"/>
      <c r="G96" s="29"/>
      <c r="H96" s="29"/>
      <c r="I96" s="29"/>
      <c r="J96" s="68">
        <f>J117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125</v>
      </c>
    </row>
    <row r="97" spans="2:12" s="9" customFormat="1" ht="24.95" customHeight="1">
      <c r="B97" s="115"/>
      <c r="D97" s="116" t="s">
        <v>1439</v>
      </c>
      <c r="E97" s="117"/>
      <c r="F97" s="117"/>
      <c r="G97" s="117"/>
      <c r="H97" s="117"/>
      <c r="I97" s="117"/>
      <c r="J97" s="118">
        <f>J118</f>
        <v>0</v>
      </c>
      <c r="L97" s="115"/>
    </row>
    <row r="98" spans="1:31" s="2" customFormat="1" ht="21.75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5" customHeight="1">
      <c r="A103" s="29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>
      <c r="A104" s="29"/>
      <c r="B104" s="30"/>
      <c r="C104" s="21" t="s">
        <v>135</v>
      </c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6" t="s">
        <v>14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236" t="str">
        <f>E7</f>
        <v>MB Pod Skalou, vodovod a kanalizace</v>
      </c>
      <c r="F107" s="237"/>
      <c r="G107" s="237"/>
      <c r="H107" s="237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6" t="s">
        <v>117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03" t="str">
        <f>E9</f>
        <v>03 - Vedlejší a ostaní náklady</v>
      </c>
      <c r="F109" s="238"/>
      <c r="G109" s="238"/>
      <c r="H109" s="238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18</v>
      </c>
      <c r="D111" s="29"/>
      <c r="E111" s="29"/>
      <c r="F111" s="24" t="str">
        <f>F12</f>
        <v>Mladá Boleslav</v>
      </c>
      <c r="G111" s="29"/>
      <c r="H111" s="29"/>
      <c r="I111" s="26" t="s">
        <v>20</v>
      </c>
      <c r="J111" s="52" t="str">
        <f>IF(J12="","",J12)</f>
        <v>20. 12. 2023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5.2" customHeight="1">
      <c r="A113" s="29"/>
      <c r="B113" s="30"/>
      <c r="C113" s="26" t="s">
        <v>22</v>
      </c>
      <c r="D113" s="29"/>
      <c r="E113" s="29"/>
      <c r="F113" s="24" t="str">
        <f>E15</f>
        <v>Vodovody a kanalizace Mladá Boleslav, a.s.</v>
      </c>
      <c r="G113" s="29"/>
      <c r="H113" s="29"/>
      <c r="I113" s="26" t="s">
        <v>29</v>
      </c>
      <c r="J113" s="27" t="str">
        <f>E21</f>
        <v>ŠINDLAR s.r.o.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6" t="s">
        <v>28</v>
      </c>
      <c r="D114" s="29"/>
      <c r="E114" s="29"/>
      <c r="F114" s="24">
        <f>IF(E18="","",E18)</f>
        <v>0</v>
      </c>
      <c r="G114" s="29"/>
      <c r="H114" s="29"/>
      <c r="I114" s="26" t="s">
        <v>34</v>
      </c>
      <c r="J114" s="27" t="str">
        <f>E24</f>
        <v>Roman Bárta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1" customFormat="1" ht="29.25" customHeight="1">
      <c r="A116" s="123"/>
      <c r="B116" s="124"/>
      <c r="C116" s="125" t="s">
        <v>136</v>
      </c>
      <c r="D116" s="126" t="s">
        <v>63</v>
      </c>
      <c r="E116" s="126" t="s">
        <v>59</v>
      </c>
      <c r="F116" s="126" t="s">
        <v>60</v>
      </c>
      <c r="G116" s="126" t="s">
        <v>137</v>
      </c>
      <c r="H116" s="126" t="s">
        <v>138</v>
      </c>
      <c r="I116" s="126" t="s">
        <v>139</v>
      </c>
      <c r="J116" s="126" t="s">
        <v>123</v>
      </c>
      <c r="K116" s="127" t="s">
        <v>140</v>
      </c>
      <c r="L116" s="128"/>
      <c r="M116" s="59" t="s">
        <v>1</v>
      </c>
      <c r="N116" s="60" t="s">
        <v>42</v>
      </c>
      <c r="O116" s="60" t="s">
        <v>141</v>
      </c>
      <c r="P116" s="60" t="s">
        <v>142</v>
      </c>
      <c r="Q116" s="60" t="s">
        <v>143</v>
      </c>
      <c r="R116" s="60" t="s">
        <v>144</v>
      </c>
      <c r="S116" s="60" t="s">
        <v>145</v>
      </c>
      <c r="T116" s="61" t="s">
        <v>146</v>
      </c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</row>
    <row r="117" spans="1:63" s="2" customFormat="1" ht="22.9" customHeight="1">
      <c r="A117" s="29"/>
      <c r="B117" s="30"/>
      <c r="C117" s="66" t="s">
        <v>147</v>
      </c>
      <c r="D117" s="29"/>
      <c r="E117" s="29"/>
      <c r="F117" s="29"/>
      <c r="G117" s="29"/>
      <c r="H117" s="29"/>
      <c r="I117" s="29"/>
      <c r="J117" s="129">
        <f>BK117</f>
        <v>0</v>
      </c>
      <c r="K117" s="29"/>
      <c r="L117" s="30"/>
      <c r="M117" s="62"/>
      <c r="N117" s="53"/>
      <c r="O117" s="63"/>
      <c r="P117" s="130">
        <f>P118</f>
        <v>0</v>
      </c>
      <c r="Q117" s="63"/>
      <c r="R117" s="130">
        <f>R118</f>
        <v>0</v>
      </c>
      <c r="S117" s="63"/>
      <c r="T117" s="131">
        <f>T118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7" t="s">
        <v>77</v>
      </c>
      <c r="AU117" s="17" t="s">
        <v>125</v>
      </c>
      <c r="BK117" s="132">
        <f>BK118</f>
        <v>0</v>
      </c>
    </row>
    <row r="118" spans="2:63" s="12" customFormat="1" ht="25.9" customHeight="1">
      <c r="B118" s="133"/>
      <c r="D118" s="134" t="s">
        <v>77</v>
      </c>
      <c r="E118" s="135" t="s">
        <v>1440</v>
      </c>
      <c r="F118" s="135" t="s">
        <v>1441</v>
      </c>
      <c r="J118" s="136">
        <f>BK118</f>
        <v>0</v>
      </c>
      <c r="L118" s="133"/>
      <c r="M118" s="137"/>
      <c r="N118" s="138"/>
      <c r="O118" s="138"/>
      <c r="P118" s="139">
        <f>SUM(P119:P169)</f>
        <v>0</v>
      </c>
      <c r="Q118" s="138"/>
      <c r="R118" s="139">
        <f>SUM(R119:R169)</f>
        <v>0</v>
      </c>
      <c r="S118" s="138"/>
      <c r="T118" s="140">
        <f>SUM(T119:T169)</f>
        <v>0</v>
      </c>
      <c r="AR118" s="134" t="s">
        <v>177</v>
      </c>
      <c r="AT118" s="141" t="s">
        <v>77</v>
      </c>
      <c r="AU118" s="141" t="s">
        <v>78</v>
      </c>
      <c r="AY118" s="134" t="s">
        <v>150</v>
      </c>
      <c r="BK118" s="142">
        <f>SUM(BK119:BK169)</f>
        <v>0</v>
      </c>
    </row>
    <row r="119" spans="1:65" s="2" customFormat="1" ht="16.5" customHeight="1">
      <c r="A119" s="29"/>
      <c r="B119" s="145"/>
      <c r="C119" s="146" t="s">
        <v>85</v>
      </c>
      <c r="D119" s="146" t="s">
        <v>152</v>
      </c>
      <c r="E119" s="147" t="s">
        <v>1442</v>
      </c>
      <c r="F119" s="148" t="s">
        <v>1443</v>
      </c>
      <c r="G119" s="149" t="s">
        <v>1444</v>
      </c>
      <c r="H119" s="150">
        <v>1</v>
      </c>
      <c r="I119" s="243"/>
      <c r="J119" s="151">
        <f>ROUND(I119*H119,2)</f>
        <v>0</v>
      </c>
      <c r="K119" s="148" t="s">
        <v>1</v>
      </c>
      <c r="L119" s="30"/>
      <c r="M119" s="152" t="s">
        <v>1</v>
      </c>
      <c r="N119" s="153" t="s">
        <v>43</v>
      </c>
      <c r="O119" s="154">
        <v>0</v>
      </c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6" t="s">
        <v>1445</v>
      </c>
      <c r="AT119" s="156" t="s">
        <v>152</v>
      </c>
      <c r="AU119" s="156" t="s">
        <v>85</v>
      </c>
      <c r="AY119" s="17" t="s">
        <v>150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7" t="s">
        <v>85</v>
      </c>
      <c r="BK119" s="157">
        <f>ROUND(I119*H119,2)</f>
        <v>0</v>
      </c>
      <c r="BL119" s="17" t="s">
        <v>1445</v>
      </c>
      <c r="BM119" s="156" t="s">
        <v>1446</v>
      </c>
    </row>
    <row r="120" spans="2:51" s="13" customFormat="1" ht="11.25">
      <c r="B120" s="158"/>
      <c r="D120" s="159" t="s">
        <v>159</v>
      </c>
      <c r="E120" s="160" t="s">
        <v>1</v>
      </c>
      <c r="F120" s="161" t="s">
        <v>1447</v>
      </c>
      <c r="H120" s="160" t="s">
        <v>1</v>
      </c>
      <c r="I120" s="244"/>
      <c r="L120" s="158"/>
      <c r="M120" s="162"/>
      <c r="N120" s="163"/>
      <c r="O120" s="163"/>
      <c r="P120" s="163"/>
      <c r="Q120" s="163"/>
      <c r="R120" s="163"/>
      <c r="S120" s="163"/>
      <c r="T120" s="164"/>
      <c r="AT120" s="160" t="s">
        <v>159</v>
      </c>
      <c r="AU120" s="160" t="s">
        <v>85</v>
      </c>
      <c r="AV120" s="13" t="s">
        <v>85</v>
      </c>
      <c r="AW120" s="13" t="s">
        <v>33</v>
      </c>
      <c r="AX120" s="13" t="s">
        <v>78</v>
      </c>
      <c r="AY120" s="160" t="s">
        <v>150</v>
      </c>
    </row>
    <row r="121" spans="2:51" s="14" customFormat="1" ht="11.25">
      <c r="B121" s="165"/>
      <c r="D121" s="159" t="s">
        <v>159</v>
      </c>
      <c r="E121" s="166" t="s">
        <v>1</v>
      </c>
      <c r="F121" s="167" t="s">
        <v>85</v>
      </c>
      <c r="H121" s="168">
        <v>1</v>
      </c>
      <c r="I121" s="245"/>
      <c r="L121" s="165"/>
      <c r="M121" s="169"/>
      <c r="N121" s="170"/>
      <c r="O121" s="170"/>
      <c r="P121" s="170"/>
      <c r="Q121" s="170"/>
      <c r="R121" s="170"/>
      <c r="S121" s="170"/>
      <c r="T121" s="171"/>
      <c r="AT121" s="166" t="s">
        <v>159</v>
      </c>
      <c r="AU121" s="166" t="s">
        <v>85</v>
      </c>
      <c r="AV121" s="14" t="s">
        <v>87</v>
      </c>
      <c r="AW121" s="14" t="s">
        <v>33</v>
      </c>
      <c r="AX121" s="14" t="s">
        <v>85</v>
      </c>
      <c r="AY121" s="166" t="s">
        <v>150</v>
      </c>
    </row>
    <row r="122" spans="1:65" s="2" customFormat="1" ht="16.5" customHeight="1">
      <c r="A122" s="29"/>
      <c r="B122" s="145"/>
      <c r="C122" s="146" t="s">
        <v>87</v>
      </c>
      <c r="D122" s="146" t="s">
        <v>152</v>
      </c>
      <c r="E122" s="147" t="s">
        <v>1448</v>
      </c>
      <c r="F122" s="148" t="s">
        <v>1449</v>
      </c>
      <c r="G122" s="149" t="s">
        <v>1444</v>
      </c>
      <c r="H122" s="150">
        <v>1</v>
      </c>
      <c r="I122" s="243"/>
      <c r="J122" s="151">
        <f>ROUND(I122*H122,2)</f>
        <v>0</v>
      </c>
      <c r="K122" s="148" t="s">
        <v>1</v>
      </c>
      <c r="L122" s="30"/>
      <c r="M122" s="152" t="s">
        <v>1</v>
      </c>
      <c r="N122" s="153" t="s">
        <v>43</v>
      </c>
      <c r="O122" s="154">
        <v>0</v>
      </c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6" t="s">
        <v>1445</v>
      </c>
      <c r="AT122" s="156" t="s">
        <v>152</v>
      </c>
      <c r="AU122" s="156" t="s">
        <v>85</v>
      </c>
      <c r="AY122" s="17" t="s">
        <v>150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7" t="s">
        <v>85</v>
      </c>
      <c r="BK122" s="157">
        <f>ROUND(I122*H122,2)</f>
        <v>0</v>
      </c>
      <c r="BL122" s="17" t="s">
        <v>1445</v>
      </c>
      <c r="BM122" s="156" t="s">
        <v>1450</v>
      </c>
    </row>
    <row r="123" spans="2:51" s="13" customFormat="1" ht="11.25">
      <c r="B123" s="158"/>
      <c r="D123" s="159" t="s">
        <v>159</v>
      </c>
      <c r="E123" s="160" t="s">
        <v>1</v>
      </c>
      <c r="F123" s="161" t="s">
        <v>1447</v>
      </c>
      <c r="H123" s="160" t="s">
        <v>1</v>
      </c>
      <c r="I123" s="244"/>
      <c r="L123" s="158"/>
      <c r="M123" s="162"/>
      <c r="N123" s="163"/>
      <c r="O123" s="163"/>
      <c r="P123" s="163"/>
      <c r="Q123" s="163"/>
      <c r="R123" s="163"/>
      <c r="S123" s="163"/>
      <c r="T123" s="164"/>
      <c r="AT123" s="160" t="s">
        <v>159</v>
      </c>
      <c r="AU123" s="160" t="s">
        <v>85</v>
      </c>
      <c r="AV123" s="13" t="s">
        <v>85</v>
      </c>
      <c r="AW123" s="13" t="s">
        <v>33</v>
      </c>
      <c r="AX123" s="13" t="s">
        <v>78</v>
      </c>
      <c r="AY123" s="160" t="s">
        <v>150</v>
      </c>
    </row>
    <row r="124" spans="2:51" s="14" customFormat="1" ht="11.25">
      <c r="B124" s="165"/>
      <c r="D124" s="159" t="s">
        <v>159</v>
      </c>
      <c r="E124" s="166" t="s">
        <v>1</v>
      </c>
      <c r="F124" s="167" t="s">
        <v>85</v>
      </c>
      <c r="H124" s="168">
        <v>1</v>
      </c>
      <c r="I124" s="245"/>
      <c r="L124" s="165"/>
      <c r="M124" s="169"/>
      <c r="N124" s="170"/>
      <c r="O124" s="170"/>
      <c r="P124" s="170"/>
      <c r="Q124" s="170"/>
      <c r="R124" s="170"/>
      <c r="S124" s="170"/>
      <c r="T124" s="171"/>
      <c r="AT124" s="166" t="s">
        <v>159</v>
      </c>
      <c r="AU124" s="166" t="s">
        <v>85</v>
      </c>
      <c r="AV124" s="14" t="s">
        <v>87</v>
      </c>
      <c r="AW124" s="14" t="s">
        <v>33</v>
      </c>
      <c r="AX124" s="14" t="s">
        <v>85</v>
      </c>
      <c r="AY124" s="166" t="s">
        <v>150</v>
      </c>
    </row>
    <row r="125" spans="1:65" s="2" customFormat="1" ht="37.9" customHeight="1">
      <c r="A125" s="29"/>
      <c r="B125" s="145"/>
      <c r="C125" s="146" t="s">
        <v>169</v>
      </c>
      <c r="D125" s="146" t="s">
        <v>152</v>
      </c>
      <c r="E125" s="147" t="s">
        <v>1451</v>
      </c>
      <c r="F125" s="148" t="s">
        <v>1452</v>
      </c>
      <c r="G125" s="149" t="s">
        <v>1444</v>
      </c>
      <c r="H125" s="150">
        <v>1</v>
      </c>
      <c r="I125" s="243"/>
      <c r="J125" s="151">
        <f>ROUND(I125*H125,2)</f>
        <v>0</v>
      </c>
      <c r="K125" s="148" t="s">
        <v>1</v>
      </c>
      <c r="L125" s="30"/>
      <c r="M125" s="152" t="s">
        <v>1</v>
      </c>
      <c r="N125" s="153" t="s">
        <v>43</v>
      </c>
      <c r="O125" s="154">
        <v>0</v>
      </c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6" t="s">
        <v>1445</v>
      </c>
      <c r="AT125" s="156" t="s">
        <v>152</v>
      </c>
      <c r="AU125" s="156" t="s">
        <v>85</v>
      </c>
      <c r="AY125" s="17" t="s">
        <v>150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7" t="s">
        <v>85</v>
      </c>
      <c r="BK125" s="157">
        <f>ROUND(I125*H125,2)</f>
        <v>0</v>
      </c>
      <c r="BL125" s="17" t="s">
        <v>1445</v>
      </c>
      <c r="BM125" s="156" t="s">
        <v>1453</v>
      </c>
    </row>
    <row r="126" spans="2:51" s="13" customFormat="1" ht="11.25">
      <c r="B126" s="158"/>
      <c r="D126" s="159" t="s">
        <v>159</v>
      </c>
      <c r="E126" s="160" t="s">
        <v>1</v>
      </c>
      <c r="F126" s="161" t="s">
        <v>1447</v>
      </c>
      <c r="H126" s="160" t="s">
        <v>1</v>
      </c>
      <c r="I126" s="244"/>
      <c r="L126" s="158"/>
      <c r="M126" s="162"/>
      <c r="N126" s="163"/>
      <c r="O126" s="163"/>
      <c r="P126" s="163"/>
      <c r="Q126" s="163"/>
      <c r="R126" s="163"/>
      <c r="S126" s="163"/>
      <c r="T126" s="164"/>
      <c r="AT126" s="160" t="s">
        <v>159</v>
      </c>
      <c r="AU126" s="160" t="s">
        <v>85</v>
      </c>
      <c r="AV126" s="13" t="s">
        <v>85</v>
      </c>
      <c r="AW126" s="13" t="s">
        <v>33</v>
      </c>
      <c r="AX126" s="13" t="s">
        <v>78</v>
      </c>
      <c r="AY126" s="160" t="s">
        <v>150</v>
      </c>
    </row>
    <row r="127" spans="2:51" s="14" customFormat="1" ht="11.25">
      <c r="B127" s="165"/>
      <c r="D127" s="159" t="s">
        <v>159</v>
      </c>
      <c r="E127" s="166" t="s">
        <v>1</v>
      </c>
      <c r="F127" s="167" t="s">
        <v>85</v>
      </c>
      <c r="H127" s="168">
        <v>1</v>
      </c>
      <c r="I127" s="245"/>
      <c r="L127" s="165"/>
      <c r="M127" s="169"/>
      <c r="N127" s="170"/>
      <c r="O127" s="170"/>
      <c r="P127" s="170"/>
      <c r="Q127" s="170"/>
      <c r="R127" s="170"/>
      <c r="S127" s="170"/>
      <c r="T127" s="171"/>
      <c r="AT127" s="166" t="s">
        <v>159</v>
      </c>
      <c r="AU127" s="166" t="s">
        <v>85</v>
      </c>
      <c r="AV127" s="14" t="s">
        <v>87</v>
      </c>
      <c r="AW127" s="14" t="s">
        <v>33</v>
      </c>
      <c r="AX127" s="14" t="s">
        <v>85</v>
      </c>
      <c r="AY127" s="166" t="s">
        <v>150</v>
      </c>
    </row>
    <row r="128" spans="1:65" s="2" customFormat="1" ht="24.2" customHeight="1">
      <c r="A128" s="29"/>
      <c r="B128" s="145"/>
      <c r="C128" s="146" t="s">
        <v>157</v>
      </c>
      <c r="D128" s="146" t="s">
        <v>152</v>
      </c>
      <c r="E128" s="147" t="s">
        <v>1454</v>
      </c>
      <c r="F128" s="148" t="s">
        <v>1455</v>
      </c>
      <c r="G128" s="149" t="s">
        <v>1444</v>
      </c>
      <c r="H128" s="150">
        <v>1</v>
      </c>
      <c r="I128" s="243"/>
      <c r="J128" s="151">
        <f>ROUND(I128*H128,2)</f>
        <v>0</v>
      </c>
      <c r="K128" s="148" t="s">
        <v>1</v>
      </c>
      <c r="L128" s="30"/>
      <c r="M128" s="152" t="s">
        <v>1</v>
      </c>
      <c r="N128" s="153" t="s">
        <v>43</v>
      </c>
      <c r="O128" s="154">
        <v>0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6" t="s">
        <v>1445</v>
      </c>
      <c r="AT128" s="156" t="s">
        <v>152</v>
      </c>
      <c r="AU128" s="156" t="s">
        <v>85</v>
      </c>
      <c r="AY128" s="17" t="s">
        <v>150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85</v>
      </c>
      <c r="BK128" s="157">
        <f>ROUND(I128*H128,2)</f>
        <v>0</v>
      </c>
      <c r="BL128" s="17" t="s">
        <v>1445</v>
      </c>
      <c r="BM128" s="156" t="s">
        <v>1456</v>
      </c>
    </row>
    <row r="129" spans="2:51" s="13" customFormat="1" ht="11.25">
      <c r="B129" s="158"/>
      <c r="D129" s="159" t="s">
        <v>159</v>
      </c>
      <c r="E129" s="160" t="s">
        <v>1</v>
      </c>
      <c r="F129" s="161" t="s">
        <v>1447</v>
      </c>
      <c r="H129" s="160" t="s">
        <v>1</v>
      </c>
      <c r="I129" s="244"/>
      <c r="L129" s="158"/>
      <c r="M129" s="162"/>
      <c r="N129" s="163"/>
      <c r="O129" s="163"/>
      <c r="P129" s="163"/>
      <c r="Q129" s="163"/>
      <c r="R129" s="163"/>
      <c r="S129" s="163"/>
      <c r="T129" s="164"/>
      <c r="AT129" s="160" t="s">
        <v>159</v>
      </c>
      <c r="AU129" s="160" t="s">
        <v>85</v>
      </c>
      <c r="AV129" s="13" t="s">
        <v>85</v>
      </c>
      <c r="AW129" s="13" t="s">
        <v>33</v>
      </c>
      <c r="AX129" s="13" t="s">
        <v>78</v>
      </c>
      <c r="AY129" s="160" t="s">
        <v>150</v>
      </c>
    </row>
    <row r="130" spans="2:51" s="14" customFormat="1" ht="11.25">
      <c r="B130" s="165"/>
      <c r="D130" s="159" t="s">
        <v>159</v>
      </c>
      <c r="E130" s="166" t="s">
        <v>1</v>
      </c>
      <c r="F130" s="167" t="s">
        <v>85</v>
      </c>
      <c r="H130" s="168">
        <v>1</v>
      </c>
      <c r="I130" s="245"/>
      <c r="L130" s="165"/>
      <c r="M130" s="169"/>
      <c r="N130" s="170"/>
      <c r="O130" s="170"/>
      <c r="P130" s="170"/>
      <c r="Q130" s="170"/>
      <c r="R130" s="170"/>
      <c r="S130" s="170"/>
      <c r="T130" s="171"/>
      <c r="AT130" s="166" t="s">
        <v>159</v>
      </c>
      <c r="AU130" s="166" t="s">
        <v>85</v>
      </c>
      <c r="AV130" s="14" t="s">
        <v>87</v>
      </c>
      <c r="AW130" s="14" t="s">
        <v>33</v>
      </c>
      <c r="AX130" s="14" t="s">
        <v>85</v>
      </c>
      <c r="AY130" s="166" t="s">
        <v>150</v>
      </c>
    </row>
    <row r="131" spans="1:65" s="2" customFormat="1" ht="16.5" customHeight="1">
      <c r="A131" s="29"/>
      <c r="B131" s="145"/>
      <c r="C131" s="146" t="s">
        <v>177</v>
      </c>
      <c r="D131" s="146" t="s">
        <v>152</v>
      </c>
      <c r="E131" s="147" t="s">
        <v>1457</v>
      </c>
      <c r="F131" s="148" t="s">
        <v>1458</v>
      </c>
      <c r="G131" s="149" t="s">
        <v>1444</v>
      </c>
      <c r="H131" s="150">
        <v>1</v>
      </c>
      <c r="I131" s="243"/>
      <c r="J131" s="151">
        <f>ROUND(I131*H131,2)</f>
        <v>0</v>
      </c>
      <c r="K131" s="148" t="s">
        <v>1</v>
      </c>
      <c r="L131" s="30"/>
      <c r="M131" s="152" t="s">
        <v>1</v>
      </c>
      <c r="N131" s="153" t="s">
        <v>43</v>
      </c>
      <c r="O131" s="154">
        <v>0</v>
      </c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1445</v>
      </c>
      <c r="AT131" s="156" t="s">
        <v>152</v>
      </c>
      <c r="AU131" s="156" t="s">
        <v>85</v>
      </c>
      <c r="AY131" s="17" t="s">
        <v>150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85</v>
      </c>
      <c r="BK131" s="157">
        <f>ROUND(I131*H131,2)</f>
        <v>0</v>
      </c>
      <c r="BL131" s="17" t="s">
        <v>1445</v>
      </c>
      <c r="BM131" s="156" t="s">
        <v>1459</v>
      </c>
    </row>
    <row r="132" spans="2:51" s="13" customFormat="1" ht="11.25">
      <c r="B132" s="158"/>
      <c r="D132" s="159" t="s">
        <v>159</v>
      </c>
      <c r="E132" s="160" t="s">
        <v>1</v>
      </c>
      <c r="F132" s="161" t="s">
        <v>1447</v>
      </c>
      <c r="H132" s="160" t="s">
        <v>1</v>
      </c>
      <c r="I132" s="244"/>
      <c r="L132" s="158"/>
      <c r="M132" s="162"/>
      <c r="N132" s="163"/>
      <c r="O132" s="163"/>
      <c r="P132" s="163"/>
      <c r="Q132" s="163"/>
      <c r="R132" s="163"/>
      <c r="S132" s="163"/>
      <c r="T132" s="164"/>
      <c r="AT132" s="160" t="s">
        <v>159</v>
      </c>
      <c r="AU132" s="160" t="s">
        <v>85</v>
      </c>
      <c r="AV132" s="13" t="s">
        <v>85</v>
      </c>
      <c r="AW132" s="13" t="s">
        <v>33</v>
      </c>
      <c r="AX132" s="13" t="s">
        <v>78</v>
      </c>
      <c r="AY132" s="160" t="s">
        <v>150</v>
      </c>
    </row>
    <row r="133" spans="2:51" s="14" customFormat="1" ht="11.25">
      <c r="B133" s="165"/>
      <c r="D133" s="159" t="s">
        <v>159</v>
      </c>
      <c r="E133" s="166" t="s">
        <v>1</v>
      </c>
      <c r="F133" s="167" t="s">
        <v>85</v>
      </c>
      <c r="H133" s="168">
        <v>1</v>
      </c>
      <c r="I133" s="245"/>
      <c r="L133" s="165"/>
      <c r="M133" s="169"/>
      <c r="N133" s="170"/>
      <c r="O133" s="170"/>
      <c r="P133" s="170"/>
      <c r="Q133" s="170"/>
      <c r="R133" s="170"/>
      <c r="S133" s="170"/>
      <c r="T133" s="171"/>
      <c r="AT133" s="166" t="s">
        <v>159</v>
      </c>
      <c r="AU133" s="166" t="s">
        <v>85</v>
      </c>
      <c r="AV133" s="14" t="s">
        <v>87</v>
      </c>
      <c r="AW133" s="14" t="s">
        <v>33</v>
      </c>
      <c r="AX133" s="14" t="s">
        <v>85</v>
      </c>
      <c r="AY133" s="166" t="s">
        <v>150</v>
      </c>
    </row>
    <row r="134" spans="1:65" s="2" customFormat="1" ht="37.9" customHeight="1">
      <c r="A134" s="29"/>
      <c r="B134" s="145"/>
      <c r="C134" s="146" t="s">
        <v>183</v>
      </c>
      <c r="D134" s="146" t="s">
        <v>152</v>
      </c>
      <c r="E134" s="147" t="s">
        <v>1460</v>
      </c>
      <c r="F134" s="148" t="s">
        <v>1461</v>
      </c>
      <c r="G134" s="149" t="s">
        <v>1444</v>
      </c>
      <c r="H134" s="150">
        <v>1</v>
      </c>
      <c r="I134" s="243"/>
      <c r="J134" s="151">
        <f>ROUND(I134*H134,2)</f>
        <v>0</v>
      </c>
      <c r="K134" s="148" t="s">
        <v>1</v>
      </c>
      <c r="L134" s="30"/>
      <c r="M134" s="152" t="s">
        <v>1</v>
      </c>
      <c r="N134" s="153" t="s">
        <v>43</v>
      </c>
      <c r="O134" s="154">
        <v>0</v>
      </c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1445</v>
      </c>
      <c r="AT134" s="156" t="s">
        <v>152</v>
      </c>
      <c r="AU134" s="156" t="s">
        <v>85</v>
      </c>
      <c r="AY134" s="17" t="s">
        <v>150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85</v>
      </c>
      <c r="BK134" s="157">
        <f>ROUND(I134*H134,2)</f>
        <v>0</v>
      </c>
      <c r="BL134" s="17" t="s">
        <v>1445</v>
      </c>
      <c r="BM134" s="156" t="s">
        <v>1462</v>
      </c>
    </row>
    <row r="135" spans="2:51" s="13" customFormat="1" ht="11.25">
      <c r="B135" s="158"/>
      <c r="D135" s="159" t="s">
        <v>159</v>
      </c>
      <c r="E135" s="160" t="s">
        <v>1</v>
      </c>
      <c r="F135" s="161" t="s">
        <v>1447</v>
      </c>
      <c r="H135" s="160" t="s">
        <v>1</v>
      </c>
      <c r="I135" s="244"/>
      <c r="L135" s="158"/>
      <c r="M135" s="162"/>
      <c r="N135" s="163"/>
      <c r="O135" s="163"/>
      <c r="P135" s="163"/>
      <c r="Q135" s="163"/>
      <c r="R135" s="163"/>
      <c r="S135" s="163"/>
      <c r="T135" s="164"/>
      <c r="AT135" s="160" t="s">
        <v>159</v>
      </c>
      <c r="AU135" s="160" t="s">
        <v>85</v>
      </c>
      <c r="AV135" s="13" t="s">
        <v>85</v>
      </c>
      <c r="AW135" s="13" t="s">
        <v>33</v>
      </c>
      <c r="AX135" s="13" t="s">
        <v>78</v>
      </c>
      <c r="AY135" s="160" t="s">
        <v>150</v>
      </c>
    </row>
    <row r="136" spans="2:51" s="14" customFormat="1" ht="11.25">
      <c r="B136" s="165"/>
      <c r="D136" s="159" t="s">
        <v>159</v>
      </c>
      <c r="E136" s="166" t="s">
        <v>1</v>
      </c>
      <c r="F136" s="167" t="s">
        <v>85</v>
      </c>
      <c r="H136" s="168">
        <v>1</v>
      </c>
      <c r="I136" s="245"/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159</v>
      </c>
      <c r="AU136" s="166" t="s">
        <v>85</v>
      </c>
      <c r="AV136" s="14" t="s">
        <v>87</v>
      </c>
      <c r="AW136" s="14" t="s">
        <v>33</v>
      </c>
      <c r="AX136" s="14" t="s">
        <v>85</v>
      </c>
      <c r="AY136" s="166" t="s">
        <v>150</v>
      </c>
    </row>
    <row r="137" spans="1:65" s="2" customFormat="1" ht="24.2" customHeight="1">
      <c r="A137" s="29"/>
      <c r="B137" s="145"/>
      <c r="C137" s="146" t="s">
        <v>189</v>
      </c>
      <c r="D137" s="146" t="s">
        <v>152</v>
      </c>
      <c r="E137" s="147" t="s">
        <v>1463</v>
      </c>
      <c r="F137" s="148" t="s">
        <v>1464</v>
      </c>
      <c r="G137" s="149" t="s">
        <v>1444</v>
      </c>
      <c r="H137" s="150">
        <v>1</v>
      </c>
      <c r="I137" s="243"/>
      <c r="J137" s="151">
        <f>ROUND(I137*H137,2)</f>
        <v>0</v>
      </c>
      <c r="K137" s="148" t="s">
        <v>1</v>
      </c>
      <c r="L137" s="30"/>
      <c r="M137" s="152" t="s">
        <v>1</v>
      </c>
      <c r="N137" s="153" t="s">
        <v>43</v>
      </c>
      <c r="O137" s="154">
        <v>0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1445</v>
      </c>
      <c r="AT137" s="156" t="s">
        <v>152</v>
      </c>
      <c r="AU137" s="156" t="s">
        <v>85</v>
      </c>
      <c r="AY137" s="17" t="s">
        <v>150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85</v>
      </c>
      <c r="BK137" s="157">
        <f>ROUND(I137*H137,2)</f>
        <v>0</v>
      </c>
      <c r="BL137" s="17" t="s">
        <v>1445</v>
      </c>
      <c r="BM137" s="156" t="s">
        <v>1465</v>
      </c>
    </row>
    <row r="138" spans="2:51" s="13" customFormat="1" ht="11.25">
      <c r="B138" s="158"/>
      <c r="D138" s="159" t="s">
        <v>159</v>
      </c>
      <c r="E138" s="160" t="s">
        <v>1</v>
      </c>
      <c r="F138" s="161" t="s">
        <v>1447</v>
      </c>
      <c r="H138" s="160" t="s">
        <v>1</v>
      </c>
      <c r="I138" s="244"/>
      <c r="L138" s="158"/>
      <c r="M138" s="162"/>
      <c r="N138" s="163"/>
      <c r="O138" s="163"/>
      <c r="P138" s="163"/>
      <c r="Q138" s="163"/>
      <c r="R138" s="163"/>
      <c r="S138" s="163"/>
      <c r="T138" s="164"/>
      <c r="AT138" s="160" t="s">
        <v>159</v>
      </c>
      <c r="AU138" s="160" t="s">
        <v>85</v>
      </c>
      <c r="AV138" s="13" t="s">
        <v>85</v>
      </c>
      <c r="AW138" s="13" t="s">
        <v>33</v>
      </c>
      <c r="AX138" s="13" t="s">
        <v>78</v>
      </c>
      <c r="AY138" s="160" t="s">
        <v>150</v>
      </c>
    </row>
    <row r="139" spans="2:51" s="14" customFormat="1" ht="11.25">
      <c r="B139" s="165"/>
      <c r="D139" s="159" t="s">
        <v>159</v>
      </c>
      <c r="E139" s="166" t="s">
        <v>1</v>
      </c>
      <c r="F139" s="167" t="s">
        <v>85</v>
      </c>
      <c r="H139" s="168">
        <v>1</v>
      </c>
      <c r="I139" s="245"/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159</v>
      </c>
      <c r="AU139" s="166" t="s">
        <v>85</v>
      </c>
      <c r="AV139" s="14" t="s">
        <v>87</v>
      </c>
      <c r="AW139" s="14" t="s">
        <v>33</v>
      </c>
      <c r="AX139" s="14" t="s">
        <v>85</v>
      </c>
      <c r="AY139" s="166" t="s">
        <v>150</v>
      </c>
    </row>
    <row r="140" spans="1:65" s="2" customFormat="1" ht="21.75" customHeight="1">
      <c r="A140" s="29"/>
      <c r="B140" s="145"/>
      <c r="C140" s="146" t="s">
        <v>194</v>
      </c>
      <c r="D140" s="146" t="s">
        <v>152</v>
      </c>
      <c r="E140" s="147" t="s">
        <v>1466</v>
      </c>
      <c r="F140" s="148" t="s">
        <v>1467</v>
      </c>
      <c r="G140" s="149" t="s">
        <v>1444</v>
      </c>
      <c r="H140" s="150">
        <v>1</v>
      </c>
      <c r="I140" s="243"/>
      <c r="J140" s="151">
        <f>ROUND(I140*H140,2)</f>
        <v>0</v>
      </c>
      <c r="K140" s="148" t="s">
        <v>1</v>
      </c>
      <c r="L140" s="30"/>
      <c r="M140" s="152" t="s">
        <v>1</v>
      </c>
      <c r="N140" s="153" t="s">
        <v>43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1445</v>
      </c>
      <c r="AT140" s="156" t="s">
        <v>152</v>
      </c>
      <c r="AU140" s="156" t="s">
        <v>85</v>
      </c>
      <c r="AY140" s="17" t="s">
        <v>150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85</v>
      </c>
      <c r="BK140" s="157">
        <f>ROUND(I140*H140,2)</f>
        <v>0</v>
      </c>
      <c r="BL140" s="17" t="s">
        <v>1445</v>
      </c>
      <c r="BM140" s="156" t="s">
        <v>1468</v>
      </c>
    </row>
    <row r="141" spans="2:51" s="13" customFormat="1" ht="11.25">
      <c r="B141" s="158"/>
      <c r="D141" s="159" t="s">
        <v>159</v>
      </c>
      <c r="E141" s="160" t="s">
        <v>1</v>
      </c>
      <c r="F141" s="161" t="s">
        <v>1447</v>
      </c>
      <c r="H141" s="160" t="s">
        <v>1</v>
      </c>
      <c r="I141" s="244"/>
      <c r="L141" s="158"/>
      <c r="M141" s="162"/>
      <c r="N141" s="163"/>
      <c r="O141" s="163"/>
      <c r="P141" s="163"/>
      <c r="Q141" s="163"/>
      <c r="R141" s="163"/>
      <c r="S141" s="163"/>
      <c r="T141" s="164"/>
      <c r="AT141" s="160" t="s">
        <v>159</v>
      </c>
      <c r="AU141" s="160" t="s">
        <v>85</v>
      </c>
      <c r="AV141" s="13" t="s">
        <v>85</v>
      </c>
      <c r="AW141" s="13" t="s">
        <v>33</v>
      </c>
      <c r="AX141" s="13" t="s">
        <v>78</v>
      </c>
      <c r="AY141" s="160" t="s">
        <v>150</v>
      </c>
    </row>
    <row r="142" spans="2:51" s="14" customFormat="1" ht="11.25">
      <c r="B142" s="165"/>
      <c r="D142" s="159" t="s">
        <v>159</v>
      </c>
      <c r="E142" s="166" t="s">
        <v>1</v>
      </c>
      <c r="F142" s="167" t="s">
        <v>85</v>
      </c>
      <c r="H142" s="168">
        <v>1</v>
      </c>
      <c r="I142" s="245"/>
      <c r="L142" s="165"/>
      <c r="M142" s="169"/>
      <c r="N142" s="170"/>
      <c r="O142" s="170"/>
      <c r="P142" s="170"/>
      <c r="Q142" s="170"/>
      <c r="R142" s="170"/>
      <c r="S142" s="170"/>
      <c r="T142" s="171"/>
      <c r="AT142" s="166" t="s">
        <v>159</v>
      </c>
      <c r="AU142" s="166" t="s">
        <v>85</v>
      </c>
      <c r="AV142" s="14" t="s">
        <v>87</v>
      </c>
      <c r="AW142" s="14" t="s">
        <v>33</v>
      </c>
      <c r="AX142" s="14" t="s">
        <v>85</v>
      </c>
      <c r="AY142" s="166" t="s">
        <v>150</v>
      </c>
    </row>
    <row r="143" spans="1:65" s="2" customFormat="1" ht="16.5" customHeight="1">
      <c r="A143" s="29"/>
      <c r="B143" s="145"/>
      <c r="C143" s="146" t="s">
        <v>200</v>
      </c>
      <c r="D143" s="146" t="s">
        <v>152</v>
      </c>
      <c r="E143" s="147" t="s">
        <v>1469</v>
      </c>
      <c r="F143" s="148" t="s">
        <v>1470</v>
      </c>
      <c r="G143" s="149" t="s">
        <v>1444</v>
      </c>
      <c r="H143" s="150">
        <v>1</v>
      </c>
      <c r="I143" s="243"/>
      <c r="J143" s="151">
        <f>ROUND(I143*H143,2)</f>
        <v>0</v>
      </c>
      <c r="K143" s="148" t="s">
        <v>1</v>
      </c>
      <c r="L143" s="30"/>
      <c r="M143" s="152" t="s">
        <v>1</v>
      </c>
      <c r="N143" s="153" t="s">
        <v>43</v>
      </c>
      <c r="O143" s="154">
        <v>0</v>
      </c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1445</v>
      </c>
      <c r="AT143" s="156" t="s">
        <v>152</v>
      </c>
      <c r="AU143" s="156" t="s">
        <v>85</v>
      </c>
      <c r="AY143" s="17" t="s">
        <v>150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85</v>
      </c>
      <c r="BK143" s="157">
        <f>ROUND(I143*H143,2)</f>
        <v>0</v>
      </c>
      <c r="BL143" s="17" t="s">
        <v>1445</v>
      </c>
      <c r="BM143" s="156" t="s">
        <v>1471</v>
      </c>
    </row>
    <row r="144" spans="2:51" s="13" customFormat="1" ht="11.25">
      <c r="B144" s="158"/>
      <c r="D144" s="159" t="s">
        <v>159</v>
      </c>
      <c r="E144" s="160" t="s">
        <v>1</v>
      </c>
      <c r="F144" s="161" t="s">
        <v>1447</v>
      </c>
      <c r="H144" s="160" t="s">
        <v>1</v>
      </c>
      <c r="I144" s="244"/>
      <c r="L144" s="158"/>
      <c r="M144" s="162"/>
      <c r="N144" s="163"/>
      <c r="O144" s="163"/>
      <c r="P144" s="163"/>
      <c r="Q144" s="163"/>
      <c r="R144" s="163"/>
      <c r="S144" s="163"/>
      <c r="T144" s="164"/>
      <c r="AT144" s="160" t="s">
        <v>159</v>
      </c>
      <c r="AU144" s="160" t="s">
        <v>85</v>
      </c>
      <c r="AV144" s="13" t="s">
        <v>85</v>
      </c>
      <c r="AW144" s="13" t="s">
        <v>33</v>
      </c>
      <c r="AX144" s="13" t="s">
        <v>78</v>
      </c>
      <c r="AY144" s="160" t="s">
        <v>150</v>
      </c>
    </row>
    <row r="145" spans="2:51" s="14" customFormat="1" ht="11.25">
      <c r="B145" s="165"/>
      <c r="D145" s="159" t="s">
        <v>159</v>
      </c>
      <c r="E145" s="166" t="s">
        <v>1</v>
      </c>
      <c r="F145" s="167" t="s">
        <v>85</v>
      </c>
      <c r="H145" s="168">
        <v>1</v>
      </c>
      <c r="I145" s="245"/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159</v>
      </c>
      <c r="AU145" s="166" t="s">
        <v>85</v>
      </c>
      <c r="AV145" s="14" t="s">
        <v>87</v>
      </c>
      <c r="AW145" s="14" t="s">
        <v>33</v>
      </c>
      <c r="AX145" s="14" t="s">
        <v>85</v>
      </c>
      <c r="AY145" s="166" t="s">
        <v>150</v>
      </c>
    </row>
    <row r="146" spans="1:65" s="2" customFormat="1" ht="24.2" customHeight="1">
      <c r="A146" s="29"/>
      <c r="B146" s="145"/>
      <c r="C146" s="146" t="s">
        <v>206</v>
      </c>
      <c r="D146" s="146" t="s">
        <v>152</v>
      </c>
      <c r="E146" s="147" t="s">
        <v>1472</v>
      </c>
      <c r="F146" s="148" t="s">
        <v>1473</v>
      </c>
      <c r="G146" s="149" t="s">
        <v>1444</v>
      </c>
      <c r="H146" s="150">
        <v>1</v>
      </c>
      <c r="I146" s="243"/>
      <c r="J146" s="151">
        <f>ROUND(I146*H146,2)</f>
        <v>0</v>
      </c>
      <c r="K146" s="148" t="s">
        <v>1</v>
      </c>
      <c r="L146" s="30"/>
      <c r="M146" s="152" t="s">
        <v>1</v>
      </c>
      <c r="N146" s="153" t="s">
        <v>43</v>
      </c>
      <c r="O146" s="154">
        <v>0</v>
      </c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1445</v>
      </c>
      <c r="AT146" s="156" t="s">
        <v>152</v>
      </c>
      <c r="AU146" s="156" t="s">
        <v>85</v>
      </c>
      <c r="AY146" s="17" t="s">
        <v>150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85</v>
      </c>
      <c r="BK146" s="157">
        <f>ROUND(I146*H146,2)</f>
        <v>0</v>
      </c>
      <c r="BL146" s="17" t="s">
        <v>1445</v>
      </c>
      <c r="BM146" s="156" t="s">
        <v>1474</v>
      </c>
    </row>
    <row r="147" spans="2:51" s="13" customFormat="1" ht="11.25">
      <c r="B147" s="158"/>
      <c r="D147" s="159" t="s">
        <v>159</v>
      </c>
      <c r="E147" s="160" t="s">
        <v>1</v>
      </c>
      <c r="F147" s="161" t="s">
        <v>1447</v>
      </c>
      <c r="H147" s="160" t="s">
        <v>1</v>
      </c>
      <c r="I147" s="244"/>
      <c r="L147" s="158"/>
      <c r="M147" s="162"/>
      <c r="N147" s="163"/>
      <c r="O147" s="163"/>
      <c r="P147" s="163"/>
      <c r="Q147" s="163"/>
      <c r="R147" s="163"/>
      <c r="S147" s="163"/>
      <c r="T147" s="164"/>
      <c r="AT147" s="160" t="s">
        <v>159</v>
      </c>
      <c r="AU147" s="160" t="s">
        <v>85</v>
      </c>
      <c r="AV147" s="13" t="s">
        <v>85</v>
      </c>
      <c r="AW147" s="13" t="s">
        <v>33</v>
      </c>
      <c r="AX147" s="13" t="s">
        <v>78</v>
      </c>
      <c r="AY147" s="160" t="s">
        <v>150</v>
      </c>
    </row>
    <row r="148" spans="2:51" s="14" customFormat="1" ht="11.25">
      <c r="B148" s="165"/>
      <c r="D148" s="159" t="s">
        <v>159</v>
      </c>
      <c r="E148" s="166" t="s">
        <v>1</v>
      </c>
      <c r="F148" s="167" t="s">
        <v>85</v>
      </c>
      <c r="H148" s="168">
        <v>1</v>
      </c>
      <c r="I148" s="245"/>
      <c r="L148" s="165"/>
      <c r="M148" s="169"/>
      <c r="N148" s="170"/>
      <c r="O148" s="170"/>
      <c r="P148" s="170"/>
      <c r="Q148" s="170"/>
      <c r="R148" s="170"/>
      <c r="S148" s="170"/>
      <c r="T148" s="171"/>
      <c r="AT148" s="166" t="s">
        <v>159</v>
      </c>
      <c r="AU148" s="166" t="s">
        <v>85</v>
      </c>
      <c r="AV148" s="14" t="s">
        <v>87</v>
      </c>
      <c r="AW148" s="14" t="s">
        <v>33</v>
      </c>
      <c r="AX148" s="14" t="s">
        <v>85</v>
      </c>
      <c r="AY148" s="166" t="s">
        <v>150</v>
      </c>
    </row>
    <row r="149" spans="1:65" s="2" customFormat="1" ht="16.5" customHeight="1">
      <c r="A149" s="29"/>
      <c r="B149" s="145"/>
      <c r="C149" s="146" t="s">
        <v>213</v>
      </c>
      <c r="D149" s="146" t="s">
        <v>152</v>
      </c>
      <c r="E149" s="147" t="s">
        <v>1475</v>
      </c>
      <c r="F149" s="148" t="s">
        <v>1476</v>
      </c>
      <c r="G149" s="149" t="s">
        <v>1444</v>
      </c>
      <c r="H149" s="150">
        <v>1</v>
      </c>
      <c r="I149" s="243"/>
      <c r="J149" s="151">
        <f>ROUND(I149*H149,2)</f>
        <v>0</v>
      </c>
      <c r="K149" s="148" t="s">
        <v>1</v>
      </c>
      <c r="L149" s="30"/>
      <c r="M149" s="152" t="s">
        <v>1</v>
      </c>
      <c r="N149" s="153" t="s">
        <v>43</v>
      </c>
      <c r="O149" s="154">
        <v>0</v>
      </c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1445</v>
      </c>
      <c r="AT149" s="156" t="s">
        <v>152</v>
      </c>
      <c r="AU149" s="156" t="s">
        <v>85</v>
      </c>
      <c r="AY149" s="17" t="s">
        <v>150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85</v>
      </c>
      <c r="BK149" s="157">
        <f>ROUND(I149*H149,2)</f>
        <v>0</v>
      </c>
      <c r="BL149" s="17" t="s">
        <v>1445</v>
      </c>
      <c r="BM149" s="156" t="s">
        <v>1477</v>
      </c>
    </row>
    <row r="150" spans="2:51" s="13" customFormat="1" ht="11.25">
      <c r="B150" s="158"/>
      <c r="D150" s="159" t="s">
        <v>159</v>
      </c>
      <c r="E150" s="160" t="s">
        <v>1</v>
      </c>
      <c r="F150" s="161" t="s">
        <v>1447</v>
      </c>
      <c r="H150" s="160" t="s">
        <v>1</v>
      </c>
      <c r="I150" s="244"/>
      <c r="L150" s="158"/>
      <c r="M150" s="162"/>
      <c r="N150" s="163"/>
      <c r="O150" s="163"/>
      <c r="P150" s="163"/>
      <c r="Q150" s="163"/>
      <c r="R150" s="163"/>
      <c r="S150" s="163"/>
      <c r="T150" s="164"/>
      <c r="AT150" s="160" t="s">
        <v>159</v>
      </c>
      <c r="AU150" s="160" t="s">
        <v>85</v>
      </c>
      <c r="AV150" s="13" t="s">
        <v>85</v>
      </c>
      <c r="AW150" s="13" t="s">
        <v>33</v>
      </c>
      <c r="AX150" s="13" t="s">
        <v>78</v>
      </c>
      <c r="AY150" s="160" t="s">
        <v>150</v>
      </c>
    </row>
    <row r="151" spans="2:51" s="14" customFormat="1" ht="11.25">
      <c r="B151" s="165"/>
      <c r="D151" s="159" t="s">
        <v>159</v>
      </c>
      <c r="E151" s="166" t="s">
        <v>1</v>
      </c>
      <c r="F151" s="167" t="s">
        <v>85</v>
      </c>
      <c r="H151" s="168">
        <v>1</v>
      </c>
      <c r="I151" s="245"/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159</v>
      </c>
      <c r="AU151" s="166" t="s">
        <v>85</v>
      </c>
      <c r="AV151" s="14" t="s">
        <v>87</v>
      </c>
      <c r="AW151" s="14" t="s">
        <v>33</v>
      </c>
      <c r="AX151" s="14" t="s">
        <v>85</v>
      </c>
      <c r="AY151" s="166" t="s">
        <v>150</v>
      </c>
    </row>
    <row r="152" spans="1:65" s="2" customFormat="1" ht="16.5" customHeight="1">
      <c r="A152" s="29"/>
      <c r="B152" s="145"/>
      <c r="C152" s="146" t="s">
        <v>217</v>
      </c>
      <c r="D152" s="146" t="s">
        <v>152</v>
      </c>
      <c r="E152" s="147" t="s">
        <v>1478</v>
      </c>
      <c r="F152" s="148" t="s">
        <v>1479</v>
      </c>
      <c r="G152" s="149" t="s">
        <v>1444</v>
      </c>
      <c r="H152" s="150">
        <v>1</v>
      </c>
      <c r="I152" s="243"/>
      <c r="J152" s="151">
        <f>ROUND(I152*H152,2)</f>
        <v>0</v>
      </c>
      <c r="K152" s="148" t="s">
        <v>1</v>
      </c>
      <c r="L152" s="30"/>
      <c r="M152" s="152" t="s">
        <v>1</v>
      </c>
      <c r="N152" s="153" t="s">
        <v>43</v>
      </c>
      <c r="O152" s="154">
        <v>0</v>
      </c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1445</v>
      </c>
      <c r="AT152" s="156" t="s">
        <v>152</v>
      </c>
      <c r="AU152" s="156" t="s">
        <v>85</v>
      </c>
      <c r="AY152" s="17" t="s">
        <v>150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85</v>
      </c>
      <c r="BK152" s="157">
        <f>ROUND(I152*H152,2)</f>
        <v>0</v>
      </c>
      <c r="BL152" s="17" t="s">
        <v>1445</v>
      </c>
      <c r="BM152" s="156" t="s">
        <v>1480</v>
      </c>
    </row>
    <row r="153" spans="2:51" s="13" customFormat="1" ht="11.25">
      <c r="B153" s="158"/>
      <c r="D153" s="159" t="s">
        <v>159</v>
      </c>
      <c r="E153" s="160" t="s">
        <v>1</v>
      </c>
      <c r="F153" s="161" t="s">
        <v>1447</v>
      </c>
      <c r="H153" s="160" t="s">
        <v>1</v>
      </c>
      <c r="I153" s="244"/>
      <c r="L153" s="158"/>
      <c r="M153" s="162"/>
      <c r="N153" s="163"/>
      <c r="O153" s="163"/>
      <c r="P153" s="163"/>
      <c r="Q153" s="163"/>
      <c r="R153" s="163"/>
      <c r="S153" s="163"/>
      <c r="T153" s="164"/>
      <c r="AT153" s="160" t="s">
        <v>159</v>
      </c>
      <c r="AU153" s="160" t="s">
        <v>85</v>
      </c>
      <c r="AV153" s="13" t="s">
        <v>85</v>
      </c>
      <c r="AW153" s="13" t="s">
        <v>33</v>
      </c>
      <c r="AX153" s="13" t="s">
        <v>78</v>
      </c>
      <c r="AY153" s="160" t="s">
        <v>150</v>
      </c>
    </row>
    <row r="154" spans="2:51" s="14" customFormat="1" ht="11.25">
      <c r="B154" s="165"/>
      <c r="D154" s="159" t="s">
        <v>159</v>
      </c>
      <c r="E154" s="166" t="s">
        <v>1</v>
      </c>
      <c r="F154" s="167" t="s">
        <v>85</v>
      </c>
      <c r="H154" s="168">
        <v>1</v>
      </c>
      <c r="I154" s="245"/>
      <c r="L154" s="165"/>
      <c r="M154" s="169"/>
      <c r="N154" s="170"/>
      <c r="O154" s="170"/>
      <c r="P154" s="170"/>
      <c r="Q154" s="170"/>
      <c r="R154" s="170"/>
      <c r="S154" s="170"/>
      <c r="T154" s="171"/>
      <c r="AT154" s="166" t="s">
        <v>159</v>
      </c>
      <c r="AU154" s="166" t="s">
        <v>85</v>
      </c>
      <c r="AV154" s="14" t="s">
        <v>87</v>
      </c>
      <c r="AW154" s="14" t="s">
        <v>33</v>
      </c>
      <c r="AX154" s="14" t="s">
        <v>85</v>
      </c>
      <c r="AY154" s="166" t="s">
        <v>150</v>
      </c>
    </row>
    <row r="155" spans="1:65" s="2" customFormat="1" ht="16.5" customHeight="1">
      <c r="A155" s="29"/>
      <c r="B155" s="145"/>
      <c r="C155" s="146" t="s">
        <v>223</v>
      </c>
      <c r="D155" s="146" t="s">
        <v>152</v>
      </c>
      <c r="E155" s="147" t="s">
        <v>1481</v>
      </c>
      <c r="F155" s="148" t="s">
        <v>1482</v>
      </c>
      <c r="G155" s="149" t="s">
        <v>1444</v>
      </c>
      <c r="H155" s="150">
        <v>1</v>
      </c>
      <c r="I155" s="243"/>
      <c r="J155" s="151">
        <f>ROUND(I155*H155,2)</f>
        <v>0</v>
      </c>
      <c r="K155" s="148" t="s">
        <v>1</v>
      </c>
      <c r="L155" s="30"/>
      <c r="M155" s="152" t="s">
        <v>1</v>
      </c>
      <c r="N155" s="153" t="s">
        <v>43</v>
      </c>
      <c r="O155" s="154">
        <v>0</v>
      </c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1445</v>
      </c>
      <c r="AT155" s="156" t="s">
        <v>152</v>
      </c>
      <c r="AU155" s="156" t="s">
        <v>85</v>
      </c>
      <c r="AY155" s="17" t="s">
        <v>150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85</v>
      </c>
      <c r="BK155" s="157">
        <f>ROUND(I155*H155,2)</f>
        <v>0</v>
      </c>
      <c r="BL155" s="17" t="s">
        <v>1445</v>
      </c>
      <c r="BM155" s="156" t="s">
        <v>1483</v>
      </c>
    </row>
    <row r="156" spans="2:51" s="13" customFormat="1" ht="11.25">
      <c r="B156" s="158"/>
      <c r="D156" s="159" t="s">
        <v>159</v>
      </c>
      <c r="E156" s="160" t="s">
        <v>1</v>
      </c>
      <c r="F156" s="161" t="s">
        <v>1447</v>
      </c>
      <c r="H156" s="160" t="s">
        <v>1</v>
      </c>
      <c r="I156" s="244"/>
      <c r="L156" s="158"/>
      <c r="M156" s="162"/>
      <c r="N156" s="163"/>
      <c r="O156" s="163"/>
      <c r="P156" s="163"/>
      <c r="Q156" s="163"/>
      <c r="R156" s="163"/>
      <c r="S156" s="163"/>
      <c r="T156" s="164"/>
      <c r="AT156" s="160" t="s">
        <v>159</v>
      </c>
      <c r="AU156" s="160" t="s">
        <v>85</v>
      </c>
      <c r="AV156" s="13" t="s">
        <v>85</v>
      </c>
      <c r="AW156" s="13" t="s">
        <v>33</v>
      </c>
      <c r="AX156" s="13" t="s">
        <v>78</v>
      </c>
      <c r="AY156" s="160" t="s">
        <v>150</v>
      </c>
    </row>
    <row r="157" spans="2:51" s="14" customFormat="1" ht="11.25">
      <c r="B157" s="165"/>
      <c r="D157" s="159" t="s">
        <v>159</v>
      </c>
      <c r="E157" s="166" t="s">
        <v>1</v>
      </c>
      <c r="F157" s="167" t="s">
        <v>85</v>
      </c>
      <c r="H157" s="168">
        <v>1</v>
      </c>
      <c r="I157" s="245"/>
      <c r="L157" s="165"/>
      <c r="M157" s="169"/>
      <c r="N157" s="170"/>
      <c r="O157" s="170"/>
      <c r="P157" s="170"/>
      <c r="Q157" s="170"/>
      <c r="R157" s="170"/>
      <c r="S157" s="170"/>
      <c r="T157" s="171"/>
      <c r="AT157" s="166" t="s">
        <v>159</v>
      </c>
      <c r="AU157" s="166" t="s">
        <v>85</v>
      </c>
      <c r="AV157" s="14" t="s">
        <v>87</v>
      </c>
      <c r="AW157" s="14" t="s">
        <v>33</v>
      </c>
      <c r="AX157" s="14" t="s">
        <v>85</v>
      </c>
      <c r="AY157" s="166" t="s">
        <v>150</v>
      </c>
    </row>
    <row r="158" spans="1:65" s="2" customFormat="1" ht="24.2" customHeight="1">
      <c r="A158" s="29"/>
      <c r="B158" s="145"/>
      <c r="C158" s="146" t="s">
        <v>228</v>
      </c>
      <c r="D158" s="146" t="s">
        <v>152</v>
      </c>
      <c r="E158" s="147" t="s">
        <v>1484</v>
      </c>
      <c r="F158" s="148" t="s">
        <v>1485</v>
      </c>
      <c r="G158" s="149" t="s">
        <v>1444</v>
      </c>
      <c r="H158" s="150">
        <v>1</v>
      </c>
      <c r="I158" s="243"/>
      <c r="J158" s="151">
        <f>ROUND(I158*H158,2)</f>
        <v>0</v>
      </c>
      <c r="K158" s="148" t="s">
        <v>1</v>
      </c>
      <c r="L158" s="30"/>
      <c r="M158" s="152" t="s">
        <v>1</v>
      </c>
      <c r="N158" s="153" t="s">
        <v>43</v>
      </c>
      <c r="O158" s="154">
        <v>0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1445</v>
      </c>
      <c r="AT158" s="156" t="s">
        <v>152</v>
      </c>
      <c r="AU158" s="156" t="s">
        <v>85</v>
      </c>
      <c r="AY158" s="17" t="s">
        <v>150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85</v>
      </c>
      <c r="BK158" s="157">
        <f>ROUND(I158*H158,2)</f>
        <v>0</v>
      </c>
      <c r="BL158" s="17" t="s">
        <v>1445</v>
      </c>
      <c r="BM158" s="156" t="s">
        <v>1486</v>
      </c>
    </row>
    <row r="159" spans="2:51" s="13" customFormat="1" ht="11.25">
      <c r="B159" s="158"/>
      <c r="D159" s="159" t="s">
        <v>159</v>
      </c>
      <c r="E159" s="160" t="s">
        <v>1</v>
      </c>
      <c r="F159" s="161" t="s">
        <v>1487</v>
      </c>
      <c r="H159" s="160" t="s">
        <v>1</v>
      </c>
      <c r="I159" s="244"/>
      <c r="L159" s="158"/>
      <c r="M159" s="162"/>
      <c r="N159" s="163"/>
      <c r="O159" s="163"/>
      <c r="P159" s="163"/>
      <c r="Q159" s="163"/>
      <c r="R159" s="163"/>
      <c r="S159" s="163"/>
      <c r="T159" s="164"/>
      <c r="AT159" s="160" t="s">
        <v>159</v>
      </c>
      <c r="AU159" s="160" t="s">
        <v>85</v>
      </c>
      <c r="AV159" s="13" t="s">
        <v>85</v>
      </c>
      <c r="AW159" s="13" t="s">
        <v>33</v>
      </c>
      <c r="AX159" s="13" t="s">
        <v>78</v>
      </c>
      <c r="AY159" s="160" t="s">
        <v>150</v>
      </c>
    </row>
    <row r="160" spans="2:51" s="13" customFormat="1" ht="11.25">
      <c r="B160" s="158"/>
      <c r="D160" s="159" t="s">
        <v>159</v>
      </c>
      <c r="E160" s="160" t="s">
        <v>1</v>
      </c>
      <c r="F160" s="161" t="s">
        <v>1488</v>
      </c>
      <c r="H160" s="160" t="s">
        <v>1</v>
      </c>
      <c r="I160" s="244"/>
      <c r="L160" s="158"/>
      <c r="M160" s="162"/>
      <c r="N160" s="163"/>
      <c r="O160" s="163"/>
      <c r="P160" s="163"/>
      <c r="Q160" s="163"/>
      <c r="R160" s="163"/>
      <c r="S160" s="163"/>
      <c r="T160" s="164"/>
      <c r="AT160" s="160" t="s">
        <v>159</v>
      </c>
      <c r="AU160" s="160" t="s">
        <v>85</v>
      </c>
      <c r="AV160" s="13" t="s">
        <v>85</v>
      </c>
      <c r="AW160" s="13" t="s">
        <v>33</v>
      </c>
      <c r="AX160" s="13" t="s">
        <v>78</v>
      </c>
      <c r="AY160" s="160" t="s">
        <v>150</v>
      </c>
    </row>
    <row r="161" spans="2:51" s="13" customFormat="1" ht="22.5">
      <c r="B161" s="158"/>
      <c r="D161" s="159" t="s">
        <v>159</v>
      </c>
      <c r="E161" s="160" t="s">
        <v>1</v>
      </c>
      <c r="F161" s="161" t="s">
        <v>1489</v>
      </c>
      <c r="H161" s="160" t="s">
        <v>1</v>
      </c>
      <c r="I161" s="244"/>
      <c r="L161" s="158"/>
      <c r="M161" s="162"/>
      <c r="N161" s="163"/>
      <c r="O161" s="163"/>
      <c r="P161" s="163"/>
      <c r="Q161" s="163"/>
      <c r="R161" s="163"/>
      <c r="S161" s="163"/>
      <c r="T161" s="164"/>
      <c r="AT161" s="160" t="s">
        <v>159</v>
      </c>
      <c r="AU161" s="160" t="s">
        <v>85</v>
      </c>
      <c r="AV161" s="13" t="s">
        <v>85</v>
      </c>
      <c r="AW161" s="13" t="s">
        <v>33</v>
      </c>
      <c r="AX161" s="13" t="s">
        <v>78</v>
      </c>
      <c r="AY161" s="160" t="s">
        <v>150</v>
      </c>
    </row>
    <row r="162" spans="2:51" s="13" customFormat="1" ht="11.25">
      <c r="B162" s="158"/>
      <c r="D162" s="159" t="s">
        <v>159</v>
      </c>
      <c r="E162" s="160" t="s">
        <v>1</v>
      </c>
      <c r="F162" s="161" t="s">
        <v>1490</v>
      </c>
      <c r="H162" s="160" t="s">
        <v>1</v>
      </c>
      <c r="I162" s="244"/>
      <c r="L162" s="158"/>
      <c r="M162" s="162"/>
      <c r="N162" s="163"/>
      <c r="O162" s="163"/>
      <c r="P162" s="163"/>
      <c r="Q162" s="163"/>
      <c r="R162" s="163"/>
      <c r="S162" s="163"/>
      <c r="T162" s="164"/>
      <c r="AT162" s="160" t="s">
        <v>159</v>
      </c>
      <c r="AU162" s="160" t="s">
        <v>85</v>
      </c>
      <c r="AV162" s="13" t="s">
        <v>85</v>
      </c>
      <c r="AW162" s="13" t="s">
        <v>33</v>
      </c>
      <c r="AX162" s="13" t="s">
        <v>78</v>
      </c>
      <c r="AY162" s="160" t="s">
        <v>150</v>
      </c>
    </row>
    <row r="163" spans="2:51" s="14" customFormat="1" ht="11.25">
      <c r="B163" s="165"/>
      <c r="D163" s="159" t="s">
        <v>159</v>
      </c>
      <c r="E163" s="166" t="s">
        <v>1</v>
      </c>
      <c r="F163" s="167" t="s">
        <v>85</v>
      </c>
      <c r="H163" s="168">
        <v>1</v>
      </c>
      <c r="I163" s="245"/>
      <c r="L163" s="165"/>
      <c r="M163" s="169"/>
      <c r="N163" s="170"/>
      <c r="O163" s="170"/>
      <c r="P163" s="170"/>
      <c r="Q163" s="170"/>
      <c r="R163" s="170"/>
      <c r="S163" s="170"/>
      <c r="T163" s="171"/>
      <c r="AT163" s="166" t="s">
        <v>159</v>
      </c>
      <c r="AU163" s="166" t="s">
        <v>85</v>
      </c>
      <c r="AV163" s="14" t="s">
        <v>87</v>
      </c>
      <c r="AW163" s="14" t="s">
        <v>33</v>
      </c>
      <c r="AX163" s="14" t="s">
        <v>85</v>
      </c>
      <c r="AY163" s="166" t="s">
        <v>150</v>
      </c>
    </row>
    <row r="164" spans="1:65" s="2" customFormat="1" ht="24.2" customHeight="1">
      <c r="A164" s="29"/>
      <c r="B164" s="145"/>
      <c r="C164" s="146" t="s">
        <v>8</v>
      </c>
      <c r="D164" s="146" t="s">
        <v>152</v>
      </c>
      <c r="E164" s="147" t="s">
        <v>1491</v>
      </c>
      <c r="F164" s="148" t="s">
        <v>1492</v>
      </c>
      <c r="G164" s="149" t="s">
        <v>1444</v>
      </c>
      <c r="H164" s="150">
        <v>1</v>
      </c>
      <c r="I164" s="243"/>
      <c r="J164" s="151">
        <f>ROUND(I164*H164,2)</f>
        <v>0</v>
      </c>
      <c r="K164" s="148" t="s">
        <v>1</v>
      </c>
      <c r="L164" s="30"/>
      <c r="M164" s="152" t="s">
        <v>1</v>
      </c>
      <c r="N164" s="153" t="s">
        <v>43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6" t="s">
        <v>1445</v>
      </c>
      <c r="AT164" s="156" t="s">
        <v>152</v>
      </c>
      <c r="AU164" s="156" t="s">
        <v>85</v>
      </c>
      <c r="AY164" s="17" t="s">
        <v>150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85</v>
      </c>
      <c r="BK164" s="157">
        <f>ROUND(I164*H164,2)</f>
        <v>0</v>
      </c>
      <c r="BL164" s="17" t="s">
        <v>1445</v>
      </c>
      <c r="BM164" s="156" t="s">
        <v>1493</v>
      </c>
    </row>
    <row r="165" spans="2:51" s="13" customFormat="1" ht="11.25">
      <c r="B165" s="158"/>
      <c r="D165" s="159" t="s">
        <v>159</v>
      </c>
      <c r="E165" s="160" t="s">
        <v>1</v>
      </c>
      <c r="F165" s="161" t="s">
        <v>1494</v>
      </c>
      <c r="H165" s="160" t="s">
        <v>1</v>
      </c>
      <c r="I165" s="244"/>
      <c r="L165" s="158"/>
      <c r="M165" s="162"/>
      <c r="N165" s="163"/>
      <c r="O165" s="163"/>
      <c r="P165" s="163"/>
      <c r="Q165" s="163"/>
      <c r="R165" s="163"/>
      <c r="S165" s="163"/>
      <c r="T165" s="164"/>
      <c r="AT165" s="160" t="s">
        <v>159</v>
      </c>
      <c r="AU165" s="160" t="s">
        <v>85</v>
      </c>
      <c r="AV165" s="13" t="s">
        <v>85</v>
      </c>
      <c r="AW165" s="13" t="s">
        <v>33</v>
      </c>
      <c r="AX165" s="13" t="s">
        <v>78</v>
      </c>
      <c r="AY165" s="160" t="s">
        <v>150</v>
      </c>
    </row>
    <row r="166" spans="2:51" s="13" customFormat="1" ht="11.25">
      <c r="B166" s="158"/>
      <c r="D166" s="159" t="s">
        <v>159</v>
      </c>
      <c r="E166" s="160" t="s">
        <v>1</v>
      </c>
      <c r="F166" s="161" t="s">
        <v>1495</v>
      </c>
      <c r="H166" s="160" t="s">
        <v>1</v>
      </c>
      <c r="I166" s="244"/>
      <c r="L166" s="158"/>
      <c r="M166" s="162"/>
      <c r="N166" s="163"/>
      <c r="O166" s="163"/>
      <c r="P166" s="163"/>
      <c r="Q166" s="163"/>
      <c r="R166" s="163"/>
      <c r="S166" s="163"/>
      <c r="T166" s="164"/>
      <c r="AT166" s="160" t="s">
        <v>159</v>
      </c>
      <c r="AU166" s="160" t="s">
        <v>85</v>
      </c>
      <c r="AV166" s="13" t="s">
        <v>85</v>
      </c>
      <c r="AW166" s="13" t="s">
        <v>33</v>
      </c>
      <c r="AX166" s="13" t="s">
        <v>78</v>
      </c>
      <c r="AY166" s="160" t="s">
        <v>150</v>
      </c>
    </row>
    <row r="167" spans="2:51" s="13" customFormat="1" ht="22.5">
      <c r="B167" s="158"/>
      <c r="D167" s="159" t="s">
        <v>159</v>
      </c>
      <c r="E167" s="160" t="s">
        <v>1</v>
      </c>
      <c r="F167" s="161" t="s">
        <v>1489</v>
      </c>
      <c r="H167" s="160" t="s">
        <v>1</v>
      </c>
      <c r="I167" s="244"/>
      <c r="L167" s="158"/>
      <c r="M167" s="162"/>
      <c r="N167" s="163"/>
      <c r="O167" s="163"/>
      <c r="P167" s="163"/>
      <c r="Q167" s="163"/>
      <c r="R167" s="163"/>
      <c r="S167" s="163"/>
      <c r="T167" s="164"/>
      <c r="AT167" s="160" t="s">
        <v>159</v>
      </c>
      <c r="AU167" s="160" t="s">
        <v>85</v>
      </c>
      <c r="AV167" s="13" t="s">
        <v>85</v>
      </c>
      <c r="AW167" s="13" t="s">
        <v>33</v>
      </c>
      <c r="AX167" s="13" t="s">
        <v>78</v>
      </c>
      <c r="AY167" s="160" t="s">
        <v>150</v>
      </c>
    </row>
    <row r="168" spans="2:51" s="13" customFormat="1" ht="11.25">
      <c r="B168" s="158"/>
      <c r="D168" s="159" t="s">
        <v>159</v>
      </c>
      <c r="E168" s="160" t="s">
        <v>1</v>
      </c>
      <c r="F168" s="161" t="s">
        <v>1490</v>
      </c>
      <c r="H168" s="160" t="s">
        <v>1</v>
      </c>
      <c r="I168" s="244"/>
      <c r="L168" s="158"/>
      <c r="M168" s="162"/>
      <c r="N168" s="163"/>
      <c r="O168" s="163"/>
      <c r="P168" s="163"/>
      <c r="Q168" s="163"/>
      <c r="R168" s="163"/>
      <c r="S168" s="163"/>
      <c r="T168" s="164"/>
      <c r="AT168" s="160" t="s">
        <v>159</v>
      </c>
      <c r="AU168" s="160" t="s">
        <v>85</v>
      </c>
      <c r="AV168" s="13" t="s">
        <v>85</v>
      </c>
      <c r="AW168" s="13" t="s">
        <v>33</v>
      </c>
      <c r="AX168" s="13" t="s">
        <v>78</v>
      </c>
      <c r="AY168" s="160" t="s">
        <v>150</v>
      </c>
    </row>
    <row r="169" spans="2:51" s="14" customFormat="1" ht="11.25">
      <c r="B169" s="165"/>
      <c r="D169" s="159" t="s">
        <v>159</v>
      </c>
      <c r="E169" s="166" t="s">
        <v>1</v>
      </c>
      <c r="F169" s="167" t="s">
        <v>85</v>
      </c>
      <c r="H169" s="168">
        <v>1</v>
      </c>
      <c r="I169" s="245"/>
      <c r="L169" s="165"/>
      <c r="M169" s="195"/>
      <c r="N169" s="196"/>
      <c r="O169" s="196"/>
      <c r="P169" s="196"/>
      <c r="Q169" s="196"/>
      <c r="R169" s="196"/>
      <c r="S169" s="196"/>
      <c r="T169" s="197"/>
      <c r="AT169" s="166" t="s">
        <v>159</v>
      </c>
      <c r="AU169" s="166" t="s">
        <v>85</v>
      </c>
      <c r="AV169" s="14" t="s">
        <v>87</v>
      </c>
      <c r="AW169" s="14" t="s">
        <v>33</v>
      </c>
      <c r="AX169" s="14" t="s">
        <v>85</v>
      </c>
      <c r="AY169" s="166" t="s">
        <v>150</v>
      </c>
    </row>
    <row r="170" spans="1:31" s="2" customFormat="1" ht="6.95" customHeight="1">
      <c r="A170" s="29"/>
      <c r="B170" s="44"/>
      <c r="C170" s="45"/>
      <c r="D170" s="45"/>
      <c r="E170" s="45"/>
      <c r="F170" s="45"/>
      <c r="G170" s="45"/>
      <c r="H170" s="45"/>
      <c r="I170" s="246"/>
      <c r="J170" s="45"/>
      <c r="K170" s="45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  <row r="171" ht="11.25">
      <c r="H171" s="251">
        <f>SUM(H119:H170)</f>
        <v>30</v>
      </c>
    </row>
  </sheetData>
  <autoFilter ref="C116:K169"/>
  <mergeCells count="8">
    <mergeCell ref="E107:H107"/>
    <mergeCell ref="E109:H109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Aleš Vocel</cp:lastModifiedBy>
  <dcterms:created xsi:type="dcterms:W3CDTF">2023-12-29T22:54:16Z</dcterms:created>
  <dcterms:modified xsi:type="dcterms:W3CDTF">2023-12-30T00:06:05Z</dcterms:modified>
  <cp:category/>
  <cp:version/>
  <cp:contentType/>
  <cp:contentStatus/>
</cp:coreProperties>
</file>