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S:\6003_Výstavba kanalizace - Kolomuty\#VÍCEPRÁCE\00_INVESTOR\00_Změnové listy_INVESTOR_projednané\6003_Jizera B_Dodatek D3 - úprava ZA - oprava 30.1.2023\"/>
    </mc:Choice>
  </mc:AlternateContent>
  <xr:revisionPtr revIDLastSave="0" documentId="13_ncr:1_{95557BBF-C4FD-444A-AA4D-D455C7F286C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SO 06 - Kanalizační přípojky" sheetId="2" r:id="rId2"/>
    <sheet name="SO 07.1 - Přeložka vodovo..." sheetId="3" r:id="rId3"/>
    <sheet name="SO 07.2 - Přeložka vodovo..." sheetId="4" r:id="rId4"/>
    <sheet name="SO 07.3 - Přeložka vodovodu C-3" sheetId="8" r:id="rId5"/>
    <sheet name="04 - Přípojky" sheetId="6" r:id="rId6"/>
    <sheet name="02 - Vedlejší a ostaní ná..." sheetId="7" r:id="rId7"/>
  </sheets>
  <definedNames>
    <definedName name="_xlnm._FilterDatabase" localSheetId="6" hidden="1">'02 - Vedlejší a ostaní ná...'!$C$9:$V$34</definedName>
    <definedName name="_xlnm._FilterDatabase" localSheetId="5" hidden="1">'04 - Přípojky'!$C$10:$V$80</definedName>
    <definedName name="_xlnm._FilterDatabase" localSheetId="1" hidden="1">'SO 06 - Kanalizační přípojky'!$C$9:$BH$96</definedName>
    <definedName name="_xlnm._FilterDatabase" localSheetId="2" hidden="1">'SO 07.1 - Přeložka vodovo...'!$C$10:$P$117</definedName>
    <definedName name="_xlnm._FilterDatabase" localSheetId="3" hidden="1">'SO 07.2 - Přeložka vodovo...'!$C$10:$P$99</definedName>
    <definedName name="_xlnm.Print_Titles" localSheetId="6">'02 - Vedlejší a ostaní ná...'!#REF!</definedName>
    <definedName name="_xlnm.Print_Titles" localSheetId="5">'04 - Přípojky'!#REF!</definedName>
    <definedName name="_xlnm.Print_Titles" localSheetId="0">'Rekapitulace stavby'!#REF!</definedName>
    <definedName name="_xlnm.Print_Titles" localSheetId="1">'SO 06 - Kanalizační přípojky'!#REF!</definedName>
    <definedName name="_xlnm.Print_Titles" localSheetId="2">'SO 07.1 - Přeložka vodovo...'!#REF!</definedName>
    <definedName name="_xlnm.Print_Titles" localSheetId="3">'SO 07.2 - Přeložka vodovo...'!#REF!</definedName>
    <definedName name="_xlnm.Print_Area" localSheetId="6">'02 - Vedlejší a ostaní ná...'!$B$1:$AM$38</definedName>
    <definedName name="_xlnm.Print_Area" localSheetId="5">'04 - Přípojky'!$B$1:$W$84</definedName>
    <definedName name="_xlnm.Print_Area" localSheetId="0">'Rekapitulace stavby'!$A$1:$H$26</definedName>
    <definedName name="_xlnm.Print_Area" localSheetId="1">'SO 06 - Kanalizační přípojky'!$B$1:$CB$100</definedName>
    <definedName name="_xlnm.Print_Area" localSheetId="2">'SO 07.1 - Přeložka vodovo...'!$B$1:$Y$121</definedName>
    <definedName name="_xlnm.Print_Area" localSheetId="3">'SO 07.2 - Přeložka vodovo...'!$B$2:$Z$103</definedName>
    <definedName name="_xlnm.Print_Area" localSheetId="4">'SO 07.3 - Přeložka vodovodu C-3'!$C$1:$T$85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R14" i="7" l="1"/>
  <c r="S14" i="7" s="1"/>
  <c r="T14" i="7"/>
  <c r="V14" i="7" s="1"/>
  <c r="U14" i="7"/>
  <c r="R15" i="7"/>
  <c r="S15" i="7" s="1"/>
  <c r="T15" i="7"/>
  <c r="V15" i="7" s="1"/>
  <c r="U15" i="7"/>
  <c r="R16" i="7"/>
  <c r="S16" i="7" s="1"/>
  <c r="T16" i="7"/>
  <c r="V16" i="7" s="1"/>
  <c r="U16" i="7"/>
  <c r="R17" i="7"/>
  <c r="S17" i="7"/>
  <c r="T17" i="7"/>
  <c r="V17" i="7" s="1"/>
  <c r="U17" i="7"/>
  <c r="R18" i="7"/>
  <c r="S18" i="7" s="1"/>
  <c r="T18" i="7"/>
  <c r="U18" i="7"/>
  <c r="V18" i="7"/>
  <c r="R19" i="7"/>
  <c r="S19" i="7"/>
  <c r="T19" i="7"/>
  <c r="V19" i="7" s="1"/>
  <c r="U19" i="7"/>
  <c r="R20" i="7"/>
  <c r="S20" i="7"/>
  <c r="T20" i="7"/>
  <c r="V20" i="7" s="1"/>
  <c r="U20" i="7"/>
  <c r="R21" i="7"/>
  <c r="S21" i="7"/>
  <c r="T21" i="7"/>
  <c r="V21" i="7" s="1"/>
  <c r="U21" i="7"/>
  <c r="R22" i="7"/>
  <c r="S22" i="7" s="1"/>
  <c r="T22" i="7"/>
  <c r="U22" i="7"/>
  <c r="V22" i="7"/>
  <c r="R23" i="7"/>
  <c r="S23" i="7"/>
  <c r="T23" i="7"/>
  <c r="V23" i="7" s="1"/>
  <c r="U23" i="7"/>
  <c r="R24" i="7"/>
  <c r="S24" i="7" s="1"/>
  <c r="T24" i="7"/>
  <c r="V24" i="7" s="1"/>
  <c r="U24" i="7"/>
  <c r="R25" i="7"/>
  <c r="S25" i="7"/>
  <c r="T25" i="7"/>
  <c r="V25" i="7" s="1"/>
  <c r="U25" i="7"/>
  <c r="R26" i="7"/>
  <c r="S26" i="7" s="1"/>
  <c r="T26" i="7"/>
  <c r="U26" i="7"/>
  <c r="V26" i="7"/>
  <c r="R27" i="7"/>
  <c r="S27" i="7"/>
  <c r="T27" i="7"/>
  <c r="V27" i="7" s="1"/>
  <c r="U27" i="7"/>
  <c r="R28" i="7"/>
  <c r="S28" i="7"/>
  <c r="T28" i="7"/>
  <c r="V28" i="7" s="1"/>
  <c r="U28" i="7"/>
  <c r="R29" i="7"/>
  <c r="S29" i="7"/>
  <c r="T29" i="7"/>
  <c r="V29" i="7" s="1"/>
  <c r="U29" i="7"/>
  <c r="R30" i="7"/>
  <c r="S30" i="7" s="1"/>
  <c r="T30" i="7"/>
  <c r="U30" i="7"/>
  <c r="V30" i="7"/>
  <c r="R31" i="7"/>
  <c r="S31" i="7"/>
  <c r="T31" i="7"/>
  <c r="V31" i="7" s="1"/>
  <c r="U31" i="7"/>
  <c r="R32" i="7"/>
  <c r="S32" i="7" s="1"/>
  <c r="T32" i="7"/>
  <c r="V32" i="7" s="1"/>
  <c r="U32" i="7"/>
  <c r="R33" i="7"/>
  <c r="S33" i="7"/>
  <c r="T33" i="7"/>
  <c r="V33" i="7" s="1"/>
  <c r="U33" i="7"/>
  <c r="R34" i="7"/>
  <c r="S34" i="7" s="1"/>
  <c r="T34" i="7"/>
  <c r="U34" i="7"/>
  <c r="V34" i="7"/>
  <c r="V13" i="7"/>
  <c r="U13" i="7"/>
  <c r="S13" i="7"/>
  <c r="R13" i="7"/>
  <c r="H19" i="1" l="1"/>
  <c r="F19" i="1"/>
  <c r="O81" i="8"/>
  <c r="N81" i="8"/>
  <c r="P81" i="8" s="1"/>
  <c r="L81" i="8"/>
  <c r="M81" i="8" s="1"/>
  <c r="O80" i="8"/>
  <c r="N80" i="8"/>
  <c r="P80" i="8" s="1"/>
  <c r="L80" i="8"/>
  <c r="M80" i="8"/>
  <c r="O79" i="8"/>
  <c r="N79" i="8"/>
  <c r="P79" i="8" s="1"/>
  <c r="L79" i="8"/>
  <c r="M79" i="8" s="1"/>
  <c r="O77" i="8"/>
  <c r="N77" i="8"/>
  <c r="P77" i="8" s="1"/>
  <c r="P76" i="8" s="1"/>
  <c r="L77" i="8"/>
  <c r="M77" i="8" s="1"/>
  <c r="M76" i="8" s="1"/>
  <c r="O75" i="8"/>
  <c r="N75" i="8"/>
  <c r="P75" i="8" s="1"/>
  <c r="P74" i="8" s="1"/>
  <c r="L75" i="8"/>
  <c r="M75" i="8" s="1"/>
  <c r="M74" i="8" s="1"/>
  <c r="O73" i="8"/>
  <c r="N73" i="8"/>
  <c r="P73" i="8" s="1"/>
  <c r="L73" i="8"/>
  <c r="M73" i="8" s="1"/>
  <c r="O72" i="8"/>
  <c r="N72" i="8"/>
  <c r="P72" i="8" s="1"/>
  <c r="M72" i="8"/>
  <c r="L72" i="8"/>
  <c r="O71" i="8"/>
  <c r="N71" i="8"/>
  <c r="P71" i="8" s="1"/>
  <c r="M71" i="8"/>
  <c r="L71" i="8"/>
  <c r="O70" i="8"/>
  <c r="N70" i="8"/>
  <c r="P70" i="8" s="1"/>
  <c r="L70" i="8"/>
  <c r="M70" i="8" s="1"/>
  <c r="P69" i="8"/>
  <c r="O69" i="8"/>
  <c r="N69" i="8"/>
  <c r="M69" i="8"/>
  <c r="L69" i="8"/>
  <c r="O68" i="8"/>
  <c r="N68" i="8"/>
  <c r="P68" i="8" s="1"/>
  <c r="M68" i="8"/>
  <c r="L68" i="8"/>
  <c r="O67" i="8"/>
  <c r="N67" i="8"/>
  <c r="P67" i="8" s="1"/>
  <c r="L67" i="8"/>
  <c r="M67" i="8" s="1"/>
  <c r="O66" i="8"/>
  <c r="N66" i="8"/>
  <c r="L66" i="8"/>
  <c r="M66" i="8" s="1"/>
  <c r="O65" i="8"/>
  <c r="N65" i="8"/>
  <c r="P65" i="8" s="1"/>
  <c r="L65" i="8"/>
  <c r="M65" i="8" s="1"/>
  <c r="O64" i="8"/>
  <c r="N64" i="8"/>
  <c r="P64" i="8" s="1"/>
  <c r="M64" i="8"/>
  <c r="L64" i="8"/>
  <c r="O63" i="8"/>
  <c r="N63" i="8"/>
  <c r="P63" i="8" s="1"/>
  <c r="M63" i="8"/>
  <c r="L63" i="8"/>
  <c r="O62" i="8"/>
  <c r="N62" i="8"/>
  <c r="P62" i="8" s="1"/>
  <c r="L62" i="8"/>
  <c r="M62" i="8" s="1"/>
  <c r="P61" i="8"/>
  <c r="O61" i="8"/>
  <c r="N61" i="8"/>
  <c r="M61" i="8"/>
  <c r="L61" i="8"/>
  <c r="O60" i="8"/>
  <c r="N60" i="8"/>
  <c r="P60" i="8" s="1"/>
  <c r="M60" i="8"/>
  <c r="L60" i="8"/>
  <c r="O59" i="8"/>
  <c r="N59" i="8"/>
  <c r="P59" i="8" s="1"/>
  <c r="L59" i="8"/>
  <c r="M59" i="8" s="1"/>
  <c r="O58" i="8"/>
  <c r="P58" i="8" s="1"/>
  <c r="N58" i="8"/>
  <c r="L58" i="8"/>
  <c r="M58" i="8" s="1"/>
  <c r="O57" i="8"/>
  <c r="N57" i="8"/>
  <c r="P57" i="8" s="1"/>
  <c r="L57" i="8"/>
  <c r="M57" i="8" s="1"/>
  <c r="O56" i="8"/>
  <c r="N56" i="8"/>
  <c r="P56" i="8" s="1"/>
  <c r="M56" i="8"/>
  <c r="L56" i="8"/>
  <c r="O55" i="8"/>
  <c r="N55" i="8"/>
  <c r="P55" i="8" s="1"/>
  <c r="M55" i="8"/>
  <c r="L55" i="8"/>
  <c r="P54" i="8"/>
  <c r="O54" i="8"/>
  <c r="N54" i="8"/>
  <c r="L54" i="8"/>
  <c r="M54" i="8" s="1"/>
  <c r="O53" i="8"/>
  <c r="N53" i="8"/>
  <c r="P53" i="8" s="1"/>
  <c r="M53" i="8"/>
  <c r="L53" i="8"/>
  <c r="O52" i="8"/>
  <c r="N52" i="8"/>
  <c r="P52" i="8" s="1"/>
  <c r="M52" i="8"/>
  <c r="L52" i="8"/>
  <c r="O51" i="8"/>
  <c r="N51" i="8"/>
  <c r="P51" i="8" s="1"/>
  <c r="L51" i="8"/>
  <c r="M51" i="8" s="1"/>
  <c r="O50" i="8"/>
  <c r="P50" i="8" s="1"/>
  <c r="N50" i="8"/>
  <c r="L50" i="8"/>
  <c r="M50" i="8" s="1"/>
  <c r="O49" i="8"/>
  <c r="N49" i="8"/>
  <c r="P49" i="8" s="1"/>
  <c r="L49" i="8"/>
  <c r="M49" i="8" s="1"/>
  <c r="O48" i="8"/>
  <c r="N48" i="8"/>
  <c r="P48" i="8" s="1"/>
  <c r="M48" i="8"/>
  <c r="L48" i="8"/>
  <c r="O47" i="8"/>
  <c r="N47" i="8"/>
  <c r="P47" i="8" s="1"/>
  <c r="M47" i="8"/>
  <c r="L47" i="8"/>
  <c r="P46" i="8"/>
  <c r="O46" i="8"/>
  <c r="N46" i="8"/>
  <c r="L46" i="8"/>
  <c r="M46" i="8" s="1"/>
  <c r="O45" i="8"/>
  <c r="N45" i="8"/>
  <c r="P45" i="8" s="1"/>
  <c r="M45" i="8"/>
  <c r="L45" i="8"/>
  <c r="O44" i="8"/>
  <c r="N44" i="8"/>
  <c r="P44" i="8" s="1"/>
  <c r="M44" i="8"/>
  <c r="L44" i="8"/>
  <c r="O43" i="8"/>
  <c r="N43" i="8"/>
  <c r="P43" i="8" s="1"/>
  <c r="L43" i="8"/>
  <c r="M43" i="8" s="1"/>
  <c r="O42" i="8"/>
  <c r="P42" i="8" s="1"/>
  <c r="N42" i="8"/>
  <c r="L42" i="8"/>
  <c r="M42" i="8" s="1"/>
  <c r="O41" i="8"/>
  <c r="N41" i="8"/>
  <c r="P41" i="8" s="1"/>
  <c r="L41" i="8"/>
  <c r="M41" i="8" s="1"/>
  <c r="O39" i="8"/>
  <c r="L39" i="8"/>
  <c r="N39" i="8"/>
  <c r="P39" i="8" s="1"/>
  <c r="O38" i="8"/>
  <c r="L38" i="8"/>
  <c r="N38" i="8"/>
  <c r="P38" i="8" s="1"/>
  <c r="O37" i="8"/>
  <c r="P37" i="8" s="1"/>
  <c r="N37" i="8"/>
  <c r="L37" i="8"/>
  <c r="M37" i="8"/>
  <c r="O35" i="8"/>
  <c r="P35" i="8" s="1"/>
  <c r="N35" i="8"/>
  <c r="L35" i="8"/>
  <c r="M35" i="8"/>
  <c r="O34" i="8"/>
  <c r="N34" i="8"/>
  <c r="P34" i="8" s="1"/>
  <c r="M34" i="8"/>
  <c r="L34" i="8"/>
  <c r="O33" i="8"/>
  <c r="L33" i="8"/>
  <c r="N33" i="8"/>
  <c r="P33" i="8" s="1"/>
  <c r="O31" i="8"/>
  <c r="L31" i="8"/>
  <c r="N31" i="8"/>
  <c r="P31" i="8" s="1"/>
  <c r="O30" i="8"/>
  <c r="L30" i="8"/>
  <c r="N30" i="8"/>
  <c r="P30" i="8" s="1"/>
  <c r="O29" i="8"/>
  <c r="N29" i="8"/>
  <c r="L29" i="8"/>
  <c r="M29" i="8" s="1"/>
  <c r="O28" i="8"/>
  <c r="N28" i="8"/>
  <c r="P28" i="8" s="1"/>
  <c r="M28" i="8"/>
  <c r="L28" i="8"/>
  <c r="O27" i="8"/>
  <c r="L27" i="8"/>
  <c r="N27" i="8"/>
  <c r="P27" i="8" s="1"/>
  <c r="O26" i="8"/>
  <c r="L26" i="8"/>
  <c r="N26" i="8"/>
  <c r="P26" i="8" s="1"/>
  <c r="O25" i="8"/>
  <c r="N25" i="8"/>
  <c r="L25" i="8"/>
  <c r="M25" i="8"/>
  <c r="O24" i="8"/>
  <c r="N24" i="8"/>
  <c r="P24" i="8" s="1"/>
  <c r="M24" i="8"/>
  <c r="L24" i="8"/>
  <c r="O23" i="8"/>
  <c r="L23" i="8"/>
  <c r="N23" i="8"/>
  <c r="P23" i="8" s="1"/>
  <c r="O22" i="8"/>
  <c r="L22" i="8"/>
  <c r="N22" i="8"/>
  <c r="P22" i="8" s="1"/>
  <c r="O21" i="8"/>
  <c r="N21" i="8"/>
  <c r="L21" i="8"/>
  <c r="M21" i="8"/>
  <c r="O20" i="8"/>
  <c r="N20" i="8"/>
  <c r="P20" i="8" s="1"/>
  <c r="M20" i="8"/>
  <c r="L20" i="8"/>
  <c r="O19" i="8"/>
  <c r="L19" i="8"/>
  <c r="N19" i="8"/>
  <c r="P19" i="8" s="1"/>
  <c r="O18" i="8"/>
  <c r="L18" i="8"/>
  <c r="N18" i="8"/>
  <c r="P18" i="8" s="1"/>
  <c r="O17" i="8"/>
  <c r="P17" i="8" s="1"/>
  <c r="N17" i="8"/>
  <c r="L17" i="8"/>
  <c r="M17" i="8"/>
  <c r="O16" i="8"/>
  <c r="N16" i="8"/>
  <c r="P16" i="8" s="1"/>
  <c r="M16" i="8"/>
  <c r="L16" i="8"/>
  <c r="O15" i="8"/>
  <c r="L15" i="8"/>
  <c r="N15" i="8"/>
  <c r="P15" i="8" s="1"/>
  <c r="O14" i="8"/>
  <c r="N14" i="8"/>
  <c r="L14" i="8"/>
  <c r="K14" i="8"/>
  <c r="O13" i="8"/>
  <c r="N13" i="8"/>
  <c r="L13" i="8"/>
  <c r="K13" i="8"/>
  <c r="O12" i="8"/>
  <c r="N12" i="8"/>
  <c r="L12" i="8"/>
  <c r="K12" i="8"/>
  <c r="L8" i="8"/>
  <c r="P25" i="8" l="1"/>
  <c r="P21" i="8"/>
  <c r="P78" i="8"/>
  <c r="P83" i="8" s="1"/>
  <c r="P66" i="8"/>
  <c r="P29" i="8"/>
  <c r="P36" i="8"/>
  <c r="P40" i="8"/>
  <c r="M40" i="8"/>
  <c r="P32" i="8"/>
  <c r="P14" i="8"/>
  <c r="M78" i="8"/>
  <c r="M23" i="8"/>
  <c r="M31" i="8"/>
  <c r="M33" i="8"/>
  <c r="M32" i="8" s="1"/>
  <c r="M39" i="8"/>
  <c r="M18" i="8"/>
  <c r="M22" i="8"/>
  <c r="M26" i="8"/>
  <c r="M30" i="8"/>
  <c r="M38" i="8"/>
  <c r="M27" i="8"/>
  <c r="M15" i="8"/>
  <c r="M19" i="8"/>
  <c r="M14" i="8" l="1"/>
  <c r="M36" i="8"/>
  <c r="M83" i="8" s="1"/>
  <c r="J16" i="1" l="1"/>
  <c r="F20" i="1"/>
  <c r="V82" i="6"/>
  <c r="S82" i="6"/>
  <c r="V16" i="6"/>
  <c r="V17" i="6"/>
  <c r="V18" i="6"/>
  <c r="V19" i="6"/>
  <c r="V20" i="6"/>
  <c r="V21" i="6"/>
  <c r="V22" i="6"/>
  <c r="V23" i="6"/>
  <c r="V24" i="6"/>
  <c r="V25" i="6"/>
  <c r="V26" i="6"/>
  <c r="V27" i="6"/>
  <c r="V28" i="6"/>
  <c r="V29" i="6"/>
  <c r="V30" i="6"/>
  <c r="V31" i="6"/>
  <c r="V32" i="6"/>
  <c r="V33" i="6"/>
  <c r="V34" i="6"/>
  <c r="V35" i="6"/>
  <c r="V36" i="6"/>
  <c r="V37" i="6"/>
  <c r="V38" i="6"/>
  <c r="V39" i="6"/>
  <c r="V41" i="6"/>
  <c r="V42" i="6"/>
  <c r="V44" i="6"/>
  <c r="V45" i="6"/>
  <c r="V46" i="6"/>
  <c r="V47" i="6"/>
  <c r="V49" i="6"/>
  <c r="V50" i="6"/>
  <c r="V51" i="6"/>
  <c r="V52" i="6"/>
  <c r="V53" i="6"/>
  <c r="V54" i="6"/>
  <c r="V55" i="6"/>
  <c r="V56" i="6"/>
  <c r="V57" i="6"/>
  <c r="V58" i="6"/>
  <c r="V59" i="6"/>
  <c r="V60" i="6"/>
  <c r="V61" i="6"/>
  <c r="V62" i="6"/>
  <c r="V64" i="6"/>
  <c r="V65" i="6"/>
  <c r="V66" i="6"/>
  <c r="V67" i="6"/>
  <c r="V69" i="6"/>
  <c r="V70" i="6"/>
  <c r="V71" i="6"/>
  <c r="V72" i="6"/>
  <c r="V73" i="6"/>
  <c r="V74" i="6"/>
  <c r="V75" i="6"/>
  <c r="V76" i="6"/>
  <c r="V78" i="6"/>
  <c r="V80" i="6"/>
  <c r="V15" i="6"/>
  <c r="U16" i="6"/>
  <c r="U17" i="6"/>
  <c r="U18" i="6"/>
  <c r="U19" i="6"/>
  <c r="U20" i="6"/>
  <c r="U21" i="6"/>
  <c r="U22" i="6"/>
  <c r="U23" i="6"/>
  <c r="U24" i="6"/>
  <c r="U25" i="6"/>
  <c r="U26" i="6"/>
  <c r="U27" i="6"/>
  <c r="U28" i="6"/>
  <c r="U29" i="6"/>
  <c r="U30" i="6"/>
  <c r="U31" i="6"/>
  <c r="U32" i="6"/>
  <c r="U33" i="6"/>
  <c r="U34" i="6"/>
  <c r="U35" i="6"/>
  <c r="U36" i="6"/>
  <c r="U37" i="6"/>
  <c r="U38" i="6"/>
  <c r="U39" i="6"/>
  <c r="U40" i="6"/>
  <c r="U41" i="6"/>
  <c r="U42" i="6"/>
  <c r="U43" i="6"/>
  <c r="U44" i="6"/>
  <c r="U45" i="6"/>
  <c r="U46" i="6"/>
  <c r="U47" i="6"/>
  <c r="U48" i="6"/>
  <c r="U49" i="6"/>
  <c r="U50" i="6"/>
  <c r="U51" i="6"/>
  <c r="U52" i="6"/>
  <c r="U53" i="6"/>
  <c r="U54" i="6"/>
  <c r="U55" i="6"/>
  <c r="U56" i="6"/>
  <c r="U57" i="6"/>
  <c r="U58" i="6"/>
  <c r="U59" i="6"/>
  <c r="U60" i="6"/>
  <c r="U61" i="6"/>
  <c r="U62" i="6"/>
  <c r="U63" i="6"/>
  <c r="U64" i="6"/>
  <c r="U65" i="6"/>
  <c r="U66" i="6"/>
  <c r="U67" i="6"/>
  <c r="U68" i="6"/>
  <c r="U69" i="6"/>
  <c r="U70" i="6"/>
  <c r="U71" i="6"/>
  <c r="U72" i="6"/>
  <c r="U73" i="6"/>
  <c r="U74" i="6"/>
  <c r="U75" i="6"/>
  <c r="U76" i="6"/>
  <c r="U77" i="6"/>
  <c r="U78" i="6"/>
  <c r="U79" i="6"/>
  <c r="U80" i="6"/>
  <c r="U15" i="6"/>
  <c r="S16" i="6"/>
  <c r="S17" i="6"/>
  <c r="S18" i="6"/>
  <c r="S19" i="6"/>
  <c r="S20" i="6"/>
  <c r="S21" i="6"/>
  <c r="S22" i="6"/>
  <c r="S23" i="6"/>
  <c r="S24" i="6"/>
  <c r="S25" i="6"/>
  <c r="S26" i="6"/>
  <c r="S27" i="6"/>
  <c r="S28" i="6"/>
  <c r="S29" i="6"/>
  <c r="S30" i="6"/>
  <c r="S31" i="6"/>
  <c r="S32" i="6"/>
  <c r="S33" i="6"/>
  <c r="S34" i="6"/>
  <c r="S35" i="6"/>
  <c r="S36" i="6"/>
  <c r="S37" i="6"/>
  <c r="S38" i="6"/>
  <c r="S39" i="6"/>
  <c r="S40" i="6"/>
  <c r="S41" i="6"/>
  <c r="S42" i="6"/>
  <c r="S43" i="6"/>
  <c r="S44" i="6"/>
  <c r="S45" i="6"/>
  <c r="S46" i="6"/>
  <c r="S47" i="6"/>
  <c r="S48" i="6"/>
  <c r="S49" i="6"/>
  <c r="S50" i="6"/>
  <c r="S51" i="6"/>
  <c r="S52" i="6"/>
  <c r="S53" i="6"/>
  <c r="S54" i="6"/>
  <c r="S55" i="6"/>
  <c r="S56" i="6"/>
  <c r="S57" i="6"/>
  <c r="S58" i="6"/>
  <c r="S59" i="6"/>
  <c r="S60" i="6"/>
  <c r="S61" i="6"/>
  <c r="S62" i="6"/>
  <c r="S63" i="6"/>
  <c r="S64" i="6"/>
  <c r="S65" i="6"/>
  <c r="S66" i="6"/>
  <c r="S67" i="6"/>
  <c r="S68" i="6"/>
  <c r="S69" i="6"/>
  <c r="S70" i="6"/>
  <c r="S71" i="6"/>
  <c r="S72" i="6"/>
  <c r="S73" i="6"/>
  <c r="S74" i="6"/>
  <c r="S75" i="6"/>
  <c r="S76" i="6"/>
  <c r="S77" i="6"/>
  <c r="S78" i="6"/>
  <c r="S79" i="6"/>
  <c r="S80" i="6"/>
  <c r="S15" i="6"/>
  <c r="R16" i="6"/>
  <c r="R17" i="6"/>
  <c r="R18" i="6"/>
  <c r="R19" i="6"/>
  <c r="R20" i="6"/>
  <c r="R21" i="6"/>
  <c r="R22" i="6"/>
  <c r="R23" i="6"/>
  <c r="R24" i="6"/>
  <c r="R25" i="6"/>
  <c r="R26" i="6"/>
  <c r="R27" i="6"/>
  <c r="R28" i="6"/>
  <c r="R29" i="6"/>
  <c r="R30" i="6"/>
  <c r="R31" i="6"/>
  <c r="R32" i="6"/>
  <c r="R33" i="6"/>
  <c r="R34" i="6"/>
  <c r="R35" i="6"/>
  <c r="R36" i="6"/>
  <c r="R37" i="6"/>
  <c r="R38" i="6"/>
  <c r="R39" i="6"/>
  <c r="R40" i="6"/>
  <c r="R41" i="6"/>
  <c r="R42" i="6"/>
  <c r="R43" i="6"/>
  <c r="R44" i="6"/>
  <c r="R45" i="6"/>
  <c r="R46" i="6"/>
  <c r="R47" i="6"/>
  <c r="R48" i="6"/>
  <c r="R49" i="6"/>
  <c r="R50" i="6"/>
  <c r="R51" i="6"/>
  <c r="R52" i="6"/>
  <c r="R53" i="6"/>
  <c r="R54" i="6"/>
  <c r="R55" i="6"/>
  <c r="R56" i="6"/>
  <c r="R57" i="6"/>
  <c r="R58" i="6"/>
  <c r="R59" i="6"/>
  <c r="R60" i="6"/>
  <c r="R61" i="6"/>
  <c r="R62" i="6"/>
  <c r="R63" i="6"/>
  <c r="R64" i="6"/>
  <c r="R65" i="6"/>
  <c r="R66" i="6"/>
  <c r="R67" i="6"/>
  <c r="R68" i="6"/>
  <c r="R69" i="6"/>
  <c r="R70" i="6"/>
  <c r="R71" i="6"/>
  <c r="R72" i="6"/>
  <c r="R73" i="6"/>
  <c r="R74" i="6"/>
  <c r="R75" i="6"/>
  <c r="R76" i="6"/>
  <c r="R77" i="6"/>
  <c r="R78" i="6"/>
  <c r="R79" i="6"/>
  <c r="R80" i="6"/>
  <c r="R15" i="6"/>
  <c r="F21" i="1"/>
  <c r="U36" i="7"/>
  <c r="AZ26" i="2"/>
  <c r="AZ27" i="2"/>
  <c r="AZ28" i="2"/>
  <c r="AZ29" i="2"/>
  <c r="AZ30" i="2"/>
  <c r="AZ31" i="2"/>
  <c r="AZ32" i="2"/>
  <c r="AZ33" i="2"/>
  <c r="AZ34" i="2"/>
  <c r="AZ35" i="2"/>
  <c r="AZ36" i="2"/>
  <c r="AZ37" i="2"/>
  <c r="AZ38" i="2"/>
  <c r="AZ39" i="2"/>
  <c r="AZ40" i="2"/>
  <c r="AZ41" i="2"/>
  <c r="AZ42" i="2"/>
  <c r="AZ43" i="2"/>
  <c r="AZ44" i="2"/>
  <c r="AZ45" i="2"/>
  <c r="AZ46" i="2"/>
  <c r="AZ47" i="2"/>
  <c r="AZ15" i="2"/>
  <c r="AZ16" i="2"/>
  <c r="AZ17" i="2"/>
  <c r="AZ18" i="2"/>
  <c r="AZ19" i="2"/>
  <c r="AZ20" i="2"/>
  <c r="AZ21" i="2"/>
  <c r="AZ22" i="2"/>
  <c r="AZ23" i="2"/>
  <c r="AZ24" i="2"/>
  <c r="AZ25" i="2"/>
  <c r="AZ14" i="2"/>
  <c r="AY13" i="2"/>
  <c r="BB48" i="2"/>
  <c r="AY48" i="2"/>
  <c r="BB51" i="2"/>
  <c r="AY51" i="2"/>
  <c r="BB54" i="2"/>
  <c r="AY54" i="2"/>
  <c r="BB68" i="2"/>
  <c r="AY68" i="2"/>
  <c r="BB79" i="2"/>
  <c r="AY79" i="2"/>
  <c r="BB93" i="2"/>
  <c r="AY93" i="2"/>
  <c r="K94" i="2"/>
  <c r="K53" i="2"/>
  <c r="K52" i="2"/>
  <c r="K50" i="2"/>
  <c r="K49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15" i="2"/>
  <c r="K16" i="2"/>
  <c r="K17" i="2"/>
  <c r="K18" i="2"/>
  <c r="K21" i="2"/>
  <c r="K22" i="2"/>
  <c r="K23" i="2"/>
  <c r="K24" i="2"/>
  <c r="K25" i="2"/>
  <c r="K26" i="2"/>
  <c r="K27" i="2"/>
  <c r="K14" i="2"/>
  <c r="K70" i="2"/>
  <c r="K72" i="2" s="1"/>
  <c r="K69" i="2"/>
  <c r="K71" i="2"/>
  <c r="M93" i="4"/>
  <c r="P96" i="4"/>
  <c r="M96" i="4"/>
  <c r="P14" i="4"/>
  <c r="M14" i="4"/>
  <c r="P36" i="4"/>
  <c r="M36" i="4"/>
  <c r="P39" i="4"/>
  <c r="M39" i="4"/>
  <c r="P41" i="4"/>
  <c r="M41" i="4"/>
  <c r="P87" i="4"/>
  <c r="M87" i="4"/>
  <c r="P92" i="4"/>
  <c r="M92" i="4"/>
  <c r="P94" i="4"/>
  <c r="M94" i="4"/>
  <c r="K15" i="4"/>
  <c r="N15" i="4" s="1"/>
  <c r="P15" i="4" s="1"/>
  <c r="K99" i="4"/>
  <c r="N99" i="4" s="1"/>
  <c r="P99" i="4" s="1"/>
  <c r="K98" i="4"/>
  <c r="N98" i="4" s="1"/>
  <c r="P98" i="4" s="1"/>
  <c r="K97" i="4"/>
  <c r="M97" i="4" s="1"/>
  <c r="K95" i="4"/>
  <c r="M95" i="4" s="1"/>
  <c r="K93" i="4"/>
  <c r="N93" i="4" s="1"/>
  <c r="P93" i="4" s="1"/>
  <c r="K84" i="4"/>
  <c r="N84" i="4" s="1"/>
  <c r="P84" i="4" s="1"/>
  <c r="N83" i="4"/>
  <c r="P83" i="4" s="1"/>
  <c r="P52" i="4" s="1"/>
  <c r="P101" i="4" s="1"/>
  <c r="H18" i="1" s="1"/>
  <c r="K40" i="4"/>
  <c r="N40" i="4" s="1"/>
  <c r="P40" i="4" s="1"/>
  <c r="K38" i="4"/>
  <c r="N38" i="4" s="1"/>
  <c r="P38" i="4" s="1"/>
  <c r="K37" i="4"/>
  <c r="N37" i="4" s="1"/>
  <c r="P37" i="4" s="1"/>
  <c r="K20" i="4"/>
  <c r="K21" i="4"/>
  <c r="K22" i="4"/>
  <c r="K23" i="4"/>
  <c r="K24" i="4"/>
  <c r="K25" i="4"/>
  <c r="K26" i="4"/>
  <c r="K27" i="4"/>
  <c r="N27" i="4" s="1"/>
  <c r="P27" i="4" s="1"/>
  <c r="K28" i="4"/>
  <c r="K29" i="4"/>
  <c r="K30" i="4"/>
  <c r="K31" i="4"/>
  <c r="K32" i="4"/>
  <c r="K33" i="4"/>
  <c r="K34" i="4"/>
  <c r="K35" i="4"/>
  <c r="N35" i="4" s="1"/>
  <c r="P35" i="4" s="1"/>
  <c r="K19" i="4"/>
  <c r="M19" i="4" s="1"/>
  <c r="K16" i="4"/>
  <c r="N16" i="4" s="1"/>
  <c r="P16" i="4" s="1"/>
  <c r="P17" i="4"/>
  <c r="P18" i="4"/>
  <c r="P42" i="4"/>
  <c r="P43" i="4"/>
  <c r="P44" i="4"/>
  <c r="P45" i="4"/>
  <c r="P46" i="4"/>
  <c r="P47" i="4"/>
  <c r="P48" i="4"/>
  <c r="P49" i="4"/>
  <c r="P50" i="4"/>
  <c r="P51" i="4"/>
  <c r="P55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2" i="4"/>
  <c r="P73" i="4"/>
  <c r="P74" i="4"/>
  <c r="P75" i="4"/>
  <c r="P76" i="4"/>
  <c r="P77" i="4"/>
  <c r="P78" i="4"/>
  <c r="P79" i="4"/>
  <c r="P80" i="4"/>
  <c r="P81" i="4"/>
  <c r="P82" i="4"/>
  <c r="P85" i="4"/>
  <c r="P86" i="4"/>
  <c r="P88" i="4"/>
  <c r="P89" i="4"/>
  <c r="P90" i="4"/>
  <c r="P91" i="4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7" i="4"/>
  <c r="O38" i="4"/>
  <c r="O40" i="4"/>
  <c r="O42" i="4"/>
  <c r="O43" i="4"/>
  <c r="O44" i="4"/>
  <c r="O45" i="4"/>
  <c r="O46" i="4"/>
  <c r="O47" i="4"/>
  <c r="O48" i="4"/>
  <c r="O49" i="4"/>
  <c r="O50" i="4"/>
  <c r="O51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3" i="4"/>
  <c r="O84" i="4"/>
  <c r="O85" i="4"/>
  <c r="O86" i="4"/>
  <c r="O88" i="4"/>
  <c r="O89" i="4"/>
  <c r="O90" i="4"/>
  <c r="O91" i="4"/>
  <c r="O93" i="4"/>
  <c r="O95" i="4"/>
  <c r="O97" i="4"/>
  <c r="O98" i="4"/>
  <c r="O99" i="4"/>
  <c r="N17" i="4"/>
  <c r="N18" i="4"/>
  <c r="N19" i="4"/>
  <c r="P19" i="4" s="1"/>
  <c r="N20" i="4"/>
  <c r="P20" i="4" s="1"/>
  <c r="N21" i="4"/>
  <c r="P21" i="4" s="1"/>
  <c r="N22" i="4"/>
  <c r="P22" i="4" s="1"/>
  <c r="N23" i="4"/>
  <c r="P23" i="4" s="1"/>
  <c r="N24" i="4"/>
  <c r="P24" i="4" s="1"/>
  <c r="N25" i="4"/>
  <c r="P25" i="4" s="1"/>
  <c r="N26" i="4"/>
  <c r="P26" i="4" s="1"/>
  <c r="N28" i="4"/>
  <c r="P28" i="4" s="1"/>
  <c r="N29" i="4"/>
  <c r="P29" i="4" s="1"/>
  <c r="N30" i="4"/>
  <c r="P30" i="4" s="1"/>
  <c r="N31" i="4"/>
  <c r="P31" i="4" s="1"/>
  <c r="N32" i="4"/>
  <c r="P32" i="4" s="1"/>
  <c r="N33" i="4"/>
  <c r="P33" i="4" s="1"/>
  <c r="N34" i="4"/>
  <c r="P34" i="4" s="1"/>
  <c r="N42" i="4"/>
  <c r="N43" i="4"/>
  <c r="N44" i="4"/>
  <c r="N45" i="4"/>
  <c r="N46" i="4"/>
  <c r="N47" i="4"/>
  <c r="N48" i="4"/>
  <c r="N49" i="4"/>
  <c r="N50" i="4"/>
  <c r="N51" i="4"/>
  <c r="N53" i="4"/>
  <c r="P53" i="4" s="1"/>
  <c r="N54" i="4"/>
  <c r="P54" i="4" s="1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5" i="4"/>
  <c r="N86" i="4"/>
  <c r="N88" i="4"/>
  <c r="N89" i="4"/>
  <c r="N90" i="4"/>
  <c r="N91" i="4"/>
  <c r="M17" i="4"/>
  <c r="M18" i="4"/>
  <c r="M20" i="4"/>
  <c r="M21" i="4"/>
  <c r="M22" i="4"/>
  <c r="M23" i="4"/>
  <c r="M24" i="4"/>
  <c r="M25" i="4"/>
  <c r="M26" i="4"/>
  <c r="M28" i="4"/>
  <c r="M29" i="4"/>
  <c r="M30" i="4"/>
  <c r="M31" i="4"/>
  <c r="M32" i="4"/>
  <c r="M33" i="4"/>
  <c r="M34" i="4"/>
  <c r="M42" i="4"/>
  <c r="M43" i="4"/>
  <c r="M44" i="4"/>
  <c r="M45" i="4"/>
  <c r="M46" i="4"/>
  <c r="M47" i="4"/>
  <c r="M48" i="4"/>
  <c r="M49" i="4"/>
  <c r="M50" i="4"/>
  <c r="M51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3" i="4"/>
  <c r="M52" i="4" s="1"/>
  <c r="M84" i="4"/>
  <c r="M85" i="4"/>
  <c r="M86" i="4"/>
  <c r="M88" i="4"/>
  <c r="M89" i="4"/>
  <c r="M90" i="4"/>
  <c r="M91" i="4"/>
  <c r="M98" i="4"/>
  <c r="M99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7" i="4"/>
  <c r="L38" i="4"/>
  <c r="L40" i="4"/>
  <c r="L42" i="4"/>
  <c r="L43" i="4"/>
  <c r="L44" i="4"/>
  <c r="L45" i="4"/>
  <c r="L46" i="4"/>
  <c r="L47" i="4"/>
  <c r="L48" i="4"/>
  <c r="L49" i="4"/>
  <c r="L50" i="4"/>
  <c r="L51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3" i="4"/>
  <c r="L84" i="4"/>
  <c r="L85" i="4"/>
  <c r="L86" i="4"/>
  <c r="L88" i="4"/>
  <c r="L89" i="4"/>
  <c r="L90" i="4"/>
  <c r="L91" i="4"/>
  <c r="L93" i="4"/>
  <c r="L95" i="4"/>
  <c r="L97" i="4"/>
  <c r="L98" i="4"/>
  <c r="L99" i="4"/>
  <c r="O15" i="4"/>
  <c r="L15" i="4"/>
  <c r="N117" i="3"/>
  <c r="P117" i="3" s="1"/>
  <c r="K116" i="3"/>
  <c r="N116" i="3" s="1"/>
  <c r="P116" i="3" s="1"/>
  <c r="K115" i="3"/>
  <c r="N115" i="3" s="1"/>
  <c r="P115" i="3" s="1"/>
  <c r="K113" i="3"/>
  <c r="N113" i="3" s="1"/>
  <c r="P113" i="3" s="1"/>
  <c r="P112" i="3" s="1"/>
  <c r="K111" i="3"/>
  <c r="M111" i="3" s="1"/>
  <c r="M110" i="3" s="1"/>
  <c r="K103" i="3"/>
  <c r="N103" i="3" s="1"/>
  <c r="P103" i="3" s="1"/>
  <c r="K109" i="3"/>
  <c r="K108" i="3"/>
  <c r="N108" i="3" s="1"/>
  <c r="P108" i="3" s="1"/>
  <c r="K39" i="3"/>
  <c r="N39" i="3" s="1"/>
  <c r="P39" i="3" s="1"/>
  <c r="K56" i="3"/>
  <c r="N56" i="3" s="1"/>
  <c r="P56" i="3" s="1"/>
  <c r="K55" i="3"/>
  <c r="K16" i="3"/>
  <c r="N16" i="3" s="1"/>
  <c r="P16" i="3" s="1"/>
  <c r="K17" i="3"/>
  <c r="N19" i="3"/>
  <c r="P19" i="3" s="1"/>
  <c r="K20" i="3"/>
  <c r="M20" i="3" s="1"/>
  <c r="K21" i="3"/>
  <c r="K22" i="3"/>
  <c r="K23" i="3"/>
  <c r="N23" i="3" s="1"/>
  <c r="P23" i="3" s="1"/>
  <c r="K24" i="3"/>
  <c r="K25" i="3"/>
  <c r="K26" i="3"/>
  <c r="K27" i="3"/>
  <c r="M27" i="3" s="1"/>
  <c r="K28" i="3"/>
  <c r="N28" i="3" s="1"/>
  <c r="P28" i="3" s="1"/>
  <c r="K29" i="3"/>
  <c r="K30" i="3"/>
  <c r="K31" i="3"/>
  <c r="N31" i="3" s="1"/>
  <c r="P31" i="3" s="1"/>
  <c r="K32" i="3"/>
  <c r="N32" i="3" s="1"/>
  <c r="P32" i="3" s="1"/>
  <c r="K33" i="3"/>
  <c r="K34" i="3"/>
  <c r="K35" i="3"/>
  <c r="K36" i="3"/>
  <c r="M36" i="3" s="1"/>
  <c r="K37" i="3"/>
  <c r="K15" i="3"/>
  <c r="M15" i="3" s="1"/>
  <c r="K43" i="3"/>
  <c r="N43" i="3" s="1"/>
  <c r="P43" i="3" s="1"/>
  <c r="K44" i="3"/>
  <c r="N44" i="3" s="1"/>
  <c r="P44" i="3" s="1"/>
  <c r="K42" i="3"/>
  <c r="N42" i="3" s="1"/>
  <c r="P42" i="3" s="1"/>
  <c r="K40" i="3"/>
  <c r="N40" i="3"/>
  <c r="P40" i="3" s="1"/>
  <c r="N24" i="3"/>
  <c r="P24" i="3" s="1"/>
  <c r="M45" i="3"/>
  <c r="P45" i="3"/>
  <c r="P41" i="3"/>
  <c r="P46" i="3"/>
  <c r="P47" i="3"/>
  <c r="P48" i="3"/>
  <c r="P49" i="3"/>
  <c r="P50" i="3"/>
  <c r="P51" i="3"/>
  <c r="P52" i="3"/>
  <c r="P53" i="3"/>
  <c r="P55" i="3"/>
  <c r="P57" i="3"/>
  <c r="P58" i="3"/>
  <c r="P59" i="3"/>
  <c r="P60" i="3"/>
  <c r="P61" i="3"/>
  <c r="P62" i="3"/>
  <c r="P63" i="3"/>
  <c r="P64" i="3"/>
  <c r="P65" i="3"/>
  <c r="P66" i="3"/>
  <c r="P67" i="3"/>
  <c r="P68" i="3"/>
  <c r="P69" i="3"/>
  <c r="P70" i="3"/>
  <c r="P71" i="3"/>
  <c r="P72" i="3"/>
  <c r="P73" i="3"/>
  <c r="P74" i="3"/>
  <c r="P75" i="3"/>
  <c r="P76" i="3"/>
  <c r="P77" i="3"/>
  <c r="P78" i="3"/>
  <c r="P79" i="3"/>
  <c r="P80" i="3"/>
  <c r="P81" i="3"/>
  <c r="P82" i="3"/>
  <c r="P83" i="3"/>
  <c r="P8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100" i="3"/>
  <c r="P101" i="3"/>
  <c r="P104" i="3"/>
  <c r="P105" i="3"/>
  <c r="P106" i="3"/>
  <c r="P107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9" i="3"/>
  <c r="O40" i="3"/>
  <c r="O41" i="3"/>
  <c r="O42" i="3"/>
  <c r="O43" i="3"/>
  <c r="O44" i="3"/>
  <c r="O46" i="3"/>
  <c r="O47" i="3"/>
  <c r="O48" i="3"/>
  <c r="O49" i="3"/>
  <c r="O50" i="3"/>
  <c r="O51" i="3"/>
  <c r="O52" i="3"/>
  <c r="O53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3" i="3"/>
  <c r="O104" i="3"/>
  <c r="O105" i="3"/>
  <c r="O106" i="3"/>
  <c r="O107" i="3"/>
  <c r="O108" i="3"/>
  <c r="O109" i="3"/>
  <c r="O111" i="3"/>
  <c r="O113" i="3"/>
  <c r="O115" i="3"/>
  <c r="O116" i="3"/>
  <c r="O117" i="3"/>
  <c r="N17" i="3"/>
  <c r="P17" i="3" s="1"/>
  <c r="N18" i="3"/>
  <c r="P18" i="3" s="1"/>
  <c r="N21" i="3"/>
  <c r="P21" i="3" s="1"/>
  <c r="N22" i="3"/>
  <c r="P22" i="3" s="1"/>
  <c r="N25" i="3"/>
  <c r="P25" i="3" s="1"/>
  <c r="N26" i="3"/>
  <c r="P26" i="3" s="1"/>
  <c r="N29" i="3"/>
  <c r="P29" i="3" s="1"/>
  <c r="N30" i="3"/>
  <c r="P30" i="3" s="1"/>
  <c r="N33" i="3"/>
  <c r="P33" i="3" s="1"/>
  <c r="N34" i="3"/>
  <c r="P34" i="3" s="1"/>
  <c r="N35" i="3"/>
  <c r="P35" i="3" s="1"/>
  <c r="N37" i="3"/>
  <c r="P37" i="3" s="1"/>
  <c r="N41" i="3"/>
  <c r="N46" i="3"/>
  <c r="N47" i="3"/>
  <c r="N48" i="3"/>
  <c r="N49" i="3"/>
  <c r="N50" i="3"/>
  <c r="N51" i="3"/>
  <c r="N52" i="3"/>
  <c r="N53" i="3"/>
  <c r="N55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82" i="3"/>
  <c r="N83" i="3"/>
  <c r="N8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P98" i="3" s="1"/>
  <c r="N99" i="3"/>
  <c r="P99" i="3" s="1"/>
  <c r="N100" i="3"/>
  <c r="N101" i="3"/>
  <c r="N104" i="3"/>
  <c r="N105" i="3"/>
  <c r="N106" i="3"/>
  <c r="N107" i="3"/>
  <c r="N109" i="3"/>
  <c r="P109" i="3" s="1"/>
  <c r="O15" i="3"/>
  <c r="M17" i="3"/>
  <c r="M18" i="3"/>
  <c r="M19" i="3"/>
  <c r="M21" i="3"/>
  <c r="M22" i="3"/>
  <c r="M25" i="3"/>
  <c r="M26" i="3"/>
  <c r="M29" i="3"/>
  <c r="M30" i="3"/>
  <c r="M33" i="3"/>
  <c r="M34" i="3"/>
  <c r="M35" i="3"/>
  <c r="M37" i="3"/>
  <c r="M41" i="3"/>
  <c r="M46" i="3"/>
  <c r="M47" i="3"/>
  <c r="M48" i="3"/>
  <c r="M49" i="3"/>
  <c r="M50" i="3"/>
  <c r="M51" i="3"/>
  <c r="M52" i="3"/>
  <c r="M53" i="3"/>
  <c r="M55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4" i="3"/>
  <c r="M105" i="3"/>
  <c r="M106" i="3"/>
  <c r="M107" i="3"/>
  <c r="M109" i="3"/>
  <c r="M1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39" i="3"/>
  <c r="L40" i="3"/>
  <c r="L42" i="3"/>
  <c r="L43" i="3"/>
  <c r="L44" i="3"/>
  <c r="L46" i="3"/>
  <c r="L47" i="3"/>
  <c r="L48" i="3"/>
  <c r="L49" i="3"/>
  <c r="L50" i="3"/>
  <c r="L51" i="3"/>
  <c r="L52" i="3"/>
  <c r="L53" i="3"/>
  <c r="L55" i="3"/>
  <c r="L56" i="3"/>
  <c r="L57" i="3"/>
  <c r="L58" i="3"/>
  <c r="L59" i="3"/>
  <c r="L60" i="3"/>
  <c r="L61" i="3"/>
  <c r="L62" i="3"/>
  <c r="L63" i="3"/>
  <c r="L64" i="3"/>
  <c r="L65" i="3"/>
  <c r="L66" i="3"/>
  <c r="L67" i="3"/>
  <c r="L68" i="3"/>
  <c r="L69" i="3"/>
  <c r="L70" i="3"/>
  <c r="L71" i="3"/>
  <c r="L72" i="3"/>
  <c r="L73" i="3"/>
  <c r="L74" i="3"/>
  <c r="L75" i="3"/>
  <c r="L76" i="3"/>
  <c r="L77" i="3"/>
  <c r="L78" i="3"/>
  <c r="L79" i="3"/>
  <c r="L80" i="3"/>
  <c r="L81" i="3"/>
  <c r="L82" i="3"/>
  <c r="L83" i="3"/>
  <c r="L8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3" i="3"/>
  <c r="L104" i="3"/>
  <c r="L105" i="3"/>
  <c r="L106" i="3"/>
  <c r="L107" i="3"/>
  <c r="L108" i="3"/>
  <c r="L109" i="3"/>
  <c r="L111" i="3"/>
  <c r="L113" i="3"/>
  <c r="L115" i="3"/>
  <c r="L116" i="3"/>
  <c r="L117" i="3"/>
  <c r="L15" i="3"/>
  <c r="M101" i="4" l="1"/>
  <c r="F18" i="1" s="1"/>
  <c r="J18" i="1" s="1"/>
  <c r="M15" i="4"/>
  <c r="N97" i="4"/>
  <c r="P97" i="4" s="1"/>
  <c r="N95" i="4"/>
  <c r="P95" i="4" s="1"/>
  <c r="M38" i="4"/>
  <c r="M16" i="4"/>
  <c r="M40" i="4"/>
  <c r="M37" i="4"/>
  <c r="M35" i="4"/>
  <c r="M27" i="4"/>
  <c r="M117" i="3"/>
  <c r="P114" i="3"/>
  <c r="M116" i="3"/>
  <c r="M114" i="3" s="1"/>
  <c r="M113" i="3"/>
  <c r="M112" i="3" s="1"/>
  <c r="N111" i="3"/>
  <c r="P111" i="3" s="1"/>
  <c r="P110" i="3" s="1"/>
  <c r="M103" i="3"/>
  <c r="P102" i="3"/>
  <c r="M108" i="3"/>
  <c r="M56" i="3"/>
  <c r="M54" i="3"/>
  <c r="P54" i="3"/>
  <c r="N27" i="3"/>
  <c r="P27" i="3" s="1"/>
  <c r="N20" i="3"/>
  <c r="P20" i="3" s="1"/>
  <c r="M28" i="3"/>
  <c r="N36" i="3"/>
  <c r="P36" i="3" s="1"/>
  <c r="N15" i="3"/>
  <c r="P15" i="3" s="1"/>
  <c r="M44" i="3"/>
  <c r="M43" i="3"/>
  <c r="M42" i="3"/>
  <c r="M40" i="3"/>
  <c r="P38" i="3"/>
  <c r="M39" i="3"/>
  <c r="M32" i="3"/>
  <c r="M24" i="3"/>
  <c r="M16" i="3"/>
  <c r="M14" i="3" s="1"/>
  <c r="M31" i="3"/>
  <c r="M23" i="3"/>
  <c r="AZ52" i="2"/>
  <c r="AZ49" i="2"/>
  <c r="BB35" i="2"/>
  <c r="BB38" i="2"/>
  <c r="AY78" i="2"/>
  <c r="AZ76" i="2"/>
  <c r="BB76" i="2" s="1"/>
  <c r="AZ71" i="2"/>
  <c r="AZ73" i="2"/>
  <c r="AY15" i="2"/>
  <c r="AY22" i="2"/>
  <c r="AY23" i="2"/>
  <c r="AY31" i="2"/>
  <c r="AY32" i="2"/>
  <c r="AY40" i="2"/>
  <c r="AY53" i="2"/>
  <c r="AY55" i="2"/>
  <c r="AY62" i="2"/>
  <c r="AY63" i="2"/>
  <c r="AY80" i="2"/>
  <c r="AY87" i="2"/>
  <c r="AY88" i="2"/>
  <c r="BB47" i="2"/>
  <c r="BB62" i="2"/>
  <c r="BA15" i="2"/>
  <c r="BA16" i="2"/>
  <c r="BA17" i="2"/>
  <c r="BA18" i="2"/>
  <c r="BA19" i="2"/>
  <c r="BA20" i="2"/>
  <c r="BA21" i="2"/>
  <c r="BA22" i="2"/>
  <c r="BA23" i="2"/>
  <c r="BA24" i="2"/>
  <c r="BA25" i="2"/>
  <c r="BA26" i="2"/>
  <c r="BA27" i="2"/>
  <c r="BA28" i="2"/>
  <c r="BA29" i="2"/>
  <c r="BA30" i="2"/>
  <c r="BA31" i="2"/>
  <c r="BA32" i="2"/>
  <c r="BA33" i="2"/>
  <c r="BA34" i="2"/>
  <c r="BA35" i="2"/>
  <c r="BA36" i="2"/>
  <c r="BA37" i="2"/>
  <c r="BA38" i="2"/>
  <c r="BA39" i="2"/>
  <c r="BA40" i="2"/>
  <c r="BA41" i="2"/>
  <c r="BA42" i="2"/>
  <c r="BA43" i="2"/>
  <c r="BA44" i="2"/>
  <c r="BA45" i="2"/>
  <c r="BA46" i="2"/>
  <c r="BB46" i="2" s="1"/>
  <c r="BA47" i="2"/>
  <c r="BA49" i="2"/>
  <c r="BA50" i="2"/>
  <c r="BA52" i="2"/>
  <c r="BA53" i="2"/>
  <c r="BA55" i="2"/>
  <c r="BA56" i="2"/>
  <c r="BA57" i="2"/>
  <c r="BA58" i="2"/>
  <c r="BA59" i="2"/>
  <c r="BA60" i="2"/>
  <c r="BA61" i="2"/>
  <c r="BA62" i="2"/>
  <c r="BA63" i="2"/>
  <c r="BA64" i="2"/>
  <c r="BA65" i="2"/>
  <c r="BA66" i="2"/>
  <c r="BA67" i="2"/>
  <c r="BA69" i="2"/>
  <c r="BA70" i="2"/>
  <c r="BA71" i="2"/>
  <c r="BA72" i="2"/>
  <c r="BA73" i="2"/>
  <c r="BA74" i="2"/>
  <c r="BA75" i="2"/>
  <c r="BA76" i="2"/>
  <c r="BA77" i="2"/>
  <c r="BA78" i="2"/>
  <c r="BA80" i="2"/>
  <c r="BA81" i="2"/>
  <c r="BA82" i="2"/>
  <c r="BA83" i="2"/>
  <c r="BB83" i="2" s="1"/>
  <c r="BA84" i="2"/>
  <c r="BA85" i="2"/>
  <c r="BA86" i="2"/>
  <c r="BA87" i="2"/>
  <c r="BA88" i="2"/>
  <c r="BA89" i="2"/>
  <c r="BA90" i="2"/>
  <c r="BA91" i="2"/>
  <c r="BA92" i="2"/>
  <c r="BA94" i="2"/>
  <c r="BA96" i="2"/>
  <c r="L15" i="2"/>
  <c r="L16" i="2"/>
  <c r="AY16" i="2" s="1"/>
  <c r="L17" i="2"/>
  <c r="AY17" i="2" s="1"/>
  <c r="L18" i="2"/>
  <c r="AY18" i="2" s="1"/>
  <c r="L19" i="2"/>
  <c r="AY19" i="2" s="1"/>
  <c r="L20" i="2"/>
  <c r="AY20" i="2" s="1"/>
  <c r="L21" i="2"/>
  <c r="AY21" i="2" s="1"/>
  <c r="L22" i="2"/>
  <c r="L23" i="2"/>
  <c r="L24" i="2"/>
  <c r="AY24" i="2" s="1"/>
  <c r="L25" i="2"/>
  <c r="AY25" i="2" s="1"/>
  <c r="L26" i="2"/>
  <c r="AY26" i="2" s="1"/>
  <c r="L27" i="2"/>
  <c r="AY27" i="2" s="1"/>
  <c r="L28" i="2"/>
  <c r="AY28" i="2" s="1"/>
  <c r="L29" i="2"/>
  <c r="AY29" i="2" s="1"/>
  <c r="L30" i="2"/>
  <c r="AY30" i="2" s="1"/>
  <c r="L31" i="2"/>
  <c r="L32" i="2"/>
  <c r="L33" i="2"/>
  <c r="AY33" i="2" s="1"/>
  <c r="L34" i="2"/>
  <c r="AY34" i="2" s="1"/>
  <c r="L35" i="2"/>
  <c r="L36" i="2"/>
  <c r="AY36" i="2" s="1"/>
  <c r="L37" i="2"/>
  <c r="AY37" i="2" s="1"/>
  <c r="L38" i="2"/>
  <c r="AY38" i="2" s="1"/>
  <c r="L39" i="2"/>
  <c r="AY39" i="2" s="1"/>
  <c r="L40" i="2"/>
  <c r="L41" i="2"/>
  <c r="AY41" i="2" s="1"/>
  <c r="L42" i="2"/>
  <c r="AY42" i="2" s="1"/>
  <c r="L43" i="2"/>
  <c r="L44" i="2"/>
  <c r="AY44" i="2" s="1"/>
  <c r="L45" i="2"/>
  <c r="AY45" i="2" s="1"/>
  <c r="L46" i="2"/>
  <c r="AY46" i="2" s="1"/>
  <c r="L47" i="2"/>
  <c r="AY47" i="2" s="1"/>
  <c r="L49" i="2"/>
  <c r="L50" i="2"/>
  <c r="AY50" i="2" s="1"/>
  <c r="L52" i="2"/>
  <c r="AY52" i="2" s="1"/>
  <c r="L53" i="2"/>
  <c r="L55" i="2"/>
  <c r="L56" i="2"/>
  <c r="AY56" i="2" s="1"/>
  <c r="L57" i="2"/>
  <c r="AY57" i="2" s="1"/>
  <c r="L58" i="2"/>
  <c r="AY58" i="2" s="1"/>
  <c r="L59" i="2"/>
  <c r="AY59" i="2" s="1"/>
  <c r="L60" i="2"/>
  <c r="AY60" i="2" s="1"/>
  <c r="L61" i="2"/>
  <c r="AY61" i="2" s="1"/>
  <c r="L62" i="2"/>
  <c r="L63" i="2"/>
  <c r="L64" i="2"/>
  <c r="AY64" i="2" s="1"/>
  <c r="L65" i="2"/>
  <c r="AY65" i="2" s="1"/>
  <c r="L66" i="2"/>
  <c r="AY66" i="2" s="1"/>
  <c r="L67" i="2"/>
  <c r="AY67" i="2" s="1"/>
  <c r="L69" i="2"/>
  <c r="L70" i="2"/>
  <c r="L71" i="2"/>
  <c r="L72" i="2"/>
  <c r="AY72" i="2" s="1"/>
  <c r="L73" i="2"/>
  <c r="L74" i="2"/>
  <c r="L75" i="2"/>
  <c r="AY75" i="2" s="1"/>
  <c r="L76" i="2"/>
  <c r="AY76" i="2" s="1"/>
  <c r="L77" i="2"/>
  <c r="AY77" i="2" s="1"/>
  <c r="L78" i="2"/>
  <c r="L80" i="2"/>
  <c r="L81" i="2"/>
  <c r="AY81" i="2" s="1"/>
  <c r="L82" i="2"/>
  <c r="AY82" i="2" s="1"/>
  <c r="L83" i="2"/>
  <c r="AY83" i="2" s="1"/>
  <c r="L84" i="2"/>
  <c r="AY84" i="2" s="1"/>
  <c r="L85" i="2"/>
  <c r="AY85" i="2" s="1"/>
  <c r="L86" i="2"/>
  <c r="AY86" i="2" s="1"/>
  <c r="L87" i="2"/>
  <c r="L88" i="2"/>
  <c r="L89" i="2"/>
  <c r="AY89" i="2" s="1"/>
  <c r="L90" i="2"/>
  <c r="AY90" i="2" s="1"/>
  <c r="L91" i="2"/>
  <c r="AY91" i="2" s="1"/>
  <c r="L92" i="2"/>
  <c r="AY92" i="2" s="1"/>
  <c r="L94" i="2"/>
  <c r="AY94" i="2" s="1"/>
  <c r="L96" i="2"/>
  <c r="AY96" i="2" s="1"/>
  <c r="AY95" i="2" s="1"/>
  <c r="AY98" i="2" s="1"/>
  <c r="F15" i="1" s="1"/>
  <c r="J15" i="1" s="1"/>
  <c r="BA14" i="2"/>
  <c r="L14" i="2"/>
  <c r="AY14" i="2" s="1"/>
  <c r="BB15" i="2"/>
  <c r="BB16" i="2"/>
  <c r="BB17" i="2"/>
  <c r="BB18" i="2"/>
  <c r="BB19" i="2"/>
  <c r="BB20" i="2"/>
  <c r="BB21" i="2"/>
  <c r="BB22" i="2"/>
  <c r="BB23" i="2"/>
  <c r="BB24" i="2"/>
  <c r="BB25" i="2"/>
  <c r="BB26" i="2"/>
  <c r="BB27" i="2"/>
  <c r="BB28" i="2"/>
  <c r="BB29" i="2"/>
  <c r="BB31" i="2"/>
  <c r="BB32" i="2"/>
  <c r="BB33" i="2"/>
  <c r="BB34" i="2"/>
  <c r="BB39" i="2"/>
  <c r="BB40" i="2"/>
  <c r="BB41" i="2"/>
  <c r="BB42" i="2"/>
  <c r="AZ50" i="2"/>
  <c r="BB50" i="2" s="1"/>
  <c r="AZ53" i="2"/>
  <c r="BB53" i="2" s="1"/>
  <c r="AZ55" i="2"/>
  <c r="BB55" i="2" s="1"/>
  <c r="AZ56" i="2"/>
  <c r="BB56" i="2" s="1"/>
  <c r="AZ57" i="2"/>
  <c r="BB57" i="2" s="1"/>
  <c r="AZ58" i="2"/>
  <c r="BB58" i="2" s="1"/>
  <c r="AZ59" i="2"/>
  <c r="BB59" i="2" s="1"/>
  <c r="AZ60" i="2"/>
  <c r="BB60" i="2" s="1"/>
  <c r="AZ61" i="2"/>
  <c r="BB61" i="2" s="1"/>
  <c r="AZ62" i="2"/>
  <c r="AZ63" i="2"/>
  <c r="BB63" i="2" s="1"/>
  <c r="AZ64" i="2"/>
  <c r="BB64" i="2" s="1"/>
  <c r="AZ65" i="2"/>
  <c r="BB65" i="2" s="1"/>
  <c r="AZ66" i="2"/>
  <c r="BB66" i="2" s="1"/>
  <c r="AZ67" i="2"/>
  <c r="BB67" i="2" s="1"/>
  <c r="AZ74" i="2"/>
  <c r="BB74" i="2" s="1"/>
  <c r="AZ75" i="2"/>
  <c r="BB75" i="2" s="1"/>
  <c r="AZ77" i="2"/>
  <c r="BB77" i="2" s="1"/>
  <c r="AZ78" i="2"/>
  <c r="BB78" i="2" s="1"/>
  <c r="AZ80" i="2"/>
  <c r="BB80" i="2" s="1"/>
  <c r="AZ81" i="2"/>
  <c r="AZ82" i="2"/>
  <c r="BB82" i="2" s="1"/>
  <c r="AZ83" i="2"/>
  <c r="AZ84" i="2"/>
  <c r="BB84" i="2" s="1"/>
  <c r="AZ85" i="2"/>
  <c r="BB85" i="2" s="1"/>
  <c r="AZ86" i="2"/>
  <c r="BB86" i="2" s="1"/>
  <c r="AZ87" i="2"/>
  <c r="BB87" i="2" s="1"/>
  <c r="AZ88" i="2"/>
  <c r="BB88" i="2" s="1"/>
  <c r="AZ89" i="2"/>
  <c r="AZ90" i="2"/>
  <c r="BB90" i="2" s="1"/>
  <c r="AZ91" i="2"/>
  <c r="BB91" i="2" s="1"/>
  <c r="AZ92" i="2"/>
  <c r="BB92" i="2" s="1"/>
  <c r="AZ94" i="2"/>
  <c r="BB94" i="2" s="1"/>
  <c r="AZ96" i="2"/>
  <c r="BB96" i="2" s="1"/>
  <c r="BB95" i="2" s="1"/>
  <c r="BB98" i="2" s="1"/>
  <c r="H15" i="1" s="1"/>
  <c r="BB14" i="2"/>
  <c r="M102" i="3" l="1"/>
  <c r="M119" i="3" s="1"/>
  <c r="F17" i="1" s="1"/>
  <c r="J17" i="1" s="1"/>
  <c r="P14" i="3"/>
  <c r="P119" i="3" s="1"/>
  <c r="H17" i="1" s="1"/>
  <c r="M38" i="3"/>
  <c r="BB37" i="2"/>
  <c r="AY70" i="2"/>
  <c r="BB30" i="2"/>
  <c r="BB13" i="2" s="1"/>
  <c r="AY69" i="2"/>
  <c r="BB36" i="2"/>
  <c r="BB73" i="2"/>
  <c r="BB49" i="2"/>
  <c r="BB45" i="2"/>
  <c r="BB44" i="2"/>
  <c r="BB71" i="2"/>
  <c r="BB52" i="2"/>
  <c r="AY74" i="2"/>
  <c r="BB89" i="2"/>
  <c r="BB81" i="2"/>
  <c r="BB43" i="2"/>
  <c r="AY49" i="2"/>
  <c r="AY43" i="2"/>
  <c r="AY35" i="2"/>
  <c r="AZ72" i="2"/>
  <c r="BB72" i="2" s="1"/>
  <c r="AY71" i="2"/>
  <c r="AY73" i="2"/>
  <c r="AZ70" i="2"/>
  <c r="BB70" i="2" s="1"/>
  <c r="AZ69" i="2"/>
  <c r="BB69" i="2" s="1"/>
  <c r="J19" i="1" l="1"/>
  <c r="K95" i="2"/>
  <c r="K54" i="2"/>
  <c r="K68" i="2"/>
  <c r="K79" i="2"/>
  <c r="K93" i="2"/>
  <c r="C22" i="1" l="1"/>
  <c r="P34" i="7" l="1"/>
  <c r="N34" i="7"/>
  <c r="L34" i="7"/>
  <c r="P33" i="7"/>
  <c r="N33" i="7"/>
  <c r="L33" i="7"/>
  <c r="P32" i="7"/>
  <c r="N32" i="7"/>
  <c r="L32" i="7"/>
  <c r="P31" i="7"/>
  <c r="N31" i="7"/>
  <c r="L31" i="7"/>
  <c r="P30" i="7"/>
  <c r="N30" i="7"/>
  <c r="L30" i="7"/>
  <c r="P29" i="7"/>
  <c r="N29" i="7"/>
  <c r="L29" i="7"/>
  <c r="P28" i="7"/>
  <c r="N28" i="7"/>
  <c r="L28" i="7"/>
  <c r="P27" i="7"/>
  <c r="N27" i="7"/>
  <c r="L27" i="7"/>
  <c r="P26" i="7"/>
  <c r="N26" i="7"/>
  <c r="L26" i="7"/>
  <c r="P25" i="7"/>
  <c r="N25" i="7"/>
  <c r="L25" i="7"/>
  <c r="P24" i="7"/>
  <c r="N24" i="7"/>
  <c r="L24" i="7"/>
  <c r="P23" i="7"/>
  <c r="N23" i="7"/>
  <c r="L23" i="7"/>
  <c r="P22" i="7"/>
  <c r="N22" i="7"/>
  <c r="L22" i="7"/>
  <c r="P21" i="7"/>
  <c r="N21" i="7"/>
  <c r="L21" i="7"/>
  <c r="P20" i="7"/>
  <c r="N20" i="7"/>
  <c r="L20" i="7"/>
  <c r="P19" i="7"/>
  <c r="N19" i="7"/>
  <c r="L19" i="7"/>
  <c r="P18" i="7"/>
  <c r="N18" i="7"/>
  <c r="L18" i="7"/>
  <c r="P17" i="7"/>
  <c r="N17" i="7"/>
  <c r="L17" i="7"/>
  <c r="P16" i="7"/>
  <c r="N16" i="7"/>
  <c r="L16" i="7"/>
  <c r="P15" i="7"/>
  <c r="N15" i="7"/>
  <c r="L15" i="7"/>
  <c r="P14" i="7"/>
  <c r="N14" i="7"/>
  <c r="L14" i="7"/>
  <c r="T13" i="7"/>
  <c r="P13" i="7"/>
  <c r="N13" i="7"/>
  <c r="L13" i="7"/>
  <c r="U12" i="7"/>
  <c r="T12" i="7"/>
  <c r="R12" i="7"/>
  <c r="Q12" i="7"/>
  <c r="P12" i="7"/>
  <c r="N12" i="7"/>
  <c r="L12" i="7"/>
  <c r="U11" i="7"/>
  <c r="T11" i="7"/>
  <c r="R11" i="7"/>
  <c r="Q11" i="7"/>
  <c r="P11" i="7"/>
  <c r="N11" i="7"/>
  <c r="L11" i="7"/>
  <c r="R7" i="7"/>
  <c r="T80" i="6"/>
  <c r="P80" i="6"/>
  <c r="N80" i="6"/>
  <c r="L80" i="6"/>
  <c r="T79" i="6"/>
  <c r="P79" i="6"/>
  <c r="N79" i="6"/>
  <c r="L79" i="6"/>
  <c r="T78" i="6"/>
  <c r="P78" i="6"/>
  <c r="N78" i="6"/>
  <c r="L78" i="6"/>
  <c r="T77" i="6"/>
  <c r="P77" i="6"/>
  <c r="N77" i="6"/>
  <c r="L77" i="6"/>
  <c r="T76" i="6"/>
  <c r="P76" i="6"/>
  <c r="N76" i="6"/>
  <c r="L76" i="6"/>
  <c r="T75" i="6"/>
  <c r="P75" i="6"/>
  <c r="N75" i="6"/>
  <c r="L75" i="6"/>
  <c r="T74" i="6"/>
  <c r="P74" i="6"/>
  <c r="N74" i="6"/>
  <c r="L74" i="6"/>
  <c r="T73" i="6"/>
  <c r="P73" i="6"/>
  <c r="N73" i="6"/>
  <c r="L73" i="6"/>
  <c r="T72" i="6"/>
  <c r="P72" i="6"/>
  <c r="N72" i="6"/>
  <c r="L72" i="6"/>
  <c r="T71" i="6"/>
  <c r="P71" i="6"/>
  <c r="N71" i="6"/>
  <c r="L71" i="6"/>
  <c r="T70" i="6"/>
  <c r="P70" i="6"/>
  <c r="N70" i="6"/>
  <c r="L70" i="6"/>
  <c r="T69" i="6"/>
  <c r="P69" i="6"/>
  <c r="N69" i="6"/>
  <c r="L69" i="6"/>
  <c r="T68" i="6"/>
  <c r="P68" i="6"/>
  <c r="N68" i="6"/>
  <c r="L68" i="6"/>
  <c r="T67" i="6"/>
  <c r="P67" i="6"/>
  <c r="N67" i="6"/>
  <c r="L67" i="6"/>
  <c r="T66" i="6"/>
  <c r="P66" i="6"/>
  <c r="N66" i="6"/>
  <c r="L66" i="6"/>
  <c r="T65" i="6"/>
  <c r="P65" i="6"/>
  <c r="N65" i="6"/>
  <c r="L65" i="6"/>
  <c r="T64" i="6"/>
  <c r="P64" i="6"/>
  <c r="N64" i="6"/>
  <c r="L64" i="6"/>
  <c r="T63" i="6"/>
  <c r="P63" i="6"/>
  <c r="N63" i="6"/>
  <c r="L63" i="6"/>
  <c r="T62" i="6"/>
  <c r="P62" i="6"/>
  <c r="N62" i="6"/>
  <c r="L62" i="6"/>
  <c r="T61" i="6"/>
  <c r="P61" i="6"/>
  <c r="N61" i="6"/>
  <c r="L61" i="6"/>
  <c r="T60" i="6"/>
  <c r="P60" i="6"/>
  <c r="N60" i="6"/>
  <c r="L60" i="6"/>
  <c r="T59" i="6"/>
  <c r="P59" i="6"/>
  <c r="N59" i="6"/>
  <c r="L59" i="6"/>
  <c r="T58" i="6"/>
  <c r="P58" i="6"/>
  <c r="N58" i="6"/>
  <c r="L58" i="6"/>
  <c r="T57" i="6"/>
  <c r="P57" i="6"/>
  <c r="N57" i="6"/>
  <c r="L57" i="6"/>
  <c r="T56" i="6"/>
  <c r="P56" i="6"/>
  <c r="N56" i="6"/>
  <c r="L56" i="6"/>
  <c r="T55" i="6"/>
  <c r="P55" i="6"/>
  <c r="N55" i="6"/>
  <c r="L55" i="6"/>
  <c r="T54" i="6"/>
  <c r="P54" i="6"/>
  <c r="N54" i="6"/>
  <c r="L54" i="6"/>
  <c r="T53" i="6"/>
  <c r="P53" i="6"/>
  <c r="N53" i="6"/>
  <c r="L53" i="6"/>
  <c r="T52" i="6"/>
  <c r="P52" i="6"/>
  <c r="N52" i="6"/>
  <c r="L52" i="6"/>
  <c r="T51" i="6"/>
  <c r="P51" i="6"/>
  <c r="N51" i="6"/>
  <c r="L51" i="6"/>
  <c r="T50" i="6"/>
  <c r="P50" i="6"/>
  <c r="N50" i="6"/>
  <c r="L50" i="6"/>
  <c r="T49" i="6"/>
  <c r="P49" i="6"/>
  <c r="N49" i="6"/>
  <c r="L49" i="6"/>
  <c r="T48" i="6"/>
  <c r="P48" i="6"/>
  <c r="N48" i="6"/>
  <c r="L48" i="6"/>
  <c r="T47" i="6"/>
  <c r="P47" i="6"/>
  <c r="N47" i="6"/>
  <c r="L47" i="6"/>
  <c r="T46" i="6"/>
  <c r="P46" i="6"/>
  <c r="N46" i="6"/>
  <c r="L46" i="6"/>
  <c r="T45" i="6"/>
  <c r="P45" i="6"/>
  <c r="N45" i="6"/>
  <c r="L45" i="6"/>
  <c r="T44" i="6"/>
  <c r="P44" i="6"/>
  <c r="N44" i="6"/>
  <c r="L44" i="6"/>
  <c r="T43" i="6"/>
  <c r="P43" i="6"/>
  <c r="N43" i="6"/>
  <c r="L43" i="6"/>
  <c r="T42" i="6"/>
  <c r="P42" i="6"/>
  <c r="N42" i="6"/>
  <c r="L42" i="6"/>
  <c r="T41" i="6"/>
  <c r="P41" i="6"/>
  <c r="N41" i="6"/>
  <c r="L41" i="6"/>
  <c r="T40" i="6"/>
  <c r="P40" i="6"/>
  <c r="N40" i="6"/>
  <c r="L40" i="6"/>
  <c r="T39" i="6"/>
  <c r="P39" i="6"/>
  <c r="N39" i="6"/>
  <c r="L39" i="6"/>
  <c r="T38" i="6"/>
  <c r="P38" i="6"/>
  <c r="N38" i="6"/>
  <c r="L38" i="6"/>
  <c r="T37" i="6"/>
  <c r="P37" i="6"/>
  <c r="N37" i="6"/>
  <c r="L37" i="6"/>
  <c r="T36" i="6"/>
  <c r="P36" i="6"/>
  <c r="N36" i="6"/>
  <c r="L36" i="6"/>
  <c r="T35" i="6"/>
  <c r="P35" i="6"/>
  <c r="N35" i="6"/>
  <c r="L35" i="6"/>
  <c r="T34" i="6"/>
  <c r="P34" i="6"/>
  <c r="N34" i="6"/>
  <c r="L34" i="6"/>
  <c r="T33" i="6"/>
  <c r="P33" i="6"/>
  <c r="N33" i="6"/>
  <c r="L33" i="6"/>
  <c r="T32" i="6"/>
  <c r="P32" i="6"/>
  <c r="N32" i="6"/>
  <c r="L32" i="6"/>
  <c r="T31" i="6"/>
  <c r="P31" i="6"/>
  <c r="N31" i="6"/>
  <c r="L31" i="6"/>
  <c r="T30" i="6"/>
  <c r="P30" i="6"/>
  <c r="N30" i="6"/>
  <c r="L30" i="6"/>
  <c r="T29" i="6"/>
  <c r="P29" i="6"/>
  <c r="N29" i="6"/>
  <c r="L29" i="6"/>
  <c r="T28" i="6"/>
  <c r="P28" i="6"/>
  <c r="N28" i="6"/>
  <c r="L28" i="6"/>
  <c r="T27" i="6"/>
  <c r="P27" i="6"/>
  <c r="N27" i="6"/>
  <c r="L27" i="6"/>
  <c r="T26" i="6"/>
  <c r="P26" i="6"/>
  <c r="N26" i="6"/>
  <c r="L26" i="6"/>
  <c r="T25" i="6"/>
  <c r="P25" i="6"/>
  <c r="N25" i="6"/>
  <c r="L25" i="6"/>
  <c r="T24" i="6"/>
  <c r="P24" i="6"/>
  <c r="N24" i="6"/>
  <c r="L24" i="6"/>
  <c r="T23" i="6"/>
  <c r="P23" i="6"/>
  <c r="N23" i="6"/>
  <c r="L23" i="6"/>
  <c r="T22" i="6"/>
  <c r="P22" i="6"/>
  <c r="N22" i="6"/>
  <c r="L22" i="6"/>
  <c r="T21" i="6"/>
  <c r="P21" i="6"/>
  <c r="N21" i="6"/>
  <c r="L21" i="6"/>
  <c r="T20" i="6"/>
  <c r="P20" i="6"/>
  <c r="N20" i="6"/>
  <c r="L20" i="6"/>
  <c r="T19" i="6"/>
  <c r="P19" i="6"/>
  <c r="N19" i="6"/>
  <c r="L19" i="6"/>
  <c r="T18" i="6"/>
  <c r="P18" i="6"/>
  <c r="N18" i="6"/>
  <c r="L18" i="6"/>
  <c r="T17" i="6"/>
  <c r="P17" i="6"/>
  <c r="N17" i="6"/>
  <c r="L17" i="6"/>
  <c r="T16" i="6"/>
  <c r="P16" i="6"/>
  <c r="N16" i="6"/>
  <c r="L16" i="6"/>
  <c r="T15" i="6"/>
  <c r="P15" i="6"/>
  <c r="N15" i="6"/>
  <c r="L15" i="6"/>
  <c r="U14" i="6"/>
  <c r="T14" i="6"/>
  <c r="R14" i="6"/>
  <c r="Q14" i="6"/>
  <c r="P14" i="6"/>
  <c r="N14" i="6"/>
  <c r="L14" i="6"/>
  <c r="U13" i="6"/>
  <c r="T13" i="6"/>
  <c r="R13" i="6"/>
  <c r="Q13" i="6"/>
  <c r="P13" i="6"/>
  <c r="N13" i="6"/>
  <c r="L13" i="6"/>
  <c r="U12" i="6"/>
  <c r="T12" i="6"/>
  <c r="R12" i="6"/>
  <c r="Q12" i="6"/>
  <c r="P12" i="6"/>
  <c r="N12" i="6"/>
  <c r="L12" i="6"/>
  <c r="R8" i="6"/>
  <c r="O14" i="4"/>
  <c r="N14" i="4"/>
  <c r="L14" i="4"/>
  <c r="K14" i="4"/>
  <c r="O13" i="4"/>
  <c r="N13" i="4"/>
  <c r="L13" i="4"/>
  <c r="K13" i="4"/>
  <c r="O12" i="4"/>
  <c r="N12" i="4"/>
  <c r="L12" i="4"/>
  <c r="K12" i="4"/>
  <c r="L8" i="4"/>
  <c r="L14" i="3"/>
  <c r="K14" i="3"/>
  <c r="O13" i="3"/>
  <c r="N13" i="3"/>
  <c r="L13" i="3"/>
  <c r="K13" i="3"/>
  <c r="O12" i="3"/>
  <c r="N12" i="3"/>
  <c r="L12" i="3"/>
  <c r="K12" i="3"/>
  <c r="L8" i="3"/>
  <c r="BH96" i="2"/>
  <c r="BF96" i="2"/>
  <c r="BD96" i="2"/>
  <c r="AX96" i="2"/>
  <c r="AV96" i="2"/>
  <c r="AT96" i="2"/>
  <c r="AR96" i="2"/>
  <c r="AP96" i="2"/>
  <c r="AN96" i="2"/>
  <c r="AL96" i="2"/>
  <c r="AJ96" i="2"/>
  <c r="AH96" i="2"/>
  <c r="AF96" i="2"/>
  <c r="AD96" i="2"/>
  <c r="AB96" i="2"/>
  <c r="Z96" i="2"/>
  <c r="X96" i="2"/>
  <c r="V96" i="2"/>
  <c r="T96" i="2"/>
  <c r="R96" i="2"/>
  <c r="P96" i="2"/>
  <c r="N96" i="2"/>
  <c r="BH94" i="2"/>
  <c r="BF94" i="2"/>
  <c r="BD94" i="2"/>
  <c r="AX94" i="2"/>
  <c r="AV94" i="2"/>
  <c r="AT94" i="2"/>
  <c r="AR94" i="2"/>
  <c r="AP94" i="2"/>
  <c r="AN94" i="2"/>
  <c r="AL94" i="2"/>
  <c r="AJ94" i="2"/>
  <c r="AH94" i="2"/>
  <c r="AF94" i="2"/>
  <c r="AD94" i="2"/>
  <c r="AB94" i="2"/>
  <c r="Z94" i="2"/>
  <c r="X94" i="2"/>
  <c r="V94" i="2"/>
  <c r="T94" i="2"/>
  <c r="R94" i="2"/>
  <c r="P94" i="2"/>
  <c r="N94" i="2"/>
  <c r="BH92" i="2"/>
  <c r="BF92" i="2"/>
  <c r="BD92" i="2"/>
  <c r="AX92" i="2"/>
  <c r="AV92" i="2"/>
  <c r="AT92" i="2"/>
  <c r="AR92" i="2"/>
  <c r="AP92" i="2"/>
  <c r="AN92" i="2"/>
  <c r="AL92" i="2"/>
  <c r="AJ92" i="2"/>
  <c r="AH92" i="2"/>
  <c r="AF92" i="2"/>
  <c r="AD92" i="2"/>
  <c r="AB92" i="2"/>
  <c r="Z92" i="2"/>
  <c r="X92" i="2"/>
  <c r="V92" i="2"/>
  <c r="T92" i="2"/>
  <c r="R92" i="2"/>
  <c r="P92" i="2"/>
  <c r="N92" i="2"/>
  <c r="BH91" i="2"/>
  <c r="BF91" i="2"/>
  <c r="BD91" i="2"/>
  <c r="AX91" i="2"/>
  <c r="AV91" i="2"/>
  <c r="AT91" i="2"/>
  <c r="AR91" i="2"/>
  <c r="AP91" i="2"/>
  <c r="AN91" i="2"/>
  <c r="AL91" i="2"/>
  <c r="AJ91" i="2"/>
  <c r="AH91" i="2"/>
  <c r="AF91" i="2"/>
  <c r="AD91" i="2"/>
  <c r="AB91" i="2"/>
  <c r="Z91" i="2"/>
  <c r="X91" i="2"/>
  <c r="V91" i="2"/>
  <c r="T91" i="2"/>
  <c r="R91" i="2"/>
  <c r="P91" i="2"/>
  <c r="N91" i="2"/>
  <c r="BH90" i="2"/>
  <c r="BF90" i="2"/>
  <c r="BD90" i="2"/>
  <c r="AX90" i="2"/>
  <c r="AV90" i="2"/>
  <c r="AT90" i="2"/>
  <c r="AR90" i="2"/>
  <c r="AP90" i="2"/>
  <c r="AN90" i="2"/>
  <c r="AL90" i="2"/>
  <c r="AJ90" i="2"/>
  <c r="AH90" i="2"/>
  <c r="AF90" i="2"/>
  <c r="AD90" i="2"/>
  <c r="AB90" i="2"/>
  <c r="Z90" i="2"/>
  <c r="X90" i="2"/>
  <c r="V90" i="2"/>
  <c r="T90" i="2"/>
  <c r="R90" i="2"/>
  <c r="P90" i="2"/>
  <c r="N90" i="2"/>
  <c r="BH89" i="2"/>
  <c r="BF89" i="2"/>
  <c r="BD89" i="2"/>
  <c r="AX89" i="2"/>
  <c r="AV89" i="2"/>
  <c r="AT89" i="2"/>
  <c r="AR89" i="2"/>
  <c r="AP89" i="2"/>
  <c r="AN89" i="2"/>
  <c r="AL89" i="2"/>
  <c r="AJ89" i="2"/>
  <c r="AH89" i="2"/>
  <c r="AF89" i="2"/>
  <c r="AD89" i="2"/>
  <c r="AB89" i="2"/>
  <c r="Z89" i="2"/>
  <c r="X89" i="2"/>
  <c r="V89" i="2"/>
  <c r="T89" i="2"/>
  <c r="R89" i="2"/>
  <c r="P89" i="2"/>
  <c r="N89" i="2"/>
  <c r="BH88" i="2"/>
  <c r="BF88" i="2"/>
  <c r="BD88" i="2"/>
  <c r="AX88" i="2"/>
  <c r="AV88" i="2"/>
  <c r="AT88" i="2"/>
  <c r="AR88" i="2"/>
  <c r="AP88" i="2"/>
  <c r="AN88" i="2"/>
  <c r="AL88" i="2"/>
  <c r="AJ88" i="2"/>
  <c r="AH88" i="2"/>
  <c r="AF88" i="2"/>
  <c r="AD88" i="2"/>
  <c r="AB88" i="2"/>
  <c r="Z88" i="2"/>
  <c r="X88" i="2"/>
  <c r="V88" i="2"/>
  <c r="T88" i="2"/>
  <c r="R88" i="2"/>
  <c r="P88" i="2"/>
  <c r="N88" i="2"/>
  <c r="BH87" i="2"/>
  <c r="BF87" i="2"/>
  <c r="BD87" i="2"/>
  <c r="AX87" i="2"/>
  <c r="AV87" i="2"/>
  <c r="AT87" i="2"/>
  <c r="AR87" i="2"/>
  <c r="AP87" i="2"/>
  <c r="AN87" i="2"/>
  <c r="AL87" i="2"/>
  <c r="AJ87" i="2"/>
  <c r="AH87" i="2"/>
  <c r="AF87" i="2"/>
  <c r="AD87" i="2"/>
  <c r="AB87" i="2"/>
  <c r="Z87" i="2"/>
  <c r="X87" i="2"/>
  <c r="V87" i="2"/>
  <c r="T87" i="2"/>
  <c r="R87" i="2"/>
  <c r="P87" i="2"/>
  <c r="N87" i="2"/>
  <c r="BH86" i="2"/>
  <c r="BF86" i="2"/>
  <c r="BD86" i="2"/>
  <c r="AX86" i="2"/>
  <c r="AV86" i="2"/>
  <c r="AT86" i="2"/>
  <c r="AR86" i="2"/>
  <c r="AP86" i="2"/>
  <c r="AN86" i="2"/>
  <c r="AL86" i="2"/>
  <c r="AJ86" i="2"/>
  <c r="AH86" i="2"/>
  <c r="AF86" i="2"/>
  <c r="AD86" i="2"/>
  <c r="AB86" i="2"/>
  <c r="Z86" i="2"/>
  <c r="X86" i="2"/>
  <c r="V86" i="2"/>
  <c r="T86" i="2"/>
  <c r="R86" i="2"/>
  <c r="P86" i="2"/>
  <c r="N86" i="2"/>
  <c r="BH85" i="2"/>
  <c r="BF85" i="2"/>
  <c r="BD85" i="2"/>
  <c r="AX85" i="2"/>
  <c r="AV85" i="2"/>
  <c r="AT85" i="2"/>
  <c r="AR85" i="2"/>
  <c r="AP85" i="2"/>
  <c r="AN85" i="2"/>
  <c r="AL85" i="2"/>
  <c r="AJ85" i="2"/>
  <c r="AH85" i="2"/>
  <c r="AF85" i="2"/>
  <c r="AD85" i="2"/>
  <c r="AB85" i="2"/>
  <c r="Z85" i="2"/>
  <c r="X85" i="2"/>
  <c r="V85" i="2"/>
  <c r="T85" i="2"/>
  <c r="R85" i="2"/>
  <c r="P85" i="2"/>
  <c r="N85" i="2"/>
  <c r="BH84" i="2"/>
  <c r="BF84" i="2"/>
  <c r="BD84" i="2"/>
  <c r="AX84" i="2"/>
  <c r="AV84" i="2"/>
  <c r="AT84" i="2"/>
  <c r="AR84" i="2"/>
  <c r="AP84" i="2"/>
  <c r="AN84" i="2"/>
  <c r="AL84" i="2"/>
  <c r="AJ84" i="2"/>
  <c r="AH84" i="2"/>
  <c r="AF84" i="2"/>
  <c r="AD84" i="2"/>
  <c r="AB84" i="2"/>
  <c r="Z84" i="2"/>
  <c r="X84" i="2"/>
  <c r="V84" i="2"/>
  <c r="T84" i="2"/>
  <c r="R84" i="2"/>
  <c r="P84" i="2"/>
  <c r="N84" i="2"/>
  <c r="BH83" i="2"/>
  <c r="BF83" i="2"/>
  <c r="BD83" i="2"/>
  <c r="AX83" i="2"/>
  <c r="AV83" i="2"/>
  <c r="AT83" i="2"/>
  <c r="AR83" i="2"/>
  <c r="AP83" i="2"/>
  <c r="AN83" i="2"/>
  <c r="AL83" i="2"/>
  <c r="AJ83" i="2"/>
  <c r="AH83" i="2"/>
  <c r="AF83" i="2"/>
  <c r="AD83" i="2"/>
  <c r="AB83" i="2"/>
  <c r="Z83" i="2"/>
  <c r="X83" i="2"/>
  <c r="V83" i="2"/>
  <c r="T83" i="2"/>
  <c r="R83" i="2"/>
  <c r="P83" i="2"/>
  <c r="N83" i="2"/>
  <c r="BH82" i="2"/>
  <c r="BF82" i="2"/>
  <c r="BD82" i="2"/>
  <c r="AX82" i="2"/>
  <c r="AV82" i="2"/>
  <c r="AT82" i="2"/>
  <c r="AR82" i="2"/>
  <c r="AP82" i="2"/>
  <c r="AN82" i="2"/>
  <c r="AL82" i="2"/>
  <c r="AJ82" i="2"/>
  <c r="AH82" i="2"/>
  <c r="AF82" i="2"/>
  <c r="AD82" i="2"/>
  <c r="AB82" i="2"/>
  <c r="Z82" i="2"/>
  <c r="X82" i="2"/>
  <c r="V82" i="2"/>
  <c r="T82" i="2"/>
  <c r="R82" i="2"/>
  <c r="P82" i="2"/>
  <c r="N82" i="2"/>
  <c r="BH81" i="2"/>
  <c r="BF81" i="2"/>
  <c r="BD81" i="2"/>
  <c r="AX81" i="2"/>
  <c r="AV81" i="2"/>
  <c r="AT81" i="2"/>
  <c r="AR81" i="2"/>
  <c r="AP81" i="2"/>
  <c r="AN81" i="2"/>
  <c r="AL81" i="2"/>
  <c r="AJ81" i="2"/>
  <c r="AH81" i="2"/>
  <c r="AF81" i="2"/>
  <c r="AD81" i="2"/>
  <c r="AB81" i="2"/>
  <c r="Z81" i="2"/>
  <c r="X81" i="2"/>
  <c r="V81" i="2"/>
  <c r="T81" i="2"/>
  <c r="R81" i="2"/>
  <c r="P81" i="2"/>
  <c r="N81" i="2"/>
  <c r="BH80" i="2"/>
  <c r="BF80" i="2"/>
  <c r="BD80" i="2"/>
  <c r="AX80" i="2"/>
  <c r="AV80" i="2"/>
  <c r="AT80" i="2"/>
  <c r="AR80" i="2"/>
  <c r="AP80" i="2"/>
  <c r="AN80" i="2"/>
  <c r="AL80" i="2"/>
  <c r="AJ80" i="2"/>
  <c r="AH80" i="2"/>
  <c r="AF80" i="2"/>
  <c r="AD80" i="2"/>
  <c r="AB80" i="2"/>
  <c r="Z80" i="2"/>
  <c r="X80" i="2"/>
  <c r="V80" i="2"/>
  <c r="T80" i="2"/>
  <c r="R80" i="2"/>
  <c r="P80" i="2"/>
  <c r="N80" i="2"/>
  <c r="BH78" i="2"/>
  <c r="BF78" i="2"/>
  <c r="BD78" i="2"/>
  <c r="AX78" i="2"/>
  <c r="AV78" i="2"/>
  <c r="AT78" i="2"/>
  <c r="AR78" i="2"/>
  <c r="AP78" i="2"/>
  <c r="AN78" i="2"/>
  <c r="AL78" i="2"/>
  <c r="AJ78" i="2"/>
  <c r="AH78" i="2"/>
  <c r="AF78" i="2"/>
  <c r="AD78" i="2"/>
  <c r="AB78" i="2"/>
  <c r="Z78" i="2"/>
  <c r="X78" i="2"/>
  <c r="V78" i="2"/>
  <c r="T78" i="2"/>
  <c r="R78" i="2"/>
  <c r="P78" i="2"/>
  <c r="N78" i="2"/>
  <c r="BH77" i="2"/>
  <c r="BF77" i="2"/>
  <c r="BD77" i="2"/>
  <c r="AX77" i="2"/>
  <c r="AV77" i="2"/>
  <c r="AT77" i="2"/>
  <c r="AR77" i="2"/>
  <c r="AP77" i="2"/>
  <c r="AN77" i="2"/>
  <c r="AL77" i="2"/>
  <c r="AJ77" i="2"/>
  <c r="AH77" i="2"/>
  <c r="AF77" i="2"/>
  <c r="AD77" i="2"/>
  <c r="AB77" i="2"/>
  <c r="Z77" i="2"/>
  <c r="X77" i="2"/>
  <c r="V77" i="2"/>
  <c r="T77" i="2"/>
  <c r="R77" i="2"/>
  <c r="P77" i="2"/>
  <c r="N77" i="2"/>
  <c r="BH76" i="2"/>
  <c r="BF76" i="2"/>
  <c r="BD76" i="2"/>
  <c r="AX76" i="2"/>
  <c r="AV76" i="2"/>
  <c r="AT76" i="2"/>
  <c r="AR76" i="2"/>
  <c r="AP76" i="2"/>
  <c r="AN76" i="2"/>
  <c r="AL76" i="2"/>
  <c r="AJ76" i="2"/>
  <c r="AH76" i="2"/>
  <c r="AF76" i="2"/>
  <c r="AD76" i="2"/>
  <c r="AB76" i="2"/>
  <c r="Z76" i="2"/>
  <c r="X76" i="2"/>
  <c r="V76" i="2"/>
  <c r="T76" i="2"/>
  <c r="R76" i="2"/>
  <c r="P76" i="2"/>
  <c r="N76" i="2"/>
  <c r="BH75" i="2"/>
  <c r="BF75" i="2"/>
  <c r="BD75" i="2"/>
  <c r="AX75" i="2"/>
  <c r="AV75" i="2"/>
  <c r="AT75" i="2"/>
  <c r="AR75" i="2"/>
  <c r="AP75" i="2"/>
  <c r="AN75" i="2"/>
  <c r="AL75" i="2"/>
  <c r="AJ75" i="2"/>
  <c r="AH75" i="2"/>
  <c r="AF75" i="2"/>
  <c r="AD75" i="2"/>
  <c r="AB75" i="2"/>
  <c r="Z75" i="2"/>
  <c r="X75" i="2"/>
  <c r="V75" i="2"/>
  <c r="T75" i="2"/>
  <c r="R75" i="2"/>
  <c r="P75" i="2"/>
  <c r="N75" i="2"/>
  <c r="BH74" i="2"/>
  <c r="BF74" i="2"/>
  <c r="BD74" i="2"/>
  <c r="AX74" i="2"/>
  <c r="AV74" i="2"/>
  <c r="AT74" i="2"/>
  <c r="AR74" i="2"/>
  <c r="AP74" i="2"/>
  <c r="AN74" i="2"/>
  <c r="AL74" i="2"/>
  <c r="AJ74" i="2"/>
  <c r="AH74" i="2"/>
  <c r="AF74" i="2"/>
  <c r="AD74" i="2"/>
  <c r="AB74" i="2"/>
  <c r="Z74" i="2"/>
  <c r="X74" i="2"/>
  <c r="V74" i="2"/>
  <c r="T74" i="2"/>
  <c r="R74" i="2"/>
  <c r="P74" i="2"/>
  <c r="N74" i="2"/>
  <c r="BH73" i="2"/>
  <c r="BF73" i="2"/>
  <c r="BD73" i="2"/>
  <c r="AX73" i="2"/>
  <c r="AV73" i="2"/>
  <c r="AT73" i="2"/>
  <c r="AR73" i="2"/>
  <c r="AP73" i="2"/>
  <c r="AN73" i="2"/>
  <c r="AL73" i="2"/>
  <c r="AJ73" i="2"/>
  <c r="AH73" i="2"/>
  <c r="AF73" i="2"/>
  <c r="AD73" i="2"/>
  <c r="AB73" i="2"/>
  <c r="Z73" i="2"/>
  <c r="X73" i="2"/>
  <c r="V73" i="2"/>
  <c r="T73" i="2"/>
  <c r="R73" i="2"/>
  <c r="P73" i="2"/>
  <c r="N73" i="2"/>
  <c r="BH72" i="2"/>
  <c r="BF72" i="2"/>
  <c r="BD72" i="2"/>
  <c r="AX72" i="2"/>
  <c r="AV72" i="2"/>
  <c r="AT72" i="2"/>
  <c r="AR72" i="2"/>
  <c r="AP72" i="2"/>
  <c r="AN72" i="2"/>
  <c r="AL72" i="2"/>
  <c r="AJ72" i="2"/>
  <c r="AH72" i="2"/>
  <c r="AF72" i="2"/>
  <c r="AD72" i="2"/>
  <c r="AB72" i="2"/>
  <c r="Z72" i="2"/>
  <c r="X72" i="2"/>
  <c r="V72" i="2"/>
  <c r="T72" i="2"/>
  <c r="R72" i="2"/>
  <c r="P72" i="2"/>
  <c r="N72" i="2"/>
  <c r="BH71" i="2"/>
  <c r="BF71" i="2"/>
  <c r="BD71" i="2"/>
  <c r="AX71" i="2"/>
  <c r="AV71" i="2"/>
  <c r="AT71" i="2"/>
  <c r="AR71" i="2"/>
  <c r="AP71" i="2"/>
  <c r="AN71" i="2"/>
  <c r="AL71" i="2"/>
  <c r="AJ71" i="2"/>
  <c r="AH71" i="2"/>
  <c r="AF71" i="2"/>
  <c r="AD71" i="2"/>
  <c r="AB71" i="2"/>
  <c r="Z71" i="2"/>
  <c r="X71" i="2"/>
  <c r="V71" i="2"/>
  <c r="T71" i="2"/>
  <c r="R71" i="2"/>
  <c r="P71" i="2"/>
  <c r="N71" i="2"/>
  <c r="BH70" i="2"/>
  <c r="BF70" i="2"/>
  <c r="BD70" i="2"/>
  <c r="AX70" i="2"/>
  <c r="AV70" i="2"/>
  <c r="AT70" i="2"/>
  <c r="AR70" i="2"/>
  <c r="AP70" i="2"/>
  <c r="AN70" i="2"/>
  <c r="AL70" i="2"/>
  <c r="AJ70" i="2"/>
  <c r="AH70" i="2"/>
  <c r="AF70" i="2"/>
  <c r="AD70" i="2"/>
  <c r="AB70" i="2"/>
  <c r="Z70" i="2"/>
  <c r="X70" i="2"/>
  <c r="V70" i="2"/>
  <c r="T70" i="2"/>
  <c r="R70" i="2"/>
  <c r="P70" i="2"/>
  <c r="N70" i="2"/>
  <c r="BH69" i="2"/>
  <c r="BF69" i="2"/>
  <c r="BD69" i="2"/>
  <c r="AX69" i="2"/>
  <c r="AV69" i="2"/>
  <c r="AT69" i="2"/>
  <c r="AR69" i="2"/>
  <c r="AP69" i="2"/>
  <c r="AN69" i="2"/>
  <c r="AL69" i="2"/>
  <c r="AJ69" i="2"/>
  <c r="AH69" i="2"/>
  <c r="AF69" i="2"/>
  <c r="AD69" i="2"/>
  <c r="AB69" i="2"/>
  <c r="Z69" i="2"/>
  <c r="X69" i="2"/>
  <c r="V69" i="2"/>
  <c r="T69" i="2"/>
  <c r="R69" i="2"/>
  <c r="P69" i="2"/>
  <c r="N69" i="2"/>
  <c r="BH67" i="2"/>
  <c r="BF67" i="2"/>
  <c r="BD67" i="2"/>
  <c r="AX67" i="2"/>
  <c r="AV67" i="2"/>
  <c r="AT67" i="2"/>
  <c r="AR67" i="2"/>
  <c r="AP67" i="2"/>
  <c r="AN67" i="2"/>
  <c r="AL67" i="2"/>
  <c r="AJ67" i="2"/>
  <c r="AH67" i="2"/>
  <c r="AF67" i="2"/>
  <c r="AD67" i="2"/>
  <c r="AB67" i="2"/>
  <c r="Z67" i="2"/>
  <c r="X67" i="2"/>
  <c r="V67" i="2"/>
  <c r="T67" i="2"/>
  <c r="R67" i="2"/>
  <c r="P67" i="2"/>
  <c r="N67" i="2"/>
  <c r="BH66" i="2"/>
  <c r="BF66" i="2"/>
  <c r="BD66" i="2"/>
  <c r="AX66" i="2"/>
  <c r="AV66" i="2"/>
  <c r="AT66" i="2"/>
  <c r="AR66" i="2"/>
  <c r="AP66" i="2"/>
  <c r="AN66" i="2"/>
  <c r="AL66" i="2"/>
  <c r="AJ66" i="2"/>
  <c r="AH66" i="2"/>
  <c r="AF66" i="2"/>
  <c r="AD66" i="2"/>
  <c r="AB66" i="2"/>
  <c r="Z66" i="2"/>
  <c r="X66" i="2"/>
  <c r="V66" i="2"/>
  <c r="T66" i="2"/>
  <c r="R66" i="2"/>
  <c r="P66" i="2"/>
  <c r="N66" i="2"/>
  <c r="BH65" i="2"/>
  <c r="BF65" i="2"/>
  <c r="BD65" i="2"/>
  <c r="AX65" i="2"/>
  <c r="AV65" i="2"/>
  <c r="AT65" i="2"/>
  <c r="AR65" i="2"/>
  <c r="AP65" i="2"/>
  <c r="AN65" i="2"/>
  <c r="AL65" i="2"/>
  <c r="AJ65" i="2"/>
  <c r="AH65" i="2"/>
  <c r="AF65" i="2"/>
  <c r="AD65" i="2"/>
  <c r="AB65" i="2"/>
  <c r="Z65" i="2"/>
  <c r="X65" i="2"/>
  <c r="V65" i="2"/>
  <c r="T65" i="2"/>
  <c r="R65" i="2"/>
  <c r="P65" i="2"/>
  <c r="N65" i="2"/>
  <c r="BH64" i="2"/>
  <c r="BF64" i="2"/>
  <c r="BD64" i="2"/>
  <c r="AX64" i="2"/>
  <c r="AV64" i="2"/>
  <c r="AT64" i="2"/>
  <c r="AR64" i="2"/>
  <c r="AP64" i="2"/>
  <c r="AN64" i="2"/>
  <c r="AL64" i="2"/>
  <c r="AJ64" i="2"/>
  <c r="AH64" i="2"/>
  <c r="AF64" i="2"/>
  <c r="AD64" i="2"/>
  <c r="AB64" i="2"/>
  <c r="Z64" i="2"/>
  <c r="X64" i="2"/>
  <c r="V64" i="2"/>
  <c r="T64" i="2"/>
  <c r="R64" i="2"/>
  <c r="P64" i="2"/>
  <c r="N64" i="2"/>
  <c r="BH63" i="2"/>
  <c r="BF63" i="2"/>
  <c r="BD63" i="2"/>
  <c r="AX63" i="2"/>
  <c r="AV63" i="2"/>
  <c r="AT63" i="2"/>
  <c r="AR63" i="2"/>
  <c r="AP63" i="2"/>
  <c r="AN63" i="2"/>
  <c r="AL63" i="2"/>
  <c r="AJ63" i="2"/>
  <c r="AH63" i="2"/>
  <c r="AF63" i="2"/>
  <c r="AD63" i="2"/>
  <c r="AB63" i="2"/>
  <c r="Z63" i="2"/>
  <c r="X63" i="2"/>
  <c r="V63" i="2"/>
  <c r="T63" i="2"/>
  <c r="R63" i="2"/>
  <c r="P63" i="2"/>
  <c r="N63" i="2"/>
  <c r="BH62" i="2"/>
  <c r="BF62" i="2"/>
  <c r="BD62" i="2"/>
  <c r="AX62" i="2"/>
  <c r="AV62" i="2"/>
  <c r="AT62" i="2"/>
  <c r="AR62" i="2"/>
  <c r="AP62" i="2"/>
  <c r="AN62" i="2"/>
  <c r="AL62" i="2"/>
  <c r="AJ62" i="2"/>
  <c r="AH62" i="2"/>
  <c r="AF62" i="2"/>
  <c r="AD62" i="2"/>
  <c r="AB62" i="2"/>
  <c r="Z62" i="2"/>
  <c r="X62" i="2"/>
  <c r="V62" i="2"/>
  <c r="T62" i="2"/>
  <c r="R62" i="2"/>
  <c r="P62" i="2"/>
  <c r="N62" i="2"/>
  <c r="BH61" i="2"/>
  <c r="BF61" i="2"/>
  <c r="BD61" i="2"/>
  <c r="AX61" i="2"/>
  <c r="AV61" i="2"/>
  <c r="AT61" i="2"/>
  <c r="AR61" i="2"/>
  <c r="AP61" i="2"/>
  <c r="AN61" i="2"/>
  <c r="AL61" i="2"/>
  <c r="AJ61" i="2"/>
  <c r="AH61" i="2"/>
  <c r="AF61" i="2"/>
  <c r="AD61" i="2"/>
  <c r="AB61" i="2"/>
  <c r="Z61" i="2"/>
  <c r="X61" i="2"/>
  <c r="V61" i="2"/>
  <c r="T61" i="2"/>
  <c r="R61" i="2"/>
  <c r="P61" i="2"/>
  <c r="N61" i="2"/>
  <c r="BH60" i="2"/>
  <c r="BF60" i="2"/>
  <c r="BD60" i="2"/>
  <c r="AX60" i="2"/>
  <c r="AV60" i="2"/>
  <c r="AT60" i="2"/>
  <c r="AR60" i="2"/>
  <c r="AP60" i="2"/>
  <c r="AN60" i="2"/>
  <c r="AL60" i="2"/>
  <c r="AJ60" i="2"/>
  <c r="AH60" i="2"/>
  <c r="AF60" i="2"/>
  <c r="AD60" i="2"/>
  <c r="AB60" i="2"/>
  <c r="Z60" i="2"/>
  <c r="X60" i="2"/>
  <c r="V60" i="2"/>
  <c r="T60" i="2"/>
  <c r="R60" i="2"/>
  <c r="P60" i="2"/>
  <c r="N60" i="2"/>
  <c r="BH59" i="2"/>
  <c r="BF59" i="2"/>
  <c r="BD59" i="2"/>
  <c r="AX59" i="2"/>
  <c r="AV59" i="2"/>
  <c r="AT59" i="2"/>
  <c r="AR59" i="2"/>
  <c r="AP59" i="2"/>
  <c r="AN59" i="2"/>
  <c r="AL59" i="2"/>
  <c r="AJ59" i="2"/>
  <c r="AH59" i="2"/>
  <c r="AF59" i="2"/>
  <c r="AD59" i="2"/>
  <c r="AB59" i="2"/>
  <c r="Z59" i="2"/>
  <c r="X59" i="2"/>
  <c r="V59" i="2"/>
  <c r="T59" i="2"/>
  <c r="R59" i="2"/>
  <c r="P59" i="2"/>
  <c r="N59" i="2"/>
  <c r="BH58" i="2"/>
  <c r="BF58" i="2"/>
  <c r="BD58" i="2"/>
  <c r="AX58" i="2"/>
  <c r="AV58" i="2"/>
  <c r="AT58" i="2"/>
  <c r="AR58" i="2"/>
  <c r="AP58" i="2"/>
  <c r="AN58" i="2"/>
  <c r="AL58" i="2"/>
  <c r="AJ58" i="2"/>
  <c r="AH58" i="2"/>
  <c r="AF58" i="2"/>
  <c r="AD58" i="2"/>
  <c r="AB58" i="2"/>
  <c r="Z58" i="2"/>
  <c r="X58" i="2"/>
  <c r="V58" i="2"/>
  <c r="T58" i="2"/>
  <c r="R58" i="2"/>
  <c r="P58" i="2"/>
  <c r="N58" i="2"/>
  <c r="BH57" i="2"/>
  <c r="BF57" i="2"/>
  <c r="BD57" i="2"/>
  <c r="AX57" i="2"/>
  <c r="AV57" i="2"/>
  <c r="AT57" i="2"/>
  <c r="AR57" i="2"/>
  <c r="AP57" i="2"/>
  <c r="AN57" i="2"/>
  <c r="AL57" i="2"/>
  <c r="AJ57" i="2"/>
  <c r="AH57" i="2"/>
  <c r="AF57" i="2"/>
  <c r="AD57" i="2"/>
  <c r="AB57" i="2"/>
  <c r="Z57" i="2"/>
  <c r="X57" i="2"/>
  <c r="V57" i="2"/>
  <c r="T57" i="2"/>
  <c r="R57" i="2"/>
  <c r="P57" i="2"/>
  <c r="N57" i="2"/>
  <c r="BH56" i="2"/>
  <c r="BF56" i="2"/>
  <c r="BD56" i="2"/>
  <c r="AX56" i="2"/>
  <c r="AV56" i="2"/>
  <c r="AT56" i="2"/>
  <c r="AR56" i="2"/>
  <c r="AP56" i="2"/>
  <c r="AN56" i="2"/>
  <c r="AL56" i="2"/>
  <c r="AJ56" i="2"/>
  <c r="AH56" i="2"/>
  <c r="AF56" i="2"/>
  <c r="AD56" i="2"/>
  <c r="AB56" i="2"/>
  <c r="Z56" i="2"/>
  <c r="X56" i="2"/>
  <c r="V56" i="2"/>
  <c r="T56" i="2"/>
  <c r="R56" i="2"/>
  <c r="P56" i="2"/>
  <c r="N56" i="2"/>
  <c r="BH55" i="2"/>
  <c r="BF55" i="2"/>
  <c r="BD55" i="2"/>
  <c r="AX55" i="2"/>
  <c r="AV55" i="2"/>
  <c r="AT55" i="2"/>
  <c r="AR55" i="2"/>
  <c r="AP55" i="2"/>
  <c r="AN55" i="2"/>
  <c r="AL55" i="2"/>
  <c r="AJ55" i="2"/>
  <c r="AH55" i="2"/>
  <c r="AF55" i="2"/>
  <c r="AD55" i="2"/>
  <c r="AB55" i="2"/>
  <c r="Z55" i="2"/>
  <c r="X55" i="2"/>
  <c r="V55" i="2"/>
  <c r="T55" i="2"/>
  <c r="R55" i="2"/>
  <c r="P55" i="2"/>
  <c r="N55" i="2"/>
  <c r="BH53" i="2"/>
  <c r="BF53" i="2"/>
  <c r="BD53" i="2"/>
  <c r="AX53" i="2"/>
  <c r="AV53" i="2"/>
  <c r="AT53" i="2"/>
  <c r="AR53" i="2"/>
  <c r="AP53" i="2"/>
  <c r="AN53" i="2"/>
  <c r="AL53" i="2"/>
  <c r="AJ53" i="2"/>
  <c r="AH53" i="2"/>
  <c r="AF53" i="2"/>
  <c r="AD53" i="2"/>
  <c r="AB53" i="2"/>
  <c r="Z53" i="2"/>
  <c r="X53" i="2"/>
  <c r="V53" i="2"/>
  <c r="T53" i="2"/>
  <c r="R53" i="2"/>
  <c r="P53" i="2"/>
  <c r="N53" i="2"/>
  <c r="BH52" i="2"/>
  <c r="BF52" i="2"/>
  <c r="BD52" i="2"/>
  <c r="AX52" i="2"/>
  <c r="AV52" i="2"/>
  <c r="AT52" i="2"/>
  <c r="AR52" i="2"/>
  <c r="AP52" i="2"/>
  <c r="AN52" i="2"/>
  <c r="AL52" i="2"/>
  <c r="AJ52" i="2"/>
  <c r="AH52" i="2"/>
  <c r="AF52" i="2"/>
  <c r="AD52" i="2"/>
  <c r="AB52" i="2"/>
  <c r="Z52" i="2"/>
  <c r="X52" i="2"/>
  <c r="V52" i="2"/>
  <c r="T52" i="2"/>
  <c r="R52" i="2"/>
  <c r="P52" i="2"/>
  <c r="N52" i="2"/>
  <c r="BH50" i="2"/>
  <c r="BF50" i="2"/>
  <c r="BD50" i="2"/>
  <c r="AX50" i="2"/>
  <c r="AV50" i="2"/>
  <c r="AT50" i="2"/>
  <c r="AR50" i="2"/>
  <c r="AP50" i="2"/>
  <c r="AN50" i="2"/>
  <c r="AL50" i="2"/>
  <c r="AJ50" i="2"/>
  <c r="AH50" i="2"/>
  <c r="AF50" i="2"/>
  <c r="AD50" i="2"/>
  <c r="AB50" i="2"/>
  <c r="Z50" i="2"/>
  <c r="X50" i="2"/>
  <c r="V50" i="2"/>
  <c r="T50" i="2"/>
  <c r="R50" i="2"/>
  <c r="P50" i="2"/>
  <c r="N50" i="2"/>
  <c r="BH49" i="2"/>
  <c r="BF49" i="2"/>
  <c r="BD49" i="2"/>
  <c r="AX49" i="2"/>
  <c r="AV49" i="2"/>
  <c r="AT49" i="2"/>
  <c r="AR49" i="2"/>
  <c r="AP49" i="2"/>
  <c r="AN49" i="2"/>
  <c r="AL49" i="2"/>
  <c r="AJ49" i="2"/>
  <c r="AH49" i="2"/>
  <c r="AF49" i="2"/>
  <c r="AD49" i="2"/>
  <c r="AB49" i="2"/>
  <c r="Z49" i="2"/>
  <c r="X49" i="2"/>
  <c r="V49" i="2"/>
  <c r="T49" i="2"/>
  <c r="R49" i="2"/>
  <c r="P49" i="2"/>
  <c r="N49" i="2"/>
  <c r="BH47" i="2"/>
  <c r="BF47" i="2"/>
  <c r="BD47" i="2"/>
  <c r="AX47" i="2"/>
  <c r="AV47" i="2"/>
  <c r="AT47" i="2"/>
  <c r="AR47" i="2"/>
  <c r="AP47" i="2"/>
  <c r="AN47" i="2"/>
  <c r="AL47" i="2"/>
  <c r="AJ47" i="2"/>
  <c r="AH47" i="2"/>
  <c r="AF47" i="2"/>
  <c r="AD47" i="2"/>
  <c r="AB47" i="2"/>
  <c r="Z47" i="2"/>
  <c r="X47" i="2"/>
  <c r="V47" i="2"/>
  <c r="T47" i="2"/>
  <c r="R47" i="2"/>
  <c r="P47" i="2"/>
  <c r="N47" i="2"/>
  <c r="BH46" i="2"/>
  <c r="BF46" i="2"/>
  <c r="BD46" i="2"/>
  <c r="AX46" i="2"/>
  <c r="AV46" i="2"/>
  <c r="AT46" i="2"/>
  <c r="AR46" i="2"/>
  <c r="AP46" i="2"/>
  <c r="AN46" i="2"/>
  <c r="AL46" i="2"/>
  <c r="AJ46" i="2"/>
  <c r="AH46" i="2"/>
  <c r="AF46" i="2"/>
  <c r="AD46" i="2"/>
  <c r="AB46" i="2"/>
  <c r="Z46" i="2"/>
  <c r="X46" i="2"/>
  <c r="V46" i="2"/>
  <c r="T46" i="2"/>
  <c r="R46" i="2"/>
  <c r="P46" i="2"/>
  <c r="N46" i="2"/>
  <c r="BH45" i="2"/>
  <c r="BF45" i="2"/>
  <c r="BD45" i="2"/>
  <c r="AX45" i="2"/>
  <c r="AV45" i="2"/>
  <c r="AT45" i="2"/>
  <c r="AR45" i="2"/>
  <c r="AP45" i="2"/>
  <c r="AN45" i="2"/>
  <c r="AL45" i="2"/>
  <c r="AJ45" i="2"/>
  <c r="AH45" i="2"/>
  <c r="AF45" i="2"/>
  <c r="AD45" i="2"/>
  <c r="AB45" i="2"/>
  <c r="Z45" i="2"/>
  <c r="X45" i="2"/>
  <c r="V45" i="2"/>
  <c r="T45" i="2"/>
  <c r="R45" i="2"/>
  <c r="P45" i="2"/>
  <c r="N45" i="2"/>
  <c r="BH44" i="2"/>
  <c r="BF44" i="2"/>
  <c r="BD44" i="2"/>
  <c r="AX44" i="2"/>
  <c r="AV44" i="2"/>
  <c r="AT44" i="2"/>
  <c r="AR44" i="2"/>
  <c r="AP44" i="2"/>
  <c r="AN44" i="2"/>
  <c r="AL44" i="2"/>
  <c r="AJ44" i="2"/>
  <c r="AH44" i="2"/>
  <c r="AF44" i="2"/>
  <c r="AD44" i="2"/>
  <c r="AB44" i="2"/>
  <c r="Z44" i="2"/>
  <c r="X44" i="2"/>
  <c r="V44" i="2"/>
  <c r="T44" i="2"/>
  <c r="R44" i="2"/>
  <c r="P44" i="2"/>
  <c r="N44" i="2"/>
  <c r="BH43" i="2"/>
  <c r="BF43" i="2"/>
  <c r="BD43" i="2"/>
  <c r="AX43" i="2"/>
  <c r="AV43" i="2"/>
  <c r="AT43" i="2"/>
  <c r="AR43" i="2"/>
  <c r="AP43" i="2"/>
  <c r="AN43" i="2"/>
  <c r="AL43" i="2"/>
  <c r="AJ43" i="2"/>
  <c r="AH43" i="2"/>
  <c r="AF43" i="2"/>
  <c r="AD43" i="2"/>
  <c r="AB43" i="2"/>
  <c r="Z43" i="2"/>
  <c r="X43" i="2"/>
  <c r="V43" i="2"/>
  <c r="T43" i="2"/>
  <c r="R43" i="2"/>
  <c r="P43" i="2"/>
  <c r="N43" i="2"/>
  <c r="BH42" i="2"/>
  <c r="BF42" i="2"/>
  <c r="BD42" i="2"/>
  <c r="AX42" i="2"/>
  <c r="AV42" i="2"/>
  <c r="AT42" i="2"/>
  <c r="AR42" i="2"/>
  <c r="AP42" i="2"/>
  <c r="AN42" i="2"/>
  <c r="AL42" i="2"/>
  <c r="AJ42" i="2"/>
  <c r="AH42" i="2"/>
  <c r="AF42" i="2"/>
  <c r="AD42" i="2"/>
  <c r="AB42" i="2"/>
  <c r="Z42" i="2"/>
  <c r="X42" i="2"/>
  <c r="V42" i="2"/>
  <c r="T42" i="2"/>
  <c r="R42" i="2"/>
  <c r="P42" i="2"/>
  <c r="N42" i="2"/>
  <c r="BH41" i="2"/>
  <c r="BF41" i="2"/>
  <c r="BD41" i="2"/>
  <c r="AX41" i="2"/>
  <c r="AV41" i="2"/>
  <c r="AT41" i="2"/>
  <c r="AR41" i="2"/>
  <c r="AP41" i="2"/>
  <c r="AN41" i="2"/>
  <c r="AL41" i="2"/>
  <c r="AJ41" i="2"/>
  <c r="AH41" i="2"/>
  <c r="AF41" i="2"/>
  <c r="AD41" i="2"/>
  <c r="AB41" i="2"/>
  <c r="Z41" i="2"/>
  <c r="X41" i="2"/>
  <c r="V41" i="2"/>
  <c r="T41" i="2"/>
  <c r="R41" i="2"/>
  <c r="P41" i="2"/>
  <c r="N41" i="2"/>
  <c r="BH40" i="2"/>
  <c r="BF40" i="2"/>
  <c r="BD40" i="2"/>
  <c r="AX40" i="2"/>
  <c r="AV40" i="2"/>
  <c r="AT40" i="2"/>
  <c r="AR40" i="2"/>
  <c r="AP40" i="2"/>
  <c r="AN40" i="2"/>
  <c r="AL40" i="2"/>
  <c r="AJ40" i="2"/>
  <c r="AH40" i="2"/>
  <c r="AF40" i="2"/>
  <c r="AD40" i="2"/>
  <c r="AB40" i="2"/>
  <c r="Z40" i="2"/>
  <c r="X40" i="2"/>
  <c r="V40" i="2"/>
  <c r="T40" i="2"/>
  <c r="R40" i="2"/>
  <c r="P40" i="2"/>
  <c r="N40" i="2"/>
  <c r="BH39" i="2"/>
  <c r="BF39" i="2"/>
  <c r="BD39" i="2"/>
  <c r="AX39" i="2"/>
  <c r="AV39" i="2"/>
  <c r="AT39" i="2"/>
  <c r="AR39" i="2"/>
  <c r="AP39" i="2"/>
  <c r="AN39" i="2"/>
  <c r="AL39" i="2"/>
  <c r="AJ39" i="2"/>
  <c r="AH39" i="2"/>
  <c r="AF39" i="2"/>
  <c r="AD39" i="2"/>
  <c r="AB39" i="2"/>
  <c r="Z39" i="2"/>
  <c r="X39" i="2"/>
  <c r="V39" i="2"/>
  <c r="T39" i="2"/>
  <c r="R39" i="2"/>
  <c r="P39" i="2"/>
  <c r="N39" i="2"/>
  <c r="BH38" i="2"/>
  <c r="BF38" i="2"/>
  <c r="BD38" i="2"/>
  <c r="AX38" i="2"/>
  <c r="AV38" i="2"/>
  <c r="AT38" i="2"/>
  <c r="AR38" i="2"/>
  <c r="AP38" i="2"/>
  <c r="AN38" i="2"/>
  <c r="AL38" i="2"/>
  <c r="AJ38" i="2"/>
  <c r="AH38" i="2"/>
  <c r="AF38" i="2"/>
  <c r="AD38" i="2"/>
  <c r="AB38" i="2"/>
  <c r="Z38" i="2"/>
  <c r="X38" i="2"/>
  <c r="V38" i="2"/>
  <c r="T38" i="2"/>
  <c r="R38" i="2"/>
  <c r="P38" i="2"/>
  <c r="N38" i="2"/>
  <c r="BH37" i="2"/>
  <c r="BF37" i="2"/>
  <c r="BD37" i="2"/>
  <c r="AX37" i="2"/>
  <c r="AV37" i="2"/>
  <c r="AT37" i="2"/>
  <c r="AR37" i="2"/>
  <c r="AP37" i="2"/>
  <c r="AN37" i="2"/>
  <c r="AL37" i="2"/>
  <c r="AJ37" i="2"/>
  <c r="AH37" i="2"/>
  <c r="AF37" i="2"/>
  <c r="AD37" i="2"/>
  <c r="AB37" i="2"/>
  <c r="Z37" i="2"/>
  <c r="X37" i="2"/>
  <c r="V37" i="2"/>
  <c r="T37" i="2"/>
  <c r="R37" i="2"/>
  <c r="P37" i="2"/>
  <c r="N37" i="2"/>
  <c r="BH36" i="2"/>
  <c r="BF36" i="2"/>
  <c r="BD36" i="2"/>
  <c r="AX36" i="2"/>
  <c r="AV36" i="2"/>
  <c r="AT36" i="2"/>
  <c r="AR36" i="2"/>
  <c r="AP36" i="2"/>
  <c r="AN36" i="2"/>
  <c r="AL36" i="2"/>
  <c r="AJ36" i="2"/>
  <c r="AH36" i="2"/>
  <c r="AF36" i="2"/>
  <c r="AD36" i="2"/>
  <c r="AB36" i="2"/>
  <c r="Z36" i="2"/>
  <c r="X36" i="2"/>
  <c r="V36" i="2"/>
  <c r="T36" i="2"/>
  <c r="R36" i="2"/>
  <c r="P36" i="2"/>
  <c r="N36" i="2"/>
  <c r="BH35" i="2"/>
  <c r="BF35" i="2"/>
  <c r="BD35" i="2"/>
  <c r="AX35" i="2"/>
  <c r="AV35" i="2"/>
  <c r="AT35" i="2"/>
  <c r="AR35" i="2"/>
  <c r="AP35" i="2"/>
  <c r="AN35" i="2"/>
  <c r="AL35" i="2"/>
  <c r="AJ35" i="2"/>
  <c r="AH35" i="2"/>
  <c r="AF35" i="2"/>
  <c r="AD35" i="2"/>
  <c r="AB35" i="2"/>
  <c r="Z35" i="2"/>
  <c r="X35" i="2"/>
  <c r="V35" i="2"/>
  <c r="T35" i="2"/>
  <c r="R35" i="2"/>
  <c r="P35" i="2"/>
  <c r="N35" i="2"/>
  <c r="BH34" i="2"/>
  <c r="BF34" i="2"/>
  <c r="BD34" i="2"/>
  <c r="AX34" i="2"/>
  <c r="AV34" i="2"/>
  <c r="AT34" i="2"/>
  <c r="AR34" i="2"/>
  <c r="AP34" i="2"/>
  <c r="AN34" i="2"/>
  <c r="AL34" i="2"/>
  <c r="AJ34" i="2"/>
  <c r="AH34" i="2"/>
  <c r="AF34" i="2"/>
  <c r="AD34" i="2"/>
  <c r="AB34" i="2"/>
  <c r="Z34" i="2"/>
  <c r="X34" i="2"/>
  <c r="V34" i="2"/>
  <c r="T34" i="2"/>
  <c r="R34" i="2"/>
  <c r="P34" i="2"/>
  <c r="N34" i="2"/>
  <c r="BH33" i="2"/>
  <c r="BF33" i="2"/>
  <c r="BD33" i="2"/>
  <c r="AX33" i="2"/>
  <c r="AV33" i="2"/>
  <c r="AT33" i="2"/>
  <c r="AR33" i="2"/>
  <c r="AP33" i="2"/>
  <c r="AN33" i="2"/>
  <c r="AL33" i="2"/>
  <c r="AJ33" i="2"/>
  <c r="AH33" i="2"/>
  <c r="AF33" i="2"/>
  <c r="AD33" i="2"/>
  <c r="AB33" i="2"/>
  <c r="Z33" i="2"/>
  <c r="X33" i="2"/>
  <c r="V33" i="2"/>
  <c r="T33" i="2"/>
  <c r="R33" i="2"/>
  <c r="P33" i="2"/>
  <c r="N33" i="2"/>
  <c r="BH32" i="2"/>
  <c r="BF32" i="2"/>
  <c r="BD32" i="2"/>
  <c r="AX32" i="2"/>
  <c r="AV32" i="2"/>
  <c r="AT32" i="2"/>
  <c r="AR32" i="2"/>
  <c r="AP32" i="2"/>
  <c r="AN32" i="2"/>
  <c r="AL32" i="2"/>
  <c r="AJ32" i="2"/>
  <c r="AH32" i="2"/>
  <c r="AF32" i="2"/>
  <c r="AD32" i="2"/>
  <c r="AB32" i="2"/>
  <c r="Z32" i="2"/>
  <c r="X32" i="2"/>
  <c r="V32" i="2"/>
  <c r="T32" i="2"/>
  <c r="R32" i="2"/>
  <c r="P32" i="2"/>
  <c r="N32" i="2"/>
  <c r="BH31" i="2"/>
  <c r="BF31" i="2"/>
  <c r="BD31" i="2"/>
  <c r="AX31" i="2"/>
  <c r="AV31" i="2"/>
  <c r="AT31" i="2"/>
  <c r="AR31" i="2"/>
  <c r="AP31" i="2"/>
  <c r="AN31" i="2"/>
  <c r="AL31" i="2"/>
  <c r="AJ31" i="2"/>
  <c r="AH31" i="2"/>
  <c r="AF31" i="2"/>
  <c r="AD31" i="2"/>
  <c r="AB31" i="2"/>
  <c r="Z31" i="2"/>
  <c r="X31" i="2"/>
  <c r="V31" i="2"/>
  <c r="T31" i="2"/>
  <c r="R31" i="2"/>
  <c r="P31" i="2"/>
  <c r="N31" i="2"/>
  <c r="BH30" i="2"/>
  <c r="BF30" i="2"/>
  <c r="BD30" i="2"/>
  <c r="AX30" i="2"/>
  <c r="AV30" i="2"/>
  <c r="AT30" i="2"/>
  <c r="AR30" i="2"/>
  <c r="AP30" i="2"/>
  <c r="AN30" i="2"/>
  <c r="AL30" i="2"/>
  <c r="AJ30" i="2"/>
  <c r="AH30" i="2"/>
  <c r="AF30" i="2"/>
  <c r="AD30" i="2"/>
  <c r="AB30" i="2"/>
  <c r="Z30" i="2"/>
  <c r="X30" i="2"/>
  <c r="V30" i="2"/>
  <c r="T30" i="2"/>
  <c r="R30" i="2"/>
  <c r="P30" i="2"/>
  <c r="N30" i="2"/>
  <c r="BH29" i="2"/>
  <c r="BF29" i="2"/>
  <c r="BD29" i="2"/>
  <c r="AX29" i="2"/>
  <c r="AV29" i="2"/>
  <c r="AT29" i="2"/>
  <c r="AR29" i="2"/>
  <c r="AP29" i="2"/>
  <c r="AN29" i="2"/>
  <c r="AL29" i="2"/>
  <c r="AJ29" i="2"/>
  <c r="AH29" i="2"/>
  <c r="AF29" i="2"/>
  <c r="AD29" i="2"/>
  <c r="AB29" i="2"/>
  <c r="Z29" i="2"/>
  <c r="X29" i="2"/>
  <c r="V29" i="2"/>
  <c r="T29" i="2"/>
  <c r="R29" i="2"/>
  <c r="P29" i="2"/>
  <c r="N29" i="2"/>
  <c r="BH28" i="2"/>
  <c r="BF28" i="2"/>
  <c r="BD28" i="2"/>
  <c r="AX28" i="2"/>
  <c r="AV28" i="2"/>
  <c r="AT28" i="2"/>
  <c r="AR28" i="2"/>
  <c r="AP28" i="2"/>
  <c r="AN28" i="2"/>
  <c r="AL28" i="2"/>
  <c r="AJ28" i="2"/>
  <c r="AH28" i="2"/>
  <c r="AF28" i="2"/>
  <c r="AD28" i="2"/>
  <c r="AB28" i="2"/>
  <c r="Z28" i="2"/>
  <c r="X28" i="2"/>
  <c r="V28" i="2"/>
  <c r="T28" i="2"/>
  <c r="R28" i="2"/>
  <c r="P28" i="2"/>
  <c r="N28" i="2"/>
  <c r="BH27" i="2"/>
  <c r="BF27" i="2"/>
  <c r="BD27" i="2"/>
  <c r="AX27" i="2"/>
  <c r="AV27" i="2"/>
  <c r="AT27" i="2"/>
  <c r="AR27" i="2"/>
  <c r="AP27" i="2"/>
  <c r="AN27" i="2"/>
  <c r="AL27" i="2"/>
  <c r="AJ27" i="2"/>
  <c r="AH27" i="2"/>
  <c r="AF27" i="2"/>
  <c r="AD27" i="2"/>
  <c r="AB27" i="2"/>
  <c r="Z27" i="2"/>
  <c r="X27" i="2"/>
  <c r="V27" i="2"/>
  <c r="T27" i="2"/>
  <c r="R27" i="2"/>
  <c r="P27" i="2"/>
  <c r="N27" i="2"/>
  <c r="BH26" i="2"/>
  <c r="BF26" i="2"/>
  <c r="BD26" i="2"/>
  <c r="AX26" i="2"/>
  <c r="AV26" i="2"/>
  <c r="AT26" i="2"/>
  <c r="AR26" i="2"/>
  <c r="AP26" i="2"/>
  <c r="AN26" i="2"/>
  <c r="AL26" i="2"/>
  <c r="AJ26" i="2"/>
  <c r="AH26" i="2"/>
  <c r="AF26" i="2"/>
  <c r="AD26" i="2"/>
  <c r="AB26" i="2"/>
  <c r="Z26" i="2"/>
  <c r="X26" i="2"/>
  <c r="V26" i="2"/>
  <c r="T26" i="2"/>
  <c r="R26" i="2"/>
  <c r="P26" i="2"/>
  <c r="N26" i="2"/>
  <c r="BH25" i="2"/>
  <c r="BF25" i="2"/>
  <c r="BD25" i="2"/>
  <c r="AX25" i="2"/>
  <c r="AV25" i="2"/>
  <c r="AT25" i="2"/>
  <c r="AR25" i="2"/>
  <c r="AP25" i="2"/>
  <c r="AN25" i="2"/>
  <c r="AL25" i="2"/>
  <c r="AJ25" i="2"/>
  <c r="AH25" i="2"/>
  <c r="AF25" i="2"/>
  <c r="AD25" i="2"/>
  <c r="AB25" i="2"/>
  <c r="Z25" i="2"/>
  <c r="X25" i="2"/>
  <c r="V25" i="2"/>
  <c r="T25" i="2"/>
  <c r="R25" i="2"/>
  <c r="P25" i="2"/>
  <c r="N25" i="2"/>
  <c r="BH24" i="2"/>
  <c r="BF24" i="2"/>
  <c r="BD24" i="2"/>
  <c r="AX24" i="2"/>
  <c r="AV24" i="2"/>
  <c r="AT24" i="2"/>
  <c r="AR24" i="2"/>
  <c r="AP24" i="2"/>
  <c r="AN24" i="2"/>
  <c r="AL24" i="2"/>
  <c r="AJ24" i="2"/>
  <c r="AH24" i="2"/>
  <c r="AF24" i="2"/>
  <c r="AD24" i="2"/>
  <c r="AB24" i="2"/>
  <c r="Z24" i="2"/>
  <c r="X24" i="2"/>
  <c r="V24" i="2"/>
  <c r="T24" i="2"/>
  <c r="R24" i="2"/>
  <c r="P24" i="2"/>
  <c r="N24" i="2"/>
  <c r="BH23" i="2"/>
  <c r="BF23" i="2"/>
  <c r="BD23" i="2"/>
  <c r="AX23" i="2"/>
  <c r="AV23" i="2"/>
  <c r="AT23" i="2"/>
  <c r="AR23" i="2"/>
  <c r="AP23" i="2"/>
  <c r="AN23" i="2"/>
  <c r="AL23" i="2"/>
  <c r="AJ23" i="2"/>
  <c r="AH23" i="2"/>
  <c r="AF23" i="2"/>
  <c r="AD23" i="2"/>
  <c r="AB23" i="2"/>
  <c r="Z23" i="2"/>
  <c r="X23" i="2"/>
  <c r="V23" i="2"/>
  <c r="T23" i="2"/>
  <c r="R23" i="2"/>
  <c r="P23" i="2"/>
  <c r="N23" i="2"/>
  <c r="BH22" i="2"/>
  <c r="BF22" i="2"/>
  <c r="BD22" i="2"/>
  <c r="AX22" i="2"/>
  <c r="AV22" i="2"/>
  <c r="AT22" i="2"/>
  <c r="AR22" i="2"/>
  <c r="AP22" i="2"/>
  <c r="AN22" i="2"/>
  <c r="AL22" i="2"/>
  <c r="AJ22" i="2"/>
  <c r="AH22" i="2"/>
  <c r="AF22" i="2"/>
  <c r="AD22" i="2"/>
  <c r="AB22" i="2"/>
  <c r="Z22" i="2"/>
  <c r="X22" i="2"/>
  <c r="V22" i="2"/>
  <c r="T22" i="2"/>
  <c r="R22" i="2"/>
  <c r="P22" i="2"/>
  <c r="N22" i="2"/>
  <c r="BH21" i="2"/>
  <c r="BF21" i="2"/>
  <c r="BD21" i="2"/>
  <c r="AX21" i="2"/>
  <c r="AV21" i="2"/>
  <c r="AT21" i="2"/>
  <c r="AR21" i="2"/>
  <c r="AP21" i="2"/>
  <c r="AN21" i="2"/>
  <c r="AL21" i="2"/>
  <c r="AJ21" i="2"/>
  <c r="AH21" i="2"/>
  <c r="AF21" i="2"/>
  <c r="AD21" i="2"/>
  <c r="AB21" i="2"/>
  <c r="Z21" i="2"/>
  <c r="X21" i="2"/>
  <c r="V21" i="2"/>
  <c r="T21" i="2"/>
  <c r="R21" i="2"/>
  <c r="P21" i="2"/>
  <c r="N21" i="2"/>
  <c r="BH20" i="2"/>
  <c r="BF20" i="2"/>
  <c r="BD20" i="2"/>
  <c r="AX20" i="2"/>
  <c r="AV20" i="2"/>
  <c r="AT20" i="2"/>
  <c r="AR20" i="2"/>
  <c r="AP20" i="2"/>
  <c r="AN20" i="2"/>
  <c r="AL20" i="2"/>
  <c r="AJ20" i="2"/>
  <c r="AH20" i="2"/>
  <c r="AF20" i="2"/>
  <c r="AD20" i="2"/>
  <c r="AB20" i="2"/>
  <c r="Z20" i="2"/>
  <c r="X20" i="2"/>
  <c r="V20" i="2"/>
  <c r="T20" i="2"/>
  <c r="R20" i="2"/>
  <c r="P20" i="2"/>
  <c r="N20" i="2"/>
  <c r="BH19" i="2"/>
  <c r="BF19" i="2"/>
  <c r="BD19" i="2"/>
  <c r="AX19" i="2"/>
  <c r="AV19" i="2"/>
  <c r="AT19" i="2"/>
  <c r="AR19" i="2"/>
  <c r="AP19" i="2"/>
  <c r="AN19" i="2"/>
  <c r="AL19" i="2"/>
  <c r="AJ19" i="2"/>
  <c r="AH19" i="2"/>
  <c r="AF19" i="2"/>
  <c r="AD19" i="2"/>
  <c r="AB19" i="2"/>
  <c r="Z19" i="2"/>
  <c r="X19" i="2"/>
  <c r="V19" i="2"/>
  <c r="T19" i="2"/>
  <c r="R19" i="2"/>
  <c r="P19" i="2"/>
  <c r="N19" i="2"/>
  <c r="BH18" i="2"/>
  <c r="BF18" i="2"/>
  <c r="BD18" i="2"/>
  <c r="AX18" i="2"/>
  <c r="AV18" i="2"/>
  <c r="AT18" i="2"/>
  <c r="AR18" i="2"/>
  <c r="AP18" i="2"/>
  <c r="AN18" i="2"/>
  <c r="AL18" i="2"/>
  <c r="AJ18" i="2"/>
  <c r="AH18" i="2"/>
  <c r="AF18" i="2"/>
  <c r="AD18" i="2"/>
  <c r="AB18" i="2"/>
  <c r="Z18" i="2"/>
  <c r="X18" i="2"/>
  <c r="V18" i="2"/>
  <c r="T18" i="2"/>
  <c r="R18" i="2"/>
  <c r="P18" i="2"/>
  <c r="N18" i="2"/>
  <c r="BH17" i="2"/>
  <c r="BF17" i="2"/>
  <c r="BD17" i="2"/>
  <c r="AX17" i="2"/>
  <c r="AV17" i="2"/>
  <c r="AT17" i="2"/>
  <c r="AR17" i="2"/>
  <c r="AP17" i="2"/>
  <c r="AN17" i="2"/>
  <c r="AL17" i="2"/>
  <c r="AJ17" i="2"/>
  <c r="AH17" i="2"/>
  <c r="AF17" i="2"/>
  <c r="AD17" i="2"/>
  <c r="AB17" i="2"/>
  <c r="Z17" i="2"/>
  <c r="X17" i="2"/>
  <c r="V17" i="2"/>
  <c r="T17" i="2"/>
  <c r="R17" i="2"/>
  <c r="P17" i="2"/>
  <c r="N17" i="2"/>
  <c r="BH16" i="2"/>
  <c r="BF16" i="2"/>
  <c r="BD16" i="2"/>
  <c r="AX16" i="2"/>
  <c r="AV16" i="2"/>
  <c r="AT16" i="2"/>
  <c r="AR16" i="2"/>
  <c r="AP16" i="2"/>
  <c r="AN16" i="2"/>
  <c r="AL16" i="2"/>
  <c r="AJ16" i="2"/>
  <c r="AH16" i="2"/>
  <c r="AF16" i="2"/>
  <c r="AD16" i="2"/>
  <c r="AB16" i="2"/>
  <c r="Z16" i="2"/>
  <c r="X16" i="2"/>
  <c r="V16" i="2"/>
  <c r="T16" i="2"/>
  <c r="R16" i="2"/>
  <c r="P16" i="2"/>
  <c r="N16" i="2"/>
  <c r="BH15" i="2"/>
  <c r="BF15" i="2"/>
  <c r="BD15" i="2"/>
  <c r="AX15" i="2"/>
  <c r="AV15" i="2"/>
  <c r="AT15" i="2"/>
  <c r="AR15" i="2"/>
  <c r="AP15" i="2"/>
  <c r="AN15" i="2"/>
  <c r="AL15" i="2"/>
  <c r="AJ15" i="2"/>
  <c r="AH15" i="2"/>
  <c r="AF15" i="2"/>
  <c r="AD15" i="2"/>
  <c r="AB15" i="2"/>
  <c r="Z15" i="2"/>
  <c r="X15" i="2"/>
  <c r="V15" i="2"/>
  <c r="T15" i="2"/>
  <c r="R15" i="2"/>
  <c r="P15" i="2"/>
  <c r="N15" i="2"/>
  <c r="BH14" i="2"/>
  <c r="BF14" i="2"/>
  <c r="BD14" i="2"/>
  <c r="AX14" i="2"/>
  <c r="AV14" i="2"/>
  <c r="AT14" i="2"/>
  <c r="AR14" i="2"/>
  <c r="AP14" i="2"/>
  <c r="AN14" i="2"/>
  <c r="AL14" i="2"/>
  <c r="AJ14" i="2"/>
  <c r="AH14" i="2"/>
  <c r="AF14" i="2"/>
  <c r="AD14" i="2"/>
  <c r="AB14" i="2"/>
  <c r="Z14" i="2"/>
  <c r="X14" i="2"/>
  <c r="V14" i="2"/>
  <c r="T14" i="2"/>
  <c r="R14" i="2"/>
  <c r="P14" i="2"/>
  <c r="N14" i="2"/>
  <c r="BH13" i="2"/>
  <c r="BF13" i="2"/>
  <c r="BD13" i="2"/>
  <c r="AX13" i="2"/>
  <c r="AV13" i="2"/>
  <c r="AT13" i="2"/>
  <c r="AR13" i="2"/>
  <c r="AP13" i="2"/>
  <c r="AN13" i="2"/>
  <c r="AL13" i="2"/>
  <c r="AJ13" i="2"/>
  <c r="AH13" i="2"/>
  <c r="AF13" i="2"/>
  <c r="AD13" i="2"/>
  <c r="AB13" i="2"/>
  <c r="Z13" i="2"/>
  <c r="X13" i="2"/>
  <c r="V13" i="2"/>
  <c r="T13" i="2"/>
  <c r="R13" i="2"/>
  <c r="P13" i="2"/>
  <c r="N13" i="2"/>
  <c r="L13" i="2"/>
  <c r="K13" i="2"/>
  <c r="BH12" i="2"/>
  <c r="BF12" i="2"/>
  <c r="BD12" i="2"/>
  <c r="BB12" i="2"/>
  <c r="AX12" i="2"/>
  <c r="AV12" i="2"/>
  <c r="AT12" i="2"/>
  <c r="AR12" i="2"/>
  <c r="AP12" i="2"/>
  <c r="AN12" i="2"/>
  <c r="AL12" i="2"/>
  <c r="AJ12" i="2"/>
  <c r="AH12" i="2"/>
  <c r="AF12" i="2"/>
  <c r="AD12" i="2"/>
  <c r="AB12" i="2"/>
  <c r="Z12" i="2"/>
  <c r="X12" i="2"/>
  <c r="V12" i="2"/>
  <c r="T12" i="2"/>
  <c r="R12" i="2"/>
  <c r="P12" i="2"/>
  <c r="N12" i="2"/>
  <c r="L12" i="2"/>
  <c r="K12" i="2"/>
  <c r="BH11" i="2"/>
  <c r="BF11" i="2"/>
  <c r="BD11" i="2"/>
  <c r="BB11" i="2"/>
  <c r="AX11" i="2"/>
  <c r="AV11" i="2"/>
  <c r="AT11" i="2"/>
  <c r="AR11" i="2"/>
  <c r="AP11" i="2"/>
  <c r="AN11" i="2"/>
  <c r="AL11" i="2"/>
  <c r="AJ11" i="2"/>
  <c r="AH11" i="2"/>
  <c r="AF11" i="2"/>
  <c r="AD11" i="2"/>
  <c r="AB11" i="2"/>
  <c r="Z11" i="2"/>
  <c r="X11" i="2"/>
  <c r="V11" i="2"/>
  <c r="T11" i="2"/>
  <c r="R11" i="2"/>
  <c r="P11" i="2"/>
  <c r="N11" i="2"/>
  <c r="L11" i="2"/>
  <c r="K11" i="2"/>
  <c r="N36" i="7" l="1"/>
  <c r="L82" i="6"/>
  <c r="X98" i="2"/>
  <c r="AV98" i="2"/>
  <c r="AF98" i="2"/>
  <c r="AN98" i="2"/>
  <c r="P98" i="2"/>
  <c r="BF98" i="2"/>
  <c r="Z98" i="2"/>
  <c r="BH98" i="2"/>
  <c r="R98" i="2"/>
  <c r="AP98" i="2"/>
  <c r="T98" i="2"/>
  <c r="AJ98" i="2"/>
  <c r="AH98" i="2"/>
  <c r="AX98" i="2"/>
  <c r="AB98" i="2"/>
  <c r="AR98" i="2"/>
  <c r="N98" i="2"/>
  <c r="V98" i="2"/>
  <c r="AD98" i="2"/>
  <c r="AL98" i="2"/>
  <c r="AT98" i="2"/>
  <c r="BD98" i="2"/>
  <c r="N82" i="6"/>
  <c r="P36" i="7"/>
  <c r="P82" i="6"/>
  <c r="L36" i="7"/>
  <c r="G19" i="1" l="1"/>
  <c r="E18" i="1"/>
  <c r="G18" i="1" s="1"/>
  <c r="E15" i="1" l="1"/>
  <c r="G15" i="1" s="1"/>
  <c r="E20" i="1" l="1"/>
  <c r="G20" i="1" s="1"/>
  <c r="H20" i="1"/>
  <c r="E17" i="1"/>
  <c r="G17" i="1" s="1"/>
  <c r="F22" i="1"/>
  <c r="H21" i="1"/>
  <c r="E21" i="1"/>
  <c r="G21" i="1" s="1"/>
  <c r="H22" i="1" l="1"/>
</calcChain>
</file>

<file path=xl/sharedStrings.xml><?xml version="1.0" encoding="utf-8"?>
<sst xmlns="http://schemas.openxmlformats.org/spreadsheetml/2006/main" count="2776" uniqueCount="748">
  <si>
    <t>21</t>
  </si>
  <si>
    <t>15</t>
  </si>
  <si>
    <t>Výstavba kanalizace Kolomuty - DPS - neuznatelné náklady</t>
  </si>
  <si>
    <t>D</t>
  </si>
  <si>
    <t>01</t>
  </si>
  <si>
    <t>Neuznatelné náklady</t>
  </si>
  <si>
    <t>1</t>
  </si>
  <si>
    <t>2</t>
  </si>
  <si>
    <t>SO 06</t>
  </si>
  <si>
    <t>Kanalizační přípojky</t>
  </si>
  <si>
    <t>SO 07</t>
  </si>
  <si>
    <t>Přeložky vodovodních řadů</t>
  </si>
  <si>
    <t>SO 07.1</t>
  </si>
  <si>
    <t>Přeložka vodovodu C-2a</t>
  </si>
  <si>
    <t>3</t>
  </si>
  <si>
    <t>SO 07.2</t>
  </si>
  <si>
    <t>Přeložka vodovodu BA-1b</t>
  </si>
  <si>
    <t>SO 07.3</t>
  </si>
  <si>
    <t>Přeložka vodovodu C-3c</t>
  </si>
  <si>
    <t>04</t>
  </si>
  <si>
    <t>Přípojky</t>
  </si>
  <si>
    <t>02</t>
  </si>
  <si>
    <t>Vedlejší a ostaní náklady</t>
  </si>
  <si>
    <t>SO 06 - Kanalizační přípojky</t>
  </si>
  <si>
    <t>MJ</t>
  </si>
  <si>
    <t>Množství</t>
  </si>
  <si>
    <t>HSV</t>
  </si>
  <si>
    <t>Práce a dodávky HSV</t>
  </si>
  <si>
    <t>Zemní práce</t>
  </si>
  <si>
    <t>K</t>
  </si>
  <si>
    <t>113105113</t>
  </si>
  <si>
    <t>Rozebrání dlažeb z lomového kamene s přemístěním hmot na skládku na vzdálenost do 3 m nebo s naložením na dopravní prostředek, kladených do cementové malty se spárami zalitými cementovou maltou</t>
  </si>
  <si>
    <t>m2</t>
  </si>
  <si>
    <t>4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</si>
  <si>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</si>
  <si>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</si>
  <si>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113107221</t>
  </si>
  <si>
    <t>Odstranění podkladů nebo krytů strojně plochy jednotlivě přes 200 m2 s přemístěním hmot na skládku na vzdálenost do 20 m nebo s naložením na dopravní prostředek z kameniva hrubého drceného, o tl. vrstvy do 100 mm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</si>
  <si>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</si>
  <si>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</si>
  <si>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5</t>
  </si>
  <si>
    <t>113107224</t>
  </si>
  <si>
    <t>Odstranění podkladů nebo krytů s přemístěním hmot na skládku na vzdálenost do 20 m nebo s naložením na dopravní prostředek v ploše jednotlivě přes 200 m2 z kameniva hrubého drceného, o tl. vrstvy přes 300 do 400 mm</t>
  </si>
  <si>
    <t>6</t>
  </si>
  <si>
    <t>113154353</t>
  </si>
  <si>
    <t>Frézování živičného podkladu nebo krytu s naložením na dopravní prostředek plochy přes 1 000 do 10 000 m2 s překážkami v trase pruhu šířky do 1 m, tloušťky vrstvy 50 mm</t>
  </si>
  <si>
    <t>7</t>
  </si>
  <si>
    <t>113154365-R</t>
  </si>
  <si>
    <t>Frézování živičného podkladu nebo krytu s naložením na dopravní prostředek plochy přes 1 000 do 10 000 m2 s překážkami v trase pruhu šířky přes 1 m do 2 m, tloušťky vrstvy 150 mm</t>
  </si>
  <si>
    <t>8</t>
  </si>
  <si>
    <t>113202111</t>
  </si>
  <si>
    <t>Vytrhání obrub s vybouráním lože, s přemístěním hmot na skládku na vzdálenost do 3 m nebo s naložením na dopravní prostředek z krajníků nebo obrubníků stojatých</t>
  </si>
  <si>
    <t>m</t>
  </si>
  <si>
    <t>9</t>
  </si>
  <si>
    <t>113204111</t>
  </si>
  <si>
    <t>Vytrhání obrub s vybouráním lože, s přemístěním hmot na skládku na vzdálenost do 3 m nebo s naložením na dopravní prostředek záhonových</t>
  </si>
  <si>
    <t>10</t>
  </si>
  <si>
    <t>115101201</t>
  </si>
  <si>
    <t>Čerpání vody na dopravní výšku do 10 m s uvažovaným průměrným přítokem do 500 l/min</t>
  </si>
  <si>
    <t>hod</t>
  </si>
  <si>
    <t>11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</si>
  <si>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</si>
  <si>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ocelového nebo litinového, jmenovité světlosti DN do 200</t>
  </si>
  <si>
    <t>12</t>
  </si>
  <si>
    <t>119001412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</si>
  <si>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potrubí betonového, kameninového nebo železobetonového, světlosti DN přes 200 do 500</t>
  </si>
  <si>
    <t>13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</si>
  <si>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</si>
  <si>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 jišťovací konstrukce, s opotřebením hmot kabelů a kabelových tratí z volně ložených kabelů a to do 3 kabelů</t>
  </si>
  <si>
    <t>14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</si>
  <si>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</si>
  <si>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</si>
  <si>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</si>
  <si>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130001101</t>
  </si>
  <si>
    <t>Příplatek k cenám hloubených vykopávek za ztížení vykopávky v blízkosti podzemního vedení nebo výbušnin pro jakoukoliv třídu horniny</t>
  </si>
  <si>
    <t>16</t>
  </si>
  <si>
    <t>132101204</t>
  </si>
  <si>
    <t>Hloubení zapažených i nezapažených rýh šířky přes 600 do 2 000 mm s urovnáním dna do předepsaného profilu a spádu v horninách tř. 1 a 2 přes 5 000 m3</t>
  </si>
  <si>
    <t>17</t>
  </si>
  <si>
    <t>132201204</t>
  </si>
  <si>
    <t>Hloubení zapažených i nezapažených rýh šířky přes 600 do 2 000 mm s urovnáním dna do předepsaného profilu a spádu v hornině tř. 3 přes 5 000 m3</t>
  </si>
  <si>
    <t>18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</si>
  <si>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</si>
  <si>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</si>
  <si>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19</t>
  </si>
  <si>
    <t>132301204</t>
  </si>
  <si>
    <t>Hloubení zapažených i nezapažených rýh šířky přes 600 do 2 000 mm s urovnáním dna do předepsaného profilu a spádu v hornině tř. 4 přes 5 000 m3</t>
  </si>
  <si>
    <t>20</t>
  </si>
  <si>
    <t>132301209</t>
  </si>
  <si>
    <t>Hloubení zapažených i nezapažených rýh šířky přes 600 do 2 000 mm s urovnáním dna do předepsaného profilu a spádu v hornině tř. 4 Příplatek k cenám za lepivost horniny tř. 4</t>
  </si>
  <si>
    <t>151811131</t>
  </si>
  <si>
    <t>Zřízení pažicích boxů pro pažení a rozepření stěn rýh podzemního vedení hloubka výkopu do 4 m, šířka do 1,2 m</t>
  </si>
  <si>
    <t>22</t>
  </si>
  <si>
    <t>151811231</t>
  </si>
  <si>
    <t>Odstranění pažicích boxů pro pažení a rozepření stěn rýh podzemního vedení hloubka výkopu do 4 m, šířka do 1,2 m</t>
  </si>
  <si>
    <t>23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</si>
  <si>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</si>
  <si>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</si>
  <si>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24</t>
  </si>
  <si>
    <t>162401102-R</t>
  </si>
  <si>
    <t>Mezideponie výkopku/sypaniny z horniny tř. 1 až 4</t>
  </si>
  <si>
    <t>25</t>
  </si>
  <si>
    <t>162701105-R</t>
  </si>
  <si>
    <t>Likvidace přebytečné zeminy v souladu s platnou legislativou o odpadech</t>
  </si>
  <si>
    <t>26</t>
  </si>
  <si>
    <t>174201101</t>
  </si>
  <si>
    <t>Zásyp sypaninou z jakékoliv horniny s uložením výkopku ve vrstvách bez zhutnění jam, šachet, rýh nebo kolem objektů v těchto vykopávkách</t>
  </si>
  <si>
    <t>27</t>
  </si>
  <si>
    <t>M</t>
  </si>
  <si>
    <t>58331202</t>
  </si>
  <si>
    <t>štěrkodrť netříděná do 100mm</t>
  </si>
  <si>
    <t>t</t>
  </si>
  <si>
    <t>28</t>
  </si>
  <si>
    <t>174201101-R</t>
  </si>
  <si>
    <t>Zásyp sypaninou z jakékoliv horniny s uložením výkopku ve vrstvách bez zhutnění jam, šachet, rýh nebo kolem objektů v těchto vykopávkách. Příplatek k ceně za prohození sypaniny sítem.</t>
  </si>
  <si>
    <t>29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</si>
  <si>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</si>
  <si>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</si>
  <si>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30</t>
  </si>
  <si>
    <t>58331201</t>
  </si>
  <si>
    <t>štěrkopísek netříděný</t>
  </si>
  <si>
    <t>31</t>
  </si>
  <si>
    <t>181111111</t>
  </si>
  <si>
    <t>Plošná úprava terénu v zemině tř. 1 až 4 s urovnáním povrchu bez doplnění ornice souvislé plochy do 500 m2 při nerovnostech terénu přes 50 do 100 mm v rovině nebo na svahu do 1:5</t>
  </si>
  <si>
    <t>32</t>
  </si>
  <si>
    <t>181301105</t>
  </si>
  <si>
    <t>Rozprostření a urovnání ornice v rovině nebo ve svahu sklonu do 1:5 při souvislé ploše do 500 m2, tl. vrstvy přes 250 do 300 mm</t>
  </si>
  <si>
    <t>33</t>
  </si>
  <si>
    <t>181411121</t>
  </si>
  <si>
    <t>Založení trávníku na půdě předem připravené plochy do 1000 m2 výsevem včetně utažení lučního v rovině nebo na svahu do 1:5</t>
  </si>
  <si>
    <t>34</t>
  </si>
  <si>
    <t>00572472</t>
  </si>
  <si>
    <t>osivo směs travní krajinná-rovinná</t>
  </si>
  <si>
    <t>kg</t>
  </si>
  <si>
    <t>Zakládání</t>
  </si>
  <si>
    <t>35</t>
  </si>
  <si>
    <t>211531111</t>
  </si>
  <si>
    <t>Výplň kamenivem do rýh odvodňovacích žeber nebo trativodů bez zhutnění, s úpravou povrchu výplně kamenivem hrubým drceným frakce 16 až 63 mm</t>
  </si>
  <si>
    <t>36</t>
  </si>
  <si>
    <t>212755215</t>
  </si>
  <si>
    <t>Trativody bez lože z drenážních trubek plastových flexibilních D 125 mm</t>
  </si>
  <si>
    <t>Vodorovné konstrukce</t>
  </si>
  <si>
    <t>37</t>
  </si>
  <si>
    <t>451573111</t>
  </si>
  <si>
    <t>Lože pod potrubí, stoky a drobné objekty v otevřeném výkopu z písku a štěrkopísku do 63 mm</t>
  </si>
  <si>
    <t>38</t>
  </si>
  <si>
    <t>452312131</t>
  </si>
  <si>
    <t>Podkladní a zajišťovací konstrukce z betonu prostého v otevřeném výkopu sedlové lože pod potrubí z betonu tř. C 12/15</t>
  </si>
  <si>
    <t>Komunikace pozemní</t>
  </si>
  <si>
    <t>39</t>
  </si>
  <si>
    <t>564251111</t>
  </si>
  <si>
    <t>Podklad nebo podsyp ze štěrkopísku ŠP s rozprostřením, vlhčením a zhutněním, po zhutnění tl. 150 mm</t>
  </si>
  <si>
    <t>40</t>
  </si>
  <si>
    <t>564831111</t>
  </si>
  <si>
    <t>Podklad ze štěrkodrti ŠD s rozprostřením a zhutněním, po zhutnění tl. 100 mm</t>
  </si>
  <si>
    <t>41</t>
  </si>
  <si>
    <t>564841111</t>
  </si>
  <si>
    <t>Podklad ze štěrkodrti ŠD s rozprostřením a zhutněním, po zhutnění tl. 120 mm</t>
  </si>
  <si>
    <t>42</t>
  </si>
  <si>
    <t>564851111</t>
  </si>
  <si>
    <t>Podklad ze štěrkodrti ŠD s rozprostřením a zhutněním, po zhutnění tl. 150 mm</t>
  </si>
  <si>
    <t>43</t>
  </si>
  <si>
    <t>564871111</t>
  </si>
  <si>
    <t>Podklad ze štěrkodrti ŠD s rozprostřením a zhutněním, po zhutnění tl. 250 mm</t>
  </si>
  <si>
    <t>44</t>
  </si>
  <si>
    <t>564871116</t>
  </si>
  <si>
    <t>Podklad ze štěrkodrti ŠD s rozprostřením a zhutněním, po zhutnění tl. 300 mm</t>
  </si>
  <si>
    <t>45</t>
  </si>
  <si>
    <t>564931412</t>
  </si>
  <si>
    <t>Podklad nebo podsyp z asfaltového recyklátu s rozprostřením a zhutněním, po zhutnění tl. 100 mm</t>
  </si>
  <si>
    <t>46</t>
  </si>
  <si>
    <t>565155111</t>
  </si>
  <si>
    <t>Asfaltový beton vrstva podkladní ACP 16 (obalované kamenivo střednězrnné - OKS) s rozprostřením a zhutněním v pruhu šířky do 3 m, po zhutnění tl. 70 mm</t>
  </si>
  <si>
    <t>47</t>
  </si>
  <si>
    <t>573111112</t>
  </si>
  <si>
    <t>Postřik infiltrační PI z asfaltu silničního s posypem kamenivem, v množství 1,00 kg/m2</t>
  </si>
  <si>
    <t>48</t>
  </si>
  <si>
    <t>573211109</t>
  </si>
  <si>
    <t>Postřik spojovací PS bez posypu kamenivem z asfaltu silničního, v množství 0,50 kg/m2</t>
  </si>
  <si>
    <t>49</t>
  </si>
  <si>
    <t>577144111</t>
  </si>
  <si>
    <t>Asfaltový beton vrstva obrusná ACO 11 (ABS) s rozprostřením a se zhutněním z nemodifikovaného asfaltu v pruhu šířky do 3 m tř. I, po zhutnění tl. 50 mm</t>
  </si>
  <si>
    <t>50</t>
  </si>
  <si>
    <t>577145112</t>
  </si>
  <si>
    <t>Asfaltový beton vrstva ložní ACL 16 (ABH) s rozprostřením a zhutněním z nemodifikovaného asfaltu v pruhu šířky do 3 m, po zhutnění tl. 50 mm</t>
  </si>
  <si>
    <t>51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</si>
  <si>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</si>
  <si>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</si>
  <si>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Trubní vedení</t>
  </si>
  <si>
    <t>52</t>
  </si>
  <si>
    <t>831312121</t>
  </si>
  <si>
    <t>Montáž potrubí z trub kameninových hrdlových s integrovaným těsněním v otevřeném výkopu ve sklonu do 20 % DN 150</t>
  </si>
  <si>
    <t>53</t>
  </si>
  <si>
    <t>59710675</t>
  </si>
  <si>
    <t>trouba kameninová glazovaná DN 150mm L1,50m spojovací systém F</t>
  </si>
  <si>
    <t>54</t>
  </si>
  <si>
    <t>831352121</t>
  </si>
  <si>
    <t>Montáž potrubí z trub kameninových hrdlových s integrovaným těsněním v otevřeném výkopu ve sklonu do 20 % DN 200</t>
  </si>
  <si>
    <t>55</t>
  </si>
  <si>
    <t>59710703</t>
  </si>
  <si>
    <t>trouba kameninová glazovaná  DN 200mm L2,50m spojovací systém F,C Třida 160</t>
  </si>
  <si>
    <t>56</t>
  </si>
  <si>
    <t>837312221</t>
  </si>
  <si>
    <t>Montáž kameninových tvarovek na potrubí z trub kameninových v otevřeném výkopu s integrovaným těsněním jednoosých DN 150</t>
  </si>
  <si>
    <t>kus</t>
  </si>
  <si>
    <t>57</t>
  </si>
  <si>
    <t>59710964</t>
  </si>
  <si>
    <t>koleno kameninové glazované DN 150 30° spojovací systém F</t>
  </si>
  <si>
    <t>58</t>
  </si>
  <si>
    <t>59710944</t>
  </si>
  <si>
    <t>koleno kameninové glazované DN 150 15° spojovací systém F</t>
  </si>
  <si>
    <t>59</t>
  </si>
  <si>
    <t>59711852</t>
  </si>
  <si>
    <t>ucpávka kameninová glazovaná DN 150mm spojovací systém F</t>
  </si>
  <si>
    <t>60</t>
  </si>
  <si>
    <t>837352221</t>
  </si>
  <si>
    <t>Montáž kameninových tvarovek na potrubí z trub kameninových v otevřeném výkopu s integrovaným těsněním jednoosých DN 200</t>
  </si>
  <si>
    <t>61</t>
  </si>
  <si>
    <t>59711853</t>
  </si>
  <si>
    <t>ucpávka kameninová glazovaná DN 200mm spojovací systém F, tř.160</t>
  </si>
  <si>
    <t>Ostatní konstrukce a práce, bourání</t>
  </si>
  <si>
    <t>62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</si>
  <si>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</si>
  <si>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</si>
  <si>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63</t>
  </si>
  <si>
    <t>59217034</t>
  </si>
  <si>
    <t>obrubník betonový silniční 100x15x30 cm</t>
  </si>
  <si>
    <t>64</t>
  </si>
  <si>
    <t>916331112</t>
  </si>
  <si>
    <t>Osazení zahradního obrubníku betonového s ložem tl. od 50 do 100 mm z betonu prostého tř. C 12/15 s boční opěrou z betonu prostého tř. C 12/15</t>
  </si>
  <si>
    <t>65</t>
  </si>
  <si>
    <t>59217002</t>
  </si>
  <si>
    <t>obrubník betonový zahradní  šedý 100 x 5 x 20 cm</t>
  </si>
  <si>
    <t>66</t>
  </si>
  <si>
    <t>919112233</t>
  </si>
  <si>
    <t>Řezání dilatačních spár v živičném krytu vytvoření komůrky pro těsnící zálivku šířky 20 mm, hloubky 40 mm</t>
  </si>
  <si>
    <t>67</t>
  </si>
  <si>
    <t>919122132</t>
  </si>
  <si>
    <t>Utěsnění dilatačních spár zálivkou za tepla v cementobetonovém nebo živičném krytu včetně adhezního nátěru s těsnicím profilem pod zálivkou, pro komůrky šířky 20 mm, hloubky 40 mm</t>
  </si>
  <si>
    <t>68</t>
  </si>
  <si>
    <t>919731121</t>
  </si>
  <si>
    <t>Zarovnání styčné plochy podkladu nebo krytu podél vybourané části komunikace nebo zpevněné plochy živičné tl. do 50 mm</t>
  </si>
  <si>
    <t>69</t>
  </si>
  <si>
    <t>919735112</t>
  </si>
  <si>
    <t>Řezání stávajícího živičného krytu nebo podkladu hloubky přes 50 do 100 mm</t>
  </si>
  <si>
    <t>70</t>
  </si>
  <si>
    <t>935112111</t>
  </si>
  <si>
    <t>Osazení betonového příkopového žlabu s vyplněním a zatřením spár cementovou maltou s ložem tl. 100 mm z betonu prostého tř. C 12/15 z betonových příkopových tvárnic šířky do 500 mm</t>
  </si>
  <si>
    <t>71</t>
  </si>
  <si>
    <t>59227029</t>
  </si>
  <si>
    <t>žlabovka betonová příkopová 500x680x60mm</t>
  </si>
  <si>
    <t>72</t>
  </si>
  <si>
    <t>979024441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</si>
  <si>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zahradních</t>
  </si>
  <si>
    <t>73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</si>
  <si>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</si>
  <si>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</si>
  <si>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74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</si>
  <si>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</si>
  <si>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</si>
  <si>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997</t>
  </si>
  <si>
    <t>Přesun sutě</t>
  </si>
  <si>
    <t>75</t>
  </si>
  <si>
    <t>997221551-R</t>
  </si>
  <si>
    <t>Likvidace suti v souladu s platnou legislativou o odpadech</t>
  </si>
  <si>
    <t>998</t>
  </si>
  <si>
    <t>Přesun hmot</t>
  </si>
  <si>
    <t>76</t>
  </si>
  <si>
    <t>998275101</t>
  </si>
  <si>
    <t>Přesun hmot pro trubní vedení hloubené z trub kameninových pro kanalizace v otevřeném výkopu dopravní vzdálenost do 15 m</t>
  </si>
  <si>
    <t>SO 07.1 - Přeložka vodovodu C-2a</t>
  </si>
  <si>
    <t>113106121</t>
  </si>
  <si>
    <t>Rozebrání dlažeb komunikací pro pěší s přemístěním hmot na skládku na vzdálenost do 3 m nebo s naložením na dopravní prostředek s ložem z kameniva nebo živice a s jakoukoliv výplní spár ručně z betonových nebo kameninových dlaždic, desek nebo tvarovek</t>
  </si>
  <si>
    <t>451541111</t>
  </si>
  <si>
    <t>Lože pod potrubí, stoky a drobné objekty v otevřeném výkopu ze štěrkodrtě 0-63 mm</t>
  </si>
  <si>
    <t>452313151</t>
  </si>
  <si>
    <t>Podkladní a zajišťovací konstrukce z betonu prostého v otevřeném výkopu bloky pro potrubí z betonu tř. C 20/25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</si>
  <si>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</si>
  <si>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</si>
  <si>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851261131</t>
  </si>
  <si>
    <t>Montáž potrubí z trub litinových tlakových hrdlových v otevřeném výkopu s integrovaným těsněním DN 100</t>
  </si>
  <si>
    <t>55253001100</t>
  </si>
  <si>
    <t>trouba vodovodní litinová hrdlová 6 m DN 100 mm</t>
  </si>
  <si>
    <t>857241131</t>
  </si>
  <si>
    <t>Montáž litinových tvarovek na potrubí litinovém tlakovém jednoosých na potrubí z trub hrdlových v otevřeném výkopu, kanálu nebo v šachtě s integrovaným těsněním DN 80</t>
  </si>
  <si>
    <t>43009009016R</t>
  </si>
  <si>
    <t>originální spojka waga DN 80</t>
  </si>
  <si>
    <t>KS</t>
  </si>
  <si>
    <t>857242122</t>
  </si>
  <si>
    <t>Montáž litinových tvarovek na potrubí litinovém tlakovém jednoosých na potrubí z trub přírubových v otevřeném výkopu, kanálu nebo v šachtě DN 80</t>
  </si>
  <si>
    <t>505008020016</t>
  </si>
  <si>
    <t>KOLENO PATNÍ PŘÍRUBOVÉ DLOUHÉ 80</t>
  </si>
  <si>
    <t>857261131</t>
  </si>
  <si>
    <t>Montáž litinových tvarovek na potrubí litinovém tlakovém jednoosých na potrubí z trub hrdlových v otevřeném výkopu, kanálu nebo v šachtě s integrovaným těsněním DN 100</t>
  </si>
  <si>
    <t>55253905</t>
  </si>
  <si>
    <t>koleno hrdlové z tvárné litiny,práškový epoxid, tl.250µm MMK-kus DN 100-11,25°</t>
  </si>
  <si>
    <t>55253917</t>
  </si>
  <si>
    <t>koleno hrdlové z tvárné litiny,práškový epoxid, tl.250µm MMK-kus DN 100-22,5°</t>
  </si>
  <si>
    <t>55253941</t>
  </si>
  <si>
    <t>koleno hrdlové z tvárné litiny,práškový epoxid, tl.250µm MMK-kus DN 100-45°</t>
  </si>
  <si>
    <t>43011011016r2</t>
  </si>
  <si>
    <t>originální spojka waga 100/110</t>
  </si>
  <si>
    <t>857261151</t>
  </si>
  <si>
    <t>Montáž litinových tvarovek na potrubí litinovém tlakovém jednoosých na potrubí z trub hrdlových v otevřeném výkopu, kanálu nebo v šachtě s přírubovým koncem vnějšího průměru DE 110</t>
  </si>
  <si>
    <t>55251187</t>
  </si>
  <si>
    <t>tvarovka přírubová s hrdlem  E, PN 10-16, DN110/ příruba DN100</t>
  </si>
  <si>
    <t>857262122</t>
  </si>
  <si>
    <t>Montáž litinových tvarovek na potrubí litinovém tlakovém jednoosých na potrubí z trub přírubových v otevřeném výkopu, kanálu nebo v šachtě DN 100</t>
  </si>
  <si>
    <t>855010008016</t>
  </si>
  <si>
    <t>TVAROVKA REDUKČNÍ FFR 100-80</t>
  </si>
  <si>
    <t>857264122</t>
  </si>
  <si>
    <t>Montáž litinových tvarovek na potrubí litinovém tlakovém odbočných na potrubí z trub přírubových v otevřeném výkopu, kanálu nebo v šachtě DN 100</t>
  </si>
  <si>
    <t>851010008016</t>
  </si>
  <si>
    <t>TVAROVKA T KUS 100-80</t>
  </si>
  <si>
    <t>851010010016</t>
  </si>
  <si>
    <t>TVAROVKA T KUS 100-100</t>
  </si>
  <si>
    <t>891173111</t>
  </si>
  <si>
    <t>Montáž vodovodních armatur na potrubí ventilů hlavních pro přípojky DN 32</t>
  </si>
  <si>
    <t>250005400016</t>
  </si>
  <si>
    <t>ŠOUPÁTKO DOMOVNÍ PŘÍPOJKY ZÁVIT VNI-VNI DN 5/4''-5/4''</t>
  </si>
  <si>
    <t>960113018004</t>
  </si>
  <si>
    <t>SOUPRAVA ZEMNÍ TELESKOPICKÁ DOM. ŠOUPÁTKA-1,3-1,8 3/4"-2" (1,3-1,8m)</t>
  </si>
  <si>
    <t>63200320321632</t>
  </si>
  <si>
    <t>Mosazná spojka DN 32-32</t>
  </si>
  <si>
    <t>891181811</t>
  </si>
  <si>
    <t>Demontáž vodovodních armatur na potrubí šoupátek nebo klapek uzavíracích v otevřeném výkopu nebo v šachtách DN 40</t>
  </si>
  <si>
    <t>891241112</t>
  </si>
  <si>
    <t>Montáž vodovodních armatur na potrubí šoupátek nebo klapek uzavíracích v otevřeném výkopu nebo v šachtách s osazením zemní soupravy (bez poklopů) DN 80</t>
  </si>
  <si>
    <t>950108000003</t>
  </si>
  <si>
    <t>SOUPRAVA ZEMNÍ TELESKOPICKÁ E1/A-1,3 -1,8 65-80 E1/80 A (1,3-1,8m)</t>
  </si>
  <si>
    <t>400108000016</t>
  </si>
  <si>
    <t>ŠOUPĚ PŘÍRUBOVÉ KRÁTKÉ E1 CZ 80</t>
  </si>
  <si>
    <t>891247111</t>
  </si>
  <si>
    <t>Montáž vodovodních armatur na potrubí hydrantů podzemních (bez osazení poklopů) DN 80</t>
  </si>
  <si>
    <t>42273590</t>
  </si>
  <si>
    <t>hydrant podzemní DN80 PN16 jednoduchý uzávěr, krycí výška 1250 mm</t>
  </si>
  <si>
    <t>891261112</t>
  </si>
  <si>
    <t>Montáž vodovodních armatur na potrubí šoupátek nebo klapek uzavíracích v otevřeném výkopu nebo v šachtách s osazením zemní soupravy (bez poklopů) DN 100</t>
  </si>
  <si>
    <t>400110000016</t>
  </si>
  <si>
    <t>ŠOUPĚ PŘÍRUBOVÉ KRÁTKÉ E1 CZ 100</t>
  </si>
  <si>
    <t>950110000003</t>
  </si>
  <si>
    <t>SOUPRAVA ZEMNÍ TELESKOPICKÁ E1/A-1,3 -1,8 100 (1,3-1,8m)</t>
  </si>
  <si>
    <t>891269111</t>
  </si>
  <si>
    <t>Montáž vodovodních armatur na potrubí navrtávacích pasů s ventilem Jt 1 MPa, na potrubí z trub litinových, ocelových nebo plastických hmot DN 100</t>
  </si>
  <si>
    <t>42271414</t>
  </si>
  <si>
    <t>pas navrtávací z tvárné litiny DN 100, rozsah (114-119), odbočky 1",5/4",6/4",2"</t>
  </si>
  <si>
    <t>892271111</t>
  </si>
  <si>
    <t>Tlakové zkoušky vodou na potrubí DN 100 nebo 125</t>
  </si>
  <si>
    <t>892273122</t>
  </si>
  <si>
    <t>Proplach a dezinfekce vodovodního potrubí DN od 80 do 125</t>
  </si>
  <si>
    <t>892372111</t>
  </si>
  <si>
    <t>Tlakové zkoušky vodou zabezpečení konců potrubí při tlakových zkouškách DN do 300</t>
  </si>
  <si>
    <t>899401112</t>
  </si>
  <si>
    <t>Osazení poklopů litinových šoupátkových</t>
  </si>
  <si>
    <t>1650KASI00011</t>
  </si>
  <si>
    <t xml:space="preserve">POKLOP ULIČNÍ SAMONIVELAČNÍ PŘÍPOJKOVÝ </t>
  </si>
  <si>
    <t>1750k0001</t>
  </si>
  <si>
    <t>POKLOP ULIČNÍ SAMONIVELAČNÍ ŠOUPÁTKOVÝ (Z.S. TELE) VODA</t>
  </si>
  <si>
    <t>3481000000002</t>
  </si>
  <si>
    <t>PODKLAD. DESKA</t>
  </si>
  <si>
    <t>77</t>
  </si>
  <si>
    <t>899401113</t>
  </si>
  <si>
    <t>Osazení poklopů litinových hydrantových</t>
  </si>
  <si>
    <t>78</t>
  </si>
  <si>
    <t>19500000</t>
  </si>
  <si>
    <t>POKLOP ULIČNÍ SAMONIVELAČNÍ HYDRANTOVÝ S LOGEM  HYDRANT</t>
  </si>
  <si>
    <t>79</t>
  </si>
  <si>
    <t>348200000000</t>
  </si>
  <si>
    <t>PODKLAD. DESKA  POD HYDRANT.POKLOP</t>
  </si>
  <si>
    <t>80</t>
  </si>
  <si>
    <t>899721111</t>
  </si>
  <si>
    <t>Signalizační vodič na potrubí PVC DN do 150 mm</t>
  </si>
  <si>
    <t>81</t>
  </si>
  <si>
    <t>899722113</t>
  </si>
  <si>
    <t>Krytí potrubí z plastů výstražnou fólií z PVC šířky 34cm</t>
  </si>
  <si>
    <t>82</t>
  </si>
  <si>
    <t>899913103-R</t>
  </si>
  <si>
    <t>Příplatek za nerezové šrouby a bandáže přírubových spojů DN 80</t>
  </si>
  <si>
    <t>83</t>
  </si>
  <si>
    <t>899913111-R</t>
  </si>
  <si>
    <t>Příplatek za nerezové šrouby a bandáže přírubových spojů DN 100</t>
  </si>
  <si>
    <t>84</t>
  </si>
  <si>
    <t>85</t>
  </si>
  <si>
    <t>86</t>
  </si>
  <si>
    <t>87</t>
  </si>
  <si>
    <t>88</t>
  </si>
  <si>
    <t>89</t>
  </si>
  <si>
    <t>90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</si>
  <si>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</si>
  <si>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</si>
  <si>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91</t>
  </si>
  <si>
    <t>92</t>
  </si>
  <si>
    <t>998273102</t>
  </si>
  <si>
    <t>Přesun hmot pro trubní vedení hloubené z trub litinových pro vodovody nebo kanalizace v otevřeném výkopu dopravní vzdálenost do 15 m</t>
  </si>
  <si>
    <t>OST</t>
  </si>
  <si>
    <t>Ostatní</t>
  </si>
  <si>
    <t>93</t>
  </si>
  <si>
    <t>9000010.R</t>
  </si>
  <si>
    <t>Rozbor pitné vody dle vyhl.č.376/200 Sb.</t>
  </si>
  <si>
    <t>kpl</t>
  </si>
  <si>
    <t>94</t>
  </si>
  <si>
    <t>OST001</t>
  </si>
  <si>
    <t>Provizorní povrchové vedení</t>
  </si>
  <si>
    <t>95</t>
  </si>
  <si>
    <t>8999905.R2</t>
  </si>
  <si>
    <t>Zkouška průchodnosti potrubí do DN 100</t>
  </si>
  <si>
    <t>SO 07.2 - Přeložka vodovodu BA-1b</t>
  </si>
  <si>
    <t>SO 07.3 - Přeložka vodovodu C-3c</t>
  </si>
  <si>
    <t>16500000000325</t>
  </si>
  <si>
    <t>POKLOP ULIČNÍ TĚŽKÝ VODA</t>
  </si>
  <si>
    <t>195000000002g</t>
  </si>
  <si>
    <t xml:space="preserve">HYDRANTOVÝ POKLOP 21 kg </t>
  </si>
  <si>
    <t>04 - Přípojky</t>
  </si>
  <si>
    <t>451577777</t>
  </si>
  <si>
    <t>Podklad nebo lože pod dlažbu (přídlažbu) v ploše vodorovné nebo ve sklonu do 1:5, tloušťky od 30 do 100 mm z kameniva těženého</t>
  </si>
  <si>
    <t>452111111</t>
  </si>
  <si>
    <t>Osazení betonových dílců pražců pod potrubí v otevřeném výkopu, průřezové plochy do 25000 mm2</t>
  </si>
  <si>
    <t>59228266</t>
  </si>
  <si>
    <t>kostka betonová šedá 9x24x12 cm</t>
  </si>
  <si>
    <t>871161211</t>
  </si>
  <si>
    <t>Montáž vodovodního potrubí z plastů v otevřeném výkopu z polyetylenu PE 100 svařovaných elektrotvarovkou SDR 11/PN16 D 32 x 3,0 mm</t>
  </si>
  <si>
    <t>2861359532</t>
  </si>
  <si>
    <t xml:space="preserve">potrubí  PE100  SDR 11 32x3,0 </t>
  </si>
  <si>
    <t>871241221</t>
  </si>
  <si>
    <t>Montáž vodovodního potrubí z plastů v otevřeném výkopu z polyetylenu PE 100 svařovaných elektrotvarovkou SDR 17/PN10 D 90 x 5,4 mm</t>
  </si>
  <si>
    <t>28613129</t>
  </si>
  <si>
    <t>potrubí vodovodní PE100 PN 10 SDR17 6m 12m,100m 90x5,4mm</t>
  </si>
  <si>
    <t>998276101</t>
  </si>
  <si>
    <t>Přesun hmot pro trubní vedení hloubené z trub z plastických hmot nebo sklolaminátových pro vodovody nebo kanalizace v otevřeném výkopu dopravní vzdálenost do 15 m</t>
  </si>
  <si>
    <t>02 - Vedlejší a ostaní náklady</t>
  </si>
  <si>
    <t>VRN</t>
  </si>
  <si>
    <t>Vedlejší rozpočtové náklady</t>
  </si>
  <si>
    <t>01.1</t>
  </si>
  <si>
    <t>Zařízení staveniště, provozní vlivy</t>
  </si>
  <si>
    <t>Soub</t>
  </si>
  <si>
    <t>01.2</t>
  </si>
  <si>
    <t>Skládkovné</t>
  </si>
  <si>
    <t>01.3</t>
  </si>
  <si>
    <t>Fotodokumentace</t>
  </si>
  <si>
    <t>01.4</t>
  </si>
  <si>
    <t>Publicita a propagace stavby</t>
  </si>
  <si>
    <t>01.5</t>
  </si>
  <si>
    <t>Realizační dokumentace stavby včetně projednání a kontroly na stavbě</t>
  </si>
  <si>
    <t>01.6</t>
  </si>
  <si>
    <t>Plán bezpečnosti a ochrany zdraví při práci (BOZP)</t>
  </si>
  <si>
    <t>01.7</t>
  </si>
  <si>
    <t>Záchranný archeologický dohled</t>
  </si>
  <si>
    <t>01.8</t>
  </si>
  <si>
    <t>Doklady požadované k předání a převzetí díla</t>
  </si>
  <si>
    <t>01.9</t>
  </si>
  <si>
    <t>Dokumentace skutečného provedení stavby a dokumentace geodetického zaměření stavby</t>
  </si>
  <si>
    <t>01.10</t>
  </si>
  <si>
    <t>Další doplňující průzkumy</t>
  </si>
  <si>
    <t>01.11</t>
  </si>
  <si>
    <t>Pasportizace stávajících objektů - inventarizační prohlídky</t>
  </si>
  <si>
    <t>01.12</t>
  </si>
  <si>
    <t>Vytyčení podzemních zařízení, rizika a zvláštní opatření</t>
  </si>
  <si>
    <t>01.13</t>
  </si>
  <si>
    <t>Zaškolení pracovníků provozovatele/objednatele</t>
  </si>
  <si>
    <t>01.14</t>
  </si>
  <si>
    <t>Vytyčení stavby, ochrana godetických bodů před poškozením</t>
  </si>
  <si>
    <t>01.15</t>
  </si>
  <si>
    <t>Zajištění a osvětlení výkopů a překopů</t>
  </si>
  <si>
    <t>01.16</t>
  </si>
  <si>
    <t>Havarijní plán</t>
  </si>
  <si>
    <t>01.17</t>
  </si>
  <si>
    <t>Zvláštní požadavky na zhotovení</t>
  </si>
  <si>
    <t>01.18</t>
  </si>
  <si>
    <t>01.19</t>
  </si>
  <si>
    <t>Stavební povolení</t>
  </si>
  <si>
    <t>01.20</t>
  </si>
  <si>
    <t>Dokumentace dopravně inženýrských opatření včetně projednání s dotčenými orgány</t>
  </si>
  <si>
    <t>01.21</t>
  </si>
  <si>
    <t>Dopravní značení na staveništi v místních komunikacích</t>
  </si>
  <si>
    <t>01.22</t>
  </si>
  <si>
    <t>Dopravní značení na staveništi v komunikacích KSÚS a objízdných tras</t>
  </si>
  <si>
    <t>Kód položky</t>
  </si>
  <si>
    <t>Název</t>
  </si>
  <si>
    <t>Cena celkem</t>
  </si>
  <si>
    <t>NÁZEV AKCE :</t>
  </si>
  <si>
    <t xml:space="preserve">ETAPA STAVBY : </t>
  </si>
  <si>
    <t>ČÍSLO SMLOUVY OBJEDNATELE :</t>
  </si>
  <si>
    <t>VRI/SOD/2020/Ži</t>
  </si>
  <si>
    <t>ČÍSLO SMLOUVY ZHOTOVITELE :</t>
  </si>
  <si>
    <t>VCES-6006</t>
  </si>
  <si>
    <t>OBJEDNATEL :</t>
  </si>
  <si>
    <t>Vododvody a kanalizace Mladá Boleslav, a.s.</t>
  </si>
  <si>
    <t>ZHOTOVITEL :</t>
  </si>
  <si>
    <t>VCES a.s.</t>
  </si>
  <si>
    <t>Dne:</t>
  </si>
  <si>
    <t>SOD</t>
  </si>
  <si>
    <t>Fakturace 2020/10</t>
  </si>
  <si>
    <t>Fakturace 2020/11</t>
  </si>
  <si>
    <t>Fakturace 2020/12</t>
  </si>
  <si>
    <t>Fakturace 2021/10</t>
  </si>
  <si>
    <t>Fakturace 2021/11</t>
  </si>
  <si>
    <t>zkrácený popis</t>
  </si>
  <si>
    <t>cena bez DPH</t>
  </si>
  <si>
    <t>Mladoboleslasko, čištění a odkanalizování odpadních vod II</t>
  </si>
  <si>
    <t>OBJEKT :</t>
  </si>
  <si>
    <t>Fakturace 2020/5</t>
  </si>
  <si>
    <t>Fakturace 2020/6</t>
  </si>
  <si>
    <t>Fakturace 2020/7</t>
  </si>
  <si>
    <t>Fakturace 2020/8</t>
  </si>
  <si>
    <t>Fakturace 2020/9</t>
  </si>
  <si>
    <t>Fakturace 2021/1</t>
  </si>
  <si>
    <t>Fakturace 2021/2</t>
  </si>
  <si>
    <t>Fakturace 2021/3</t>
  </si>
  <si>
    <t>Fakturace 2021/4</t>
  </si>
  <si>
    <t>Fakturace 2021/5</t>
  </si>
  <si>
    <t>Fakturace 2021/6</t>
  </si>
  <si>
    <t>Fakturace 2021/7</t>
  </si>
  <si>
    <t>Fakturace 2021/8</t>
  </si>
  <si>
    <t>Fakturace 2021/9</t>
  </si>
  <si>
    <t>Fakturace 2022/1</t>
  </si>
  <si>
    <t>Fakturace 2022/2</t>
  </si>
  <si>
    <t>Fakturace 2022/3</t>
  </si>
  <si>
    <t>Č.pol.</t>
  </si>
  <si>
    <t>Cena/jedn (Kč)</t>
  </si>
  <si>
    <t>množství</t>
  </si>
  <si>
    <t>Odkanalizování povodí Jizery - část B</t>
  </si>
  <si>
    <t>Objednatel: Ing. Tomáš Žitný</t>
  </si>
  <si>
    <t>a</t>
  </si>
  <si>
    <t>CELKEM SO 06 - Kanalizační přípojky</t>
  </si>
  <si>
    <t>CELKEM SO 07.1 - Přeložka vodovodu C-2a</t>
  </si>
  <si>
    <t>CELKEM SO 07.2 - Přeložka vodovodu BA-1b</t>
  </si>
  <si>
    <t>CELKEM SO 07.3 - Přeložka vodovodu C-3c</t>
  </si>
  <si>
    <t>CELKEM 04 - Přípojky</t>
  </si>
  <si>
    <t>CELKEM 02 - Vedlejší a ostatní náklady</t>
  </si>
  <si>
    <t>Zhotovitel: Jiří Prokop</t>
  </si>
  <si>
    <t>Poznámky TDS 04/2021</t>
  </si>
  <si>
    <t>Prosím zaslat aktualizovanou tabulku odkončených kan. přípojek</t>
  </si>
  <si>
    <t>Nerealizováno</t>
  </si>
  <si>
    <t>Nebylo čerpáno v tomto množství. U kan. příp. jsem čerpadla viděl jen přípojek na stokách A</t>
  </si>
  <si>
    <t>Nesouhlasím, přípojky nejsou paženy ve všech případech. Bylo několikrát připomínkováno</t>
  </si>
  <si>
    <t>Souvislost s vážními lístky</t>
  </si>
  <si>
    <t>Obj. sdělil pokyn, aby k tomuto nedocházelo na stoce BA a C.2. proto by mělo být v menším množství</t>
  </si>
  <si>
    <t xml:space="preserve">už v tuto chvíli je poníženo (163 mb přípojek) částečně je provizorní podsyp a částčně na ostatních stokaách - ponechávám </t>
  </si>
  <si>
    <t>???</t>
  </si>
  <si>
    <t>napište mi kolik si představujette, jinak bych byl pro přepočítání na výdřevu včetně výdřebvy u křížení - jak chcete</t>
  </si>
  <si>
    <t>Kolik byste si představoval, já si myslím, že odpovídá realitě na stavbě</t>
  </si>
  <si>
    <t xml:space="preserve">opraveno </t>
  </si>
  <si>
    <t>Stále chybí 61% přípojek. Mělo by tedy zbývat i více hod. čerpání</t>
  </si>
  <si>
    <t>2. Poznámky TDS 04/2021</t>
  </si>
  <si>
    <t>Dle stavu na stavbě bylo průměrně paženo cca 75% rýhy. S přepočtem na výdřevu nemůžu souhlasit.</t>
  </si>
  <si>
    <t>Doloženo, OK.</t>
  </si>
  <si>
    <t>Při namátkovém přeměření nebylo vždy provedeno dle vzor. příč. Řezu. I proto jsem žádal o ponížení.</t>
  </si>
  <si>
    <t xml:space="preserve">Při namátkovém přeměření nebylo vždy provedeno dle vzor. příč. Řezu. I proto jsem žádal o ponížení. </t>
  </si>
  <si>
    <t>Nesouhlasím, copak se čerpe voda podle postupu výstavby ?</t>
  </si>
  <si>
    <t xml:space="preserve">poníženo, nicméně z jakého důvodu nesouhlasíte s výdřevou ? </t>
  </si>
  <si>
    <t>nesouhlasím, bylo dohodnurto, že snížíme vrstvu na 150 mm, tato položka je vyčerpána, proto používáme k fakjturaci tuto položku. Na 160 m přípojek 160 m2 za mě pravda. A kdyby zde byla namátkově zjištěna větší vrstva, bude zaplacena?</t>
  </si>
  <si>
    <t>Po dohodě se stavbou souhlasím.</t>
  </si>
  <si>
    <t>Děkuji vám. V případě nerealizovatelnosti stavby dle podmínek stanovených v PD mělo dojít z vaší strany k připomínkování PD. Druhý důvod je vlastní požadavek na pažení rýhy za pomocí boxů, ke kterému se přikláním. Pokud by jste si opatřili menší boxy, bylo by možné využívat i v těchto podmínkách.</t>
  </si>
  <si>
    <t>Veškerá veřejná část kan. přípojek ale není uložena v tělese komunikací. V případě zeleného pruhu dochází jen k zásypům vhodným materiálem. Rozumím připomínce s větší vrstvou. Je ale důležité plnit parametry projektu, který stanovuje pro ŠD určitou mocnost. Proveditelnost není vždy jednoduchá, ale nelze jednu přípojku zaštěrkovat ve vrstvě 250mm a druhou jen 50mm s tím, že bylo realizováno dle PD.</t>
  </si>
  <si>
    <t>ponecháno</t>
  </si>
  <si>
    <t>ačkoliv nesouhlasím, smazáno</t>
  </si>
  <si>
    <t>Odkanalizování obcí v povodí Jizery - část B</t>
  </si>
  <si>
    <t>Poznámky TDS 05/2021</t>
  </si>
  <si>
    <t>Prosím o zaslání výpočtu hod čerpání</t>
  </si>
  <si>
    <t>Na 180m pokládky použito 1006 m pažení? Nesouhlasím, i s ohledem na vymělčení veškerých přípojek z komunikace KSÚS.</t>
  </si>
  <si>
    <t>Prosím o sdělení, z jakého důvodu bylo hloubeno množství nad rámec soupisu prací. To i s ohledem na výrazné vymělčení kanalizačních přípojek. Spíše jsem čekal ponechání rezervy.</t>
  </si>
  <si>
    <t>Nesouhlasím, viz. poznámka k hloubení.</t>
  </si>
  <si>
    <t>Prosím o doložení vážních lístků</t>
  </si>
  <si>
    <t>Nesouhlasím, nedochází k odvozu na mezideponii</t>
  </si>
  <si>
    <t>Prosím o upřesnění výpočtu, jak došlo k přefakturování</t>
  </si>
  <si>
    <t>Neprovedeno u všech KP</t>
  </si>
  <si>
    <t>K vysazení kolen nedocházelo vždy z důvodu požadavku v PD, ale spíše kvůli usnadnění realizace, čili vymělčení potrubí. V takové případě nelze nárokovat. Prosím o úpravu dle požadavků z PD, děkuji.</t>
  </si>
  <si>
    <t>Nesouhlasím s tímto množstvím a to i s ohledem na nedokončenost prací.</t>
  </si>
  <si>
    <t>14x24x3</t>
  </si>
  <si>
    <t>viz tabulka výpočet kubatur</t>
  </si>
  <si>
    <t xml:space="preserve">viz tabulka výpočet kubatur, přípojky sice byly vymělčeny, ale v místě napojení na stoku v KSÚS byl otevřen výrazně větší výkop </t>
  </si>
  <si>
    <t>poníženo</t>
  </si>
  <si>
    <t>kolik kusů je podle vaší představy ?</t>
  </si>
  <si>
    <t>Otevření výrazně většího výkopu nemůže být fakturováno ze soupisu prací projektu. Zde bylo uvažováno standardní provedení výkopu v rýze. Prosím ponížit</t>
  </si>
  <si>
    <t xml:space="preserve">I přes doložení tabulky výpočtu kubatur nesouhlasím s výpočtem pažení bez ponížení za vymělčení stoky, které proběhlo ve vzd. cca 1,5m od stoky. Déle již pokračujete v menší hloubce. </t>
  </si>
  <si>
    <t>Prosím o doložení vážních lístků. I tak bude nutné položku ponížit. Nelze fakturovat vetší objem materiálu, než co je ve stavební rýze.</t>
  </si>
  <si>
    <t>Nelze fakturovat vetší objem materiálu, než co je ve stavební rýze.</t>
  </si>
  <si>
    <t>Pokud se nepletu, tak PD přípojek s vysazením kolen na KP realizovaných v dubnu nepočítají.</t>
  </si>
  <si>
    <t>díky</t>
  </si>
  <si>
    <t xml:space="preserve">opraveno, ale skutečnost je taková </t>
  </si>
  <si>
    <t>opraveno, ale domnívám se, že je špatně VV</t>
  </si>
  <si>
    <t>opraveno, ale odvezeno a doloženo</t>
  </si>
  <si>
    <t>opraveno, ale asi chyba VV</t>
  </si>
  <si>
    <t>opraveno, ale asi chyba projketu</t>
  </si>
  <si>
    <t>opraveno, ale ve skutečnosti tam jsou !!!</t>
  </si>
  <si>
    <t>Poznámky TDS 06/2021</t>
  </si>
  <si>
    <t>Nelze přefakturovat. Musí odpovídat pokládce dle PD</t>
  </si>
  <si>
    <t>Mělo by odpovídat vytlačenému objemu s doložením vážních lístků</t>
  </si>
  <si>
    <t>Větší objem, než odpovídá pokládce přípojek</t>
  </si>
  <si>
    <t>Pokud se jedná o příplatek pro jakoukoliv tř. horniny, procentuelně musí odpovídat hloubenému množství. Prosím upravit.</t>
  </si>
  <si>
    <t>Kde bylo použito toto množství? Také připomínám poznámky k předešlým fakturacím ohledně nepoužití pažení v plné míře</t>
  </si>
  <si>
    <t>Poznámky TDS 07/2021</t>
  </si>
  <si>
    <t>Pažení nemůže být použito větší množství, než bylo provedeno hloubení. Pokládce 63m trub neodpovídá potřeba 407m2 pažení.</t>
  </si>
  <si>
    <t>Ve všech položkách nutno ponechat min. 5% do doby narovnání se dle skutečných délek od geodeta stavby. Upozorňuji Zhot., že na konci stavby musí dojít k úspoře na zemních pracích vlivem vymělčení kanalizačních přípojek.</t>
  </si>
  <si>
    <t>Prosím doložit vážní lístky</t>
  </si>
  <si>
    <t>Nelze fakturovat ve větším množství, než pro které bylo prováděno hloubení</t>
  </si>
  <si>
    <t>Prosím ponechat min 5%</t>
  </si>
  <si>
    <t>Poznámky TDS 08/21</t>
  </si>
  <si>
    <t>Prosím doložit protokol</t>
  </si>
  <si>
    <t>Nelze fakturovat. V této oblasti nemělo být dle pokynů z PP použito</t>
  </si>
  <si>
    <t>Prosím o sdělení, kde bylo použito. Pokládka probíhala ve sdruženém výkopu s výtlačným řadem V3, kde by tato frakce mohla poškodit výtlačný řad</t>
  </si>
  <si>
    <t>Použití těchto položek by mělo % odpovídat délce pokládky</t>
  </si>
  <si>
    <t>Pokládka ve sdruženém výkopu, prosím ponížit na 50%</t>
  </si>
  <si>
    <t>Nemůže být hloubeno větší množství, než je provedeno pokládky. To i s ohledem na relativně konstantní hloubku uložení</t>
  </si>
  <si>
    <t>Prosím ponížit</t>
  </si>
  <si>
    <t>Poznámky TDS 08/2021</t>
  </si>
  <si>
    <t>Prosím nefakturovat. Bude probíhat ještě déle než 1 měs.</t>
  </si>
  <si>
    <t>opraveno</t>
  </si>
  <si>
    <t>O kolik mám ponížit, štěrk tam je</t>
  </si>
  <si>
    <t xml:space="preserve">jedná se o drenážní vrstvu a ta tam je </t>
  </si>
  <si>
    <t>Nutno ponížit o snížení vlivem pokládky ve sdruženém výkopu (rozdílné šířky rýhy)</t>
  </si>
  <si>
    <t>OK ohrabána sonda a souhlasím.</t>
  </si>
  <si>
    <t>Poznámky TDS 09/2021</t>
  </si>
  <si>
    <t>Kde na KP prováděno v tomto množství?</t>
  </si>
  <si>
    <t>nemůže být ve větším objemu než hloubení. Nutno snížit.</t>
  </si>
  <si>
    <t>Jedná se o položku jen pro KP a to s ohledem na šířky výkopu dle vzor. příčného řezu. Nutno ponížit dle skut.</t>
  </si>
  <si>
    <t>Poznámky TDS 9/21</t>
  </si>
  <si>
    <t>OK</t>
  </si>
  <si>
    <t>neprovedeno</t>
  </si>
  <si>
    <t>neprovedeno v daném období, prosím smazat</t>
  </si>
  <si>
    <t>řeší se v rámci projektu KSÚS, prosím smazat</t>
  </si>
  <si>
    <t>vážní lístky</t>
  </si>
  <si>
    <t>nerealizováno</t>
  </si>
  <si>
    <t>Prosím kde bylo provedeno?</t>
  </si>
  <si>
    <t>neprovedeno v daném období. Prosím smazat</t>
  </si>
  <si>
    <t>Neprovedeno v daném období, prosím smazat</t>
  </si>
  <si>
    <t>stále trvá, nelze fakturovat do plné výše. Prosím ponechat 15%</t>
  </si>
  <si>
    <t>nelze fakturovat</t>
  </si>
  <si>
    <t>dofakturovat možno až po dokončení veškerých prací.</t>
  </si>
  <si>
    <t>na stoce C, 2 x i fekál</t>
  </si>
  <si>
    <t>doloženo</t>
  </si>
  <si>
    <t>provedeno</t>
  </si>
  <si>
    <t>byla 1, ale OK</t>
  </si>
  <si>
    <t>vše opraveno</t>
  </si>
  <si>
    <t>Opraveno</t>
  </si>
  <si>
    <t>TDS 11/21</t>
  </si>
  <si>
    <t>Prosím ponechat 5% do doby zjitění finálních délek KP</t>
  </si>
  <si>
    <t>Zhot. aby respektoval připomínky z minulých fakturací a nedofakturoval neprováděné položky</t>
  </si>
  <si>
    <t>Kde využito?</t>
  </si>
  <si>
    <t>Prosím podložit výměry počtem KP atp.</t>
  </si>
  <si>
    <t>Dofakturovat až po sdělení skutdélek od geodeta stavbx</t>
  </si>
  <si>
    <t>Nebude dofakturováno viz sdružený výkop</t>
  </si>
  <si>
    <t>v této trase nemělo být prováěno</t>
  </si>
  <si>
    <t>lze až po doložení protokolů</t>
  </si>
  <si>
    <t>neosazeno, ani nesedí počet</t>
  </si>
  <si>
    <t>Prosím upravit dle skut metrů provizorního řadu</t>
  </si>
  <si>
    <t>Nedokončeno viz nezaasfaltovaná část</t>
  </si>
  <si>
    <t>Ponížit viz nezaasfaltovaná část</t>
  </si>
  <si>
    <t>prosím upravit dle skutečné délky</t>
  </si>
  <si>
    <t>Osazeno, odzkoušeno provozem VaK MB?</t>
  </si>
  <si>
    <t>Kde bylo provedeno?</t>
  </si>
  <si>
    <t>Nedokončeno v tomto rozsahu. Prosím upravit dle skutečnosti (zaasfaltované přípojky)</t>
  </si>
  <si>
    <t>Kde mělo být provedeno prosím?</t>
  </si>
  <si>
    <t>Upravit ku prostavěnosti</t>
  </si>
  <si>
    <t>Nefakturovat</t>
  </si>
  <si>
    <t>Nedokončeno, prosím fakturovat až po odsouhlasení rozsahu nahraných fotek</t>
  </si>
  <si>
    <t>¨Prosím nefakturovat</t>
  </si>
  <si>
    <t>Nefakturovat, kompletně nedokončeno</t>
  </si>
  <si>
    <t xml:space="preserve">není vyfakturováno celé </t>
  </si>
  <si>
    <t>Nesouhlasím poníženo</t>
  </si>
  <si>
    <t>nesouhlasím poníženo</t>
  </si>
  <si>
    <t>nesouhlasím - poníženo</t>
  </si>
  <si>
    <t>je tam provedeno té zámkové dlažby málo ?</t>
  </si>
  <si>
    <t xml:space="preserve">na přípojkách </t>
  </si>
  <si>
    <t>přípojky na BA1, D C?????</t>
  </si>
  <si>
    <t xml:space="preserve">je osazeno a provedeno, odzkoušení je k předání </t>
  </si>
  <si>
    <t>??? Jak mám komplet upravit dle délky???</t>
  </si>
  <si>
    <t xml:space="preserve">ale tam to je </t>
  </si>
  <si>
    <t xml:space="preserve">tak napiště kolik je správně pls </t>
  </si>
  <si>
    <t>jak to mám udělat</t>
  </si>
  <si>
    <t xml:space="preserve">NE - zkoušky provedeny - protokoly doložíme </t>
  </si>
  <si>
    <t>za mě je OK</t>
  </si>
  <si>
    <t xml:space="preserve">bylo dle požadavku na zprovoznění </t>
  </si>
  <si>
    <t xml:space="preserve">taky bylo - pouze dofakturace </t>
  </si>
  <si>
    <t>skutečná délka bude zřejmě o cca 100 mětrů delší</t>
  </si>
  <si>
    <t>toto asi ano</t>
  </si>
  <si>
    <t>říkali jsme 1/3 by měla zbýt ?</t>
  </si>
  <si>
    <t xml:space="preserve">za mě k diskuzi </t>
  </si>
  <si>
    <t>řešíme dle fakturace COLAS, ale jestli chcete zaplatit skutečnost?</t>
  </si>
  <si>
    <t>BA 1</t>
  </si>
  <si>
    <t>oproti ZS ?</t>
  </si>
  <si>
    <t>takže na přípojkách na stoce C1 nepažíme ???</t>
  </si>
  <si>
    <t>nechce se mi</t>
  </si>
  <si>
    <t>Prosím o vysvětlení, jak mohl nastat zvýšený požadavek na pažení výkopů, za předpokladu, že dříve nebylo pažení prováděno všude? To i s ohledem na vymělčení některých KP, čímž došlo k ponížení zemních prací i potřeby pažení výkopů.</t>
  </si>
  <si>
    <t>Nevím s čím porovnáváte (ZS)?</t>
  </si>
  <si>
    <t>Dle vzorového příč. Řezu nemělo být ale použito v této skladbě. Bavíme se tedy o KP v komunikaci III. Třídy, nebo v jiném místě?</t>
  </si>
  <si>
    <t>Prosím tey upřesnit, o které ulice/stoky s KP se jedná?</t>
  </si>
  <si>
    <t>za mě ne, ale můžeme probrat</t>
  </si>
  <si>
    <t>2. TDS 11/21</t>
  </si>
  <si>
    <t>To mě mrzí, ale je potřeba dodržet.</t>
  </si>
  <si>
    <t>Ano souhlas, ale je potřeba počkat na geodeta stavby. Druhá věc je, jak budete fakturovat vícepráce. Mělo by být předmětem ZL.</t>
  </si>
  <si>
    <t>Ok, máte pravdu. 1/3 fakturace bude nedokončena</t>
  </si>
  <si>
    <t>Ok, máte pravdu. 1/3 fakturace bude nedokončena. Prosím ponechat ve všech položkách, kterých se toto týká.</t>
  </si>
  <si>
    <t>Dle fotek ok</t>
  </si>
  <si>
    <t>Pardon, prosím o upřesnění</t>
  </si>
  <si>
    <t>ANO, vzpoměntě si, kdy bylo provedeno.</t>
  </si>
  <si>
    <t>Bude předmětem diskuse</t>
  </si>
  <si>
    <t>Známe délku trasy, ve které nebyl provizorní řad položen. Procentuelně ku celkové původní délce vodovodu bude vyčíslena část, kde byl provizorní vodovod použit.</t>
  </si>
  <si>
    <t>Č.p. 2 je na staničení 17,39. Balená je položena do poloviny tohoto úseku s tím, že kolem armaturního uzlu bude probíhat obnova povrchu ve větším rozsahu. Ze známé šířky výkopu 1m vezmeme tedy 2/3 z údávané délky a ty budou ponechány. Též nutno ponechat 5% viz nestanovení přesné délky. 
- Ponecháno bude 5% + 11,48m</t>
  </si>
  <si>
    <t>Nemyslím si viz nezaasfaltovaný armaturní uzel s otevřeným výkopem</t>
  </si>
  <si>
    <t>viz záložka SO 07.1</t>
  </si>
  <si>
    <t>OK díky, krása</t>
  </si>
  <si>
    <t>ok</t>
  </si>
  <si>
    <t>Jaká místní komunikace?</t>
  </si>
  <si>
    <t>toto jsou vodovodní přípojky</t>
  </si>
  <si>
    <t>OK, zbylý objem bude umožněn fakturovat až po obnově dlažby v ulici od úřadu.</t>
  </si>
  <si>
    <t>Zbývá provést práce za 5,8mil. Nemážete zařízení staveistě dofakturovat do 95%. Prosím nefakturovat.</t>
  </si>
  <si>
    <t xml:space="preserve">OK, provedena kontrola </t>
  </si>
  <si>
    <t>Zbývá provést práce za 5,8mil. Nemážete zařízení staveistě dofakturovat do 90%. Prosím nefakturovat.</t>
  </si>
  <si>
    <t>smazáno</t>
  </si>
  <si>
    <t>upraveno</t>
  </si>
  <si>
    <t>Za mě jsou tam</t>
  </si>
  <si>
    <t xml:space="preserve">kec </t>
  </si>
  <si>
    <t>po dohodě ponecháno</t>
  </si>
  <si>
    <t xml:space="preserve">po dohodě ponecháno </t>
  </si>
  <si>
    <t>aa</t>
  </si>
  <si>
    <t>TDS 12/21</t>
  </si>
  <si>
    <t>Kde provedeno prosím?</t>
  </si>
  <si>
    <t>nesouhlasím</t>
  </si>
  <si>
    <t>nemůže být provedeno ve větším rozsahu než hloubení</t>
  </si>
  <si>
    <t>kde použito?</t>
  </si>
  <si>
    <t>neosazeno do fin povrchů</t>
  </si>
  <si>
    <t>předpokládám, že jde  překlep?</t>
  </si>
  <si>
    <t>Nerozumím fakturaci tohoto množství?</t>
  </si>
  <si>
    <t>Nelze dofakturovat. Značná část vodovodů ještě není s finální úopravou povrchů, případně ani není použita ŠD  v konstrukčních vrstvách. Nutno upravit dle skutečně provedených délek.</t>
  </si>
  <si>
    <t>Použito toto množství?</t>
  </si>
  <si>
    <t>Myslím, že bychom se měli shodnout na neprovedeném množství při pažení VP. Dle průběžných kontrol prosím ponechat ve fakturaci 30% z ceny.</t>
  </si>
  <si>
    <t>jaké prosím?</t>
  </si>
  <si>
    <t>Fotodokumentace rozhodně není provedena kompletně. Hlavně VP jsou špatně, bude nutné doplnit/opravit. Nesouhlasím, prosím nefakturoavat</t>
  </si>
  <si>
    <t>Poníženo</t>
  </si>
  <si>
    <t>Zhot.</t>
  </si>
  <si>
    <t>Poníženo 15%</t>
  </si>
  <si>
    <t>Použito</t>
  </si>
  <si>
    <t>Smazáno</t>
  </si>
  <si>
    <t>Po dohodě ponecháno</t>
  </si>
  <si>
    <t>zhot</t>
  </si>
  <si>
    <t>bude fakturováno s povrchy</t>
  </si>
  <si>
    <t>Vícepráce - méněpráce</t>
  </si>
  <si>
    <t>J.C.</t>
  </si>
  <si>
    <t>OBJEKT: SO 06 - Kanalizační přípojky</t>
  </si>
  <si>
    <t>j.cena</t>
  </si>
  <si>
    <t>Celková cena</t>
  </si>
  <si>
    <t>j. cena</t>
  </si>
  <si>
    <t>Celkem dle realizace</t>
  </si>
  <si>
    <t>množství  po ZL</t>
  </si>
  <si>
    <t>rozdíl délek</t>
  </si>
  <si>
    <t>Rozdílový výkaz výměr k návrhu na změnu č. 008-11</t>
  </si>
  <si>
    <t>Správce stavby: Ing. Jakub Mucha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</si>
</sst>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\ &quot;Kč&quot;"/>
    <numFmt numFmtId="166" formatCode="#,##0.00\ [$€-1]"/>
    <numFmt numFmtId="167" formatCode="0_ ;\-0\ "/>
    <numFmt numFmtId="168" formatCode="d/m/yyyy;@"/>
    <numFmt numFmtId="169" formatCode="#,##0.000"/>
    <numFmt numFmtId="170" formatCode="_-* #,##0.00\ [$€-1]_-;\-* #,##0.00\ [$€-1]_-;_-* &quot;-&quot;??\ [$€-1]_-;_-@_-"/>
    <numFmt numFmtId="171" formatCode="#,##0.00\ &quot;Kč&quot;"/>
    <numFmt numFmtId="172" formatCode="_-* #,##0\ _K_č_-;\-* #,##0\ _K_č_-;_-* &quot;-&quot;??\ _K_č_-;_-@_-"/>
    <numFmt numFmtId="173" formatCode="#,##0.00_ ;\-#,##0.00\ "/>
  </numFmts>
  <fonts count="98" x14ac:knownFonts="1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Arial CE"/>
      <family val="2"/>
    </font>
    <font>
      <sz val="12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</font>
    <font>
      <sz val="12"/>
      <color indexed="60"/>
      <name val="Arial"/>
      <family val="2"/>
      <charset val="238"/>
    </font>
    <font>
      <b/>
      <sz val="12"/>
      <color indexed="18"/>
      <name val="Arial"/>
      <family val="2"/>
      <charset val="238"/>
    </font>
    <font>
      <sz val="12"/>
      <color indexed="18"/>
      <name val="Arial"/>
      <family val="2"/>
      <charset val="238"/>
    </font>
    <font>
      <sz val="12"/>
      <color indexed="17"/>
      <name val="Arial"/>
      <family val="2"/>
      <charset val="238"/>
    </font>
    <font>
      <sz val="12"/>
      <color indexed="10"/>
      <name val="Arial"/>
      <family val="2"/>
      <charset val="238"/>
    </font>
    <font>
      <sz val="12"/>
      <color indexed="60"/>
      <name val="Arial CE"/>
      <charset val="238"/>
    </font>
    <font>
      <b/>
      <sz val="12"/>
      <color indexed="18"/>
      <name val="Arial CE"/>
      <charset val="238"/>
    </font>
    <font>
      <sz val="12"/>
      <color indexed="18"/>
      <name val="Arial CE"/>
      <charset val="238"/>
    </font>
    <font>
      <sz val="12"/>
      <color indexed="17"/>
      <name val="Arial CE"/>
      <charset val="238"/>
    </font>
    <font>
      <sz val="12"/>
      <color indexed="10"/>
      <name val="Arial CE"/>
      <charset val="238"/>
    </font>
    <font>
      <b/>
      <sz val="12"/>
      <name val="Arial"/>
      <family val="2"/>
    </font>
    <font>
      <sz val="8"/>
      <name val="Arial"/>
      <family val="2"/>
      <charset val="238"/>
    </font>
    <font>
      <b/>
      <sz val="8"/>
      <color indexed="12"/>
      <name val="Arial"/>
      <family val="2"/>
    </font>
    <font>
      <sz val="8"/>
      <color indexed="18"/>
      <name val="Arial"/>
      <family val="2"/>
      <charset val="238"/>
    </font>
    <font>
      <b/>
      <sz val="8"/>
      <name val="Arial"/>
      <family val="2"/>
    </font>
    <font>
      <sz val="8"/>
      <name val="Arial CE"/>
      <charset val="238"/>
    </font>
    <font>
      <sz val="8"/>
      <color indexed="17"/>
      <name val="Arial"/>
      <family val="2"/>
      <charset val="238"/>
    </font>
    <font>
      <sz val="8"/>
      <color indexed="10"/>
      <name val="Arial"/>
      <family val="2"/>
      <charset val="238"/>
    </font>
    <font>
      <b/>
      <sz val="9"/>
      <name val="Arial CE"/>
      <charset val="238"/>
    </font>
    <font>
      <b/>
      <sz val="9"/>
      <color indexed="18"/>
      <name val="Arial"/>
      <family val="2"/>
    </font>
    <font>
      <b/>
      <sz val="9"/>
      <color indexed="17"/>
      <name val="Arial"/>
      <family val="2"/>
    </font>
    <font>
      <b/>
      <sz val="9"/>
      <color indexed="10"/>
      <name val="Arial"/>
      <family val="2"/>
    </font>
    <font>
      <b/>
      <sz val="9"/>
      <color indexed="17"/>
      <name val="Arial CE"/>
      <charset val="238"/>
    </font>
    <font>
      <b/>
      <sz val="9"/>
      <color indexed="10"/>
      <name val="Arial CE"/>
      <charset val="238"/>
    </font>
    <font>
      <b/>
      <sz val="12"/>
      <color theme="5" tint="-0.249977111117893"/>
      <name val="Arial CE"/>
      <family val="2"/>
      <charset val="238"/>
    </font>
    <font>
      <b/>
      <sz val="12"/>
      <color indexed="18"/>
      <name val="Arial"/>
      <family val="2"/>
    </font>
    <font>
      <b/>
      <sz val="12"/>
      <color indexed="17"/>
      <name val="Arial"/>
      <family val="2"/>
    </font>
    <font>
      <b/>
      <sz val="12"/>
      <color indexed="17"/>
      <name val="Arial CE"/>
      <charset val="238"/>
    </font>
    <font>
      <b/>
      <sz val="9"/>
      <name val="Arial CE"/>
      <family val="2"/>
      <charset val="238"/>
    </font>
    <font>
      <sz val="9"/>
      <name val="Arial CE"/>
      <charset val="238"/>
    </font>
    <font>
      <sz val="9"/>
      <color indexed="60"/>
      <name val="Arial CE"/>
      <charset val="238"/>
    </font>
    <font>
      <sz val="9"/>
      <color indexed="17"/>
      <name val="Arial"/>
      <family val="2"/>
    </font>
    <font>
      <sz val="9"/>
      <color indexed="17"/>
      <name val="Arial CE"/>
      <charset val="238"/>
    </font>
    <font>
      <sz val="9"/>
      <color indexed="10"/>
      <name val="Arial"/>
      <family val="2"/>
    </font>
    <font>
      <sz val="9"/>
      <color indexed="10"/>
      <name val="Arial CE"/>
      <charset val="238"/>
    </font>
    <font>
      <sz val="10"/>
      <color indexed="60"/>
      <name val="Arial CE"/>
      <charset val="238"/>
    </font>
    <font>
      <sz val="10"/>
      <color indexed="6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60"/>
      <name val="Arial CE"/>
      <charset val="238"/>
    </font>
    <font>
      <b/>
      <sz val="10"/>
      <name val="Arial CE"/>
      <charset val="238"/>
    </font>
    <font>
      <b/>
      <sz val="9"/>
      <name val="Arial"/>
      <family val="2"/>
      <charset val="238"/>
    </font>
    <font>
      <b/>
      <sz val="9"/>
      <color indexed="60"/>
      <name val="Arial CE"/>
      <family val="2"/>
      <charset val="238"/>
    </font>
    <font>
      <b/>
      <sz val="9"/>
      <color indexed="18"/>
      <name val="Arial CE"/>
      <family val="2"/>
      <charset val="238"/>
    </font>
    <font>
      <b/>
      <sz val="9"/>
      <color indexed="17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9"/>
      <color indexed="18"/>
      <name val="Arial"/>
      <family val="2"/>
      <charset val="238"/>
    </font>
    <font>
      <b/>
      <sz val="9"/>
      <color indexed="18"/>
      <name val="Arial"/>
      <family val="2"/>
      <charset val="238"/>
    </font>
    <font>
      <sz val="9"/>
      <color indexed="18"/>
      <name val="Arial CE"/>
      <charset val="238"/>
    </font>
    <font>
      <b/>
      <sz val="10"/>
      <color indexed="8"/>
      <name val="Arial"/>
      <family val="2"/>
      <charset val="238"/>
    </font>
    <font>
      <sz val="10"/>
      <color indexed="22"/>
      <name val="Arial CE"/>
      <charset val="238"/>
    </font>
    <font>
      <sz val="9"/>
      <color indexed="9"/>
      <name val="Arial"/>
      <family val="2"/>
      <charset val="238"/>
    </font>
    <font>
      <sz val="10"/>
      <color indexed="9"/>
      <name val="Arial CE"/>
      <charset val="238"/>
    </font>
    <font>
      <sz val="9"/>
      <color rgb="FFFF0000"/>
      <name val="Arial"/>
      <family val="2"/>
    </font>
    <font>
      <b/>
      <sz val="11"/>
      <color indexed="10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color theme="6" tint="-0.499984740745262"/>
      <name val="Arial"/>
      <family val="2"/>
    </font>
    <font>
      <b/>
      <sz val="11"/>
      <color indexed="17"/>
      <name val="Arial"/>
      <family val="2"/>
    </font>
    <font>
      <b/>
      <sz val="9"/>
      <color theme="0"/>
      <name val="Arial CE"/>
      <family val="2"/>
      <charset val="238"/>
    </font>
    <font>
      <sz val="9"/>
      <color theme="0"/>
      <name val="Arial"/>
      <family val="2"/>
      <charset val="238"/>
    </font>
    <font>
      <sz val="8"/>
      <color theme="0"/>
      <name val="Arial CE"/>
      <family val="2"/>
    </font>
    <font>
      <sz val="12"/>
      <color theme="0"/>
      <name val="Arial"/>
      <family val="2"/>
      <charset val="238"/>
    </font>
    <font>
      <sz val="12"/>
      <color theme="0"/>
      <name val="Arial CE"/>
      <charset val="238"/>
    </font>
    <font>
      <b/>
      <sz val="10"/>
      <color theme="0"/>
      <name val="Arial"/>
      <family val="2"/>
      <charset val="238"/>
    </font>
    <font>
      <b/>
      <sz val="9"/>
      <color theme="0"/>
      <name val="Arial CE"/>
      <charset val="238"/>
    </font>
    <font>
      <sz val="8"/>
      <color theme="0"/>
      <name val="Arial CE"/>
      <family val="2"/>
      <charset val="238"/>
    </font>
    <font>
      <sz val="10"/>
      <name val="Arial CE"/>
      <family val="2"/>
      <charset val="238"/>
    </font>
    <font>
      <b/>
      <i/>
      <sz val="9"/>
      <name val="Arial"/>
      <family val="2"/>
      <charset val="238"/>
    </font>
    <font>
      <b/>
      <sz val="9"/>
      <color rgb="FF008000"/>
      <name val="Arial"/>
      <family val="2"/>
      <charset val="238"/>
    </font>
    <font>
      <sz val="9"/>
      <color rgb="FF00B050"/>
      <name val="Arial CE"/>
      <charset val="238"/>
    </font>
    <font>
      <b/>
      <sz val="9"/>
      <color rgb="FFFF0000"/>
      <name val="Arial CE"/>
      <family val="2"/>
      <charset val="238"/>
    </font>
    <font>
      <b/>
      <sz val="9"/>
      <color rgb="FFFF0000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7"/>
      <name val="Arial"/>
      <family val="2"/>
      <charset val="238"/>
    </font>
    <font>
      <b/>
      <i/>
      <sz val="7"/>
      <name val="Arial"/>
      <family val="2"/>
      <charset val="238"/>
    </font>
    <font>
      <sz val="9"/>
      <color theme="3"/>
      <name val="Arial"/>
      <family val="2"/>
      <charset val="238"/>
    </font>
    <font>
      <sz val="9"/>
      <color theme="3"/>
      <name val="Arial CE"/>
      <charset val="238"/>
    </font>
    <font>
      <sz val="8"/>
      <color theme="3"/>
      <name val="Arial CE"/>
      <family val="2"/>
      <charset val="238"/>
    </font>
    <font>
      <sz val="10"/>
      <color theme="3"/>
      <name val="Arial CE"/>
      <family val="2"/>
      <charset val="238"/>
    </font>
    <font>
      <sz val="12"/>
      <color theme="3"/>
      <name val="Arial CE"/>
      <family val="2"/>
      <charset val="238"/>
    </font>
    <font>
      <b/>
      <sz val="10"/>
      <color rgb="FF003366"/>
      <name val="Arial CE"/>
      <charset val="238"/>
    </font>
    <font>
      <b/>
      <sz val="14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9" fillId="0" borderId="1"/>
    <xf numFmtId="164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11" fillId="0" borderId="1"/>
    <xf numFmtId="0" fontId="13" fillId="0" borderId="1"/>
    <xf numFmtId="0" fontId="11" fillId="0" borderId="1"/>
    <xf numFmtId="0" fontId="82" fillId="0" borderId="1"/>
    <xf numFmtId="0" fontId="1" fillId="0" borderId="1"/>
    <xf numFmtId="0" fontId="11" fillId="0" borderId="1"/>
    <xf numFmtId="0" fontId="11" fillId="0" borderId="1"/>
  </cellStyleXfs>
  <cellXfs count="454">
    <xf numFmtId="0" fontId="0" fillId="0" borderId="0" xfId="0"/>
    <xf numFmtId="0" fontId="0" fillId="0" borderId="1" xfId="4" applyFont="1" applyBorder="1" applyAlignment="1">
      <alignment horizontal="right"/>
    </xf>
    <xf numFmtId="0" fontId="34" fillId="0" borderId="1" xfId="4" applyFont="1" applyBorder="1" applyAlignment="1">
      <alignment vertical="center"/>
    </xf>
    <xf numFmtId="42" fontId="34" fillId="0" borderId="1" xfId="4" applyNumberFormat="1" applyFont="1" applyBorder="1" applyAlignment="1">
      <alignment horizontal="center" vertical="center" wrapText="1"/>
    </xf>
    <xf numFmtId="170" fontId="38" fillId="0" borderId="1" xfId="4" applyNumberFormat="1" applyFont="1" applyBorder="1" applyAlignment="1">
      <alignment horizontal="center" vertical="center" wrapText="1"/>
    </xf>
    <xf numFmtId="170" fontId="39" fillId="0" borderId="1" xfId="4" applyNumberFormat="1" applyFont="1" applyBorder="1" applyAlignment="1">
      <alignment horizontal="center" vertical="center" wrapText="1"/>
    </xf>
    <xf numFmtId="0" fontId="0" fillId="0" borderId="1" xfId="0" applyBorder="1"/>
    <xf numFmtId="0" fontId="14" fillId="0" borderId="1" xfId="0" applyFont="1" applyBorder="1"/>
    <xf numFmtId="0" fontId="51" fillId="0" borderId="1" xfId="0" applyFont="1" applyBorder="1"/>
    <xf numFmtId="165" fontId="14" fillId="0" borderId="1" xfId="5" applyNumberFormat="1" applyFont="1" applyBorder="1" applyAlignment="1">
      <alignment horizontal="right"/>
    </xf>
    <xf numFmtId="42" fontId="14" fillId="0" borderId="1" xfId="0" applyNumberFormat="1" applyFont="1" applyBorder="1" applyAlignment="1"/>
    <xf numFmtId="0" fontId="12" fillId="0" borderId="1" xfId="4" applyFont="1" applyBorder="1"/>
    <xf numFmtId="0" fontId="53" fillId="0" borderId="1" xfId="0" applyFont="1" applyBorder="1"/>
    <xf numFmtId="0" fontId="34" fillId="0" borderId="1" xfId="6" applyFont="1" applyFill="1" applyBorder="1"/>
    <xf numFmtId="0" fontId="34" fillId="0" borderId="6" xfId="6" applyFont="1" applyFill="1" applyBorder="1"/>
    <xf numFmtId="49" fontId="57" fillId="0" borderId="5" xfId="6" applyNumberFormat="1" applyFont="1" applyFill="1" applyBorder="1" applyAlignment="1" applyProtection="1">
      <alignment horizontal="center" vertical="center"/>
    </xf>
    <xf numFmtId="169" fontId="57" fillId="0" borderId="5" xfId="6" applyNumberFormat="1" applyFont="1" applyFill="1" applyBorder="1" applyAlignment="1" applyProtection="1">
      <alignment horizontal="center" vertical="center"/>
    </xf>
    <xf numFmtId="9" fontId="57" fillId="0" borderId="5" xfId="6" applyNumberFormat="1" applyFont="1" applyFill="1" applyBorder="1" applyAlignment="1" applyProtection="1">
      <alignment horizontal="center" vertical="center"/>
    </xf>
    <xf numFmtId="44" fontId="53" fillId="0" borderId="5" xfId="6" applyNumberFormat="1" applyFont="1" applyFill="1" applyBorder="1" applyAlignment="1" applyProtection="1">
      <alignment horizontal="center" vertical="center"/>
    </xf>
    <xf numFmtId="170" fontId="59" fillId="0" borderId="5" xfId="4" applyNumberFormat="1" applyFont="1" applyBorder="1" applyAlignment="1">
      <alignment horizontal="center" vertical="center"/>
    </xf>
    <xf numFmtId="170" fontId="60" fillId="0" borderId="5" xfId="4" applyNumberFormat="1" applyFont="1" applyBorder="1" applyAlignment="1">
      <alignment horizontal="center" vertical="center"/>
    </xf>
    <xf numFmtId="170" fontId="60" fillId="0" borderId="5" xfId="4" applyNumberFormat="1" applyFont="1" applyBorder="1" applyAlignment="1">
      <alignment horizontal="center" vertical="center" wrapText="1"/>
    </xf>
    <xf numFmtId="170" fontId="61" fillId="0" borderId="5" xfId="4" applyNumberFormat="1" applyFont="1" applyBorder="1" applyAlignment="1">
      <alignment horizontal="center" vertical="center"/>
    </xf>
    <xf numFmtId="170" fontId="61" fillId="0" borderId="5" xfId="4" applyNumberFormat="1" applyFont="1" applyBorder="1" applyAlignment="1">
      <alignment horizontal="center" vertical="center" wrapText="1"/>
    </xf>
    <xf numFmtId="49" fontId="57" fillId="0" borderId="1" xfId="6" applyNumberFormat="1" applyFont="1" applyFill="1" applyBorder="1" applyAlignment="1" applyProtection="1">
      <alignment horizontal="center" vertical="center"/>
    </xf>
    <xf numFmtId="169" fontId="57" fillId="0" borderId="1" xfId="6" applyNumberFormat="1" applyFont="1" applyFill="1" applyBorder="1" applyAlignment="1" applyProtection="1">
      <alignment horizontal="center" vertical="center"/>
    </xf>
    <xf numFmtId="9" fontId="57" fillId="0" borderId="1" xfId="6" applyNumberFormat="1" applyFont="1" applyFill="1" applyBorder="1" applyAlignment="1" applyProtection="1">
      <alignment horizontal="center" vertical="center"/>
    </xf>
    <xf numFmtId="44" fontId="53" fillId="0" borderId="1" xfId="6" applyNumberFormat="1" applyFont="1" applyFill="1" applyBorder="1" applyAlignment="1" applyProtection="1">
      <alignment horizontal="center" vertical="center"/>
    </xf>
    <xf numFmtId="170" fontId="58" fillId="0" borderId="1" xfId="4" applyNumberFormat="1" applyFont="1" applyBorder="1" applyAlignment="1">
      <alignment horizontal="center" vertical="center"/>
    </xf>
    <xf numFmtId="170" fontId="58" fillId="0" borderId="1" xfId="4" applyNumberFormat="1" applyFont="1" applyBorder="1" applyAlignment="1">
      <alignment horizontal="center" vertical="center" wrapText="1"/>
    </xf>
    <xf numFmtId="170" fontId="59" fillId="0" borderId="1" xfId="4" applyNumberFormat="1" applyFont="1" applyBorder="1" applyAlignment="1">
      <alignment horizontal="center" vertical="center" wrapText="1"/>
    </xf>
    <xf numFmtId="170" fontId="59" fillId="0" borderId="1" xfId="4" applyNumberFormat="1" applyFont="1" applyBorder="1" applyAlignment="1">
      <alignment horizontal="center" vertical="center"/>
    </xf>
    <xf numFmtId="170" fontId="59" fillId="0" borderId="1" xfId="4" applyNumberFormat="1" applyFont="1" applyFill="1" applyBorder="1" applyAlignment="1">
      <alignment horizontal="center" vertical="center" wrapText="1"/>
    </xf>
    <xf numFmtId="170" fontId="60" fillId="0" borderId="1" xfId="4" applyNumberFormat="1" applyFont="1" applyBorder="1" applyAlignment="1">
      <alignment horizontal="center" vertical="center"/>
    </xf>
    <xf numFmtId="170" fontId="60" fillId="0" borderId="1" xfId="4" applyNumberFormat="1" applyFont="1" applyBorder="1" applyAlignment="1">
      <alignment horizontal="center" vertical="center" wrapText="1"/>
    </xf>
    <xf numFmtId="170" fontId="61" fillId="0" borderId="1" xfId="4" applyNumberFormat="1" applyFont="1" applyBorder="1" applyAlignment="1">
      <alignment horizontal="center" vertical="center"/>
    </xf>
    <xf numFmtId="170" fontId="61" fillId="0" borderId="1" xfId="4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/>
    </xf>
    <xf numFmtId="0" fontId="0" fillId="4" borderId="1" xfId="0" applyFill="1" applyBorder="1"/>
    <xf numFmtId="49" fontId="65" fillId="4" borderId="1" xfId="0" applyNumberFormat="1" applyFont="1" applyFill="1" applyBorder="1" applyAlignment="1" applyProtection="1">
      <alignment horizontal="left" vertical="center"/>
    </xf>
    <xf numFmtId="0" fontId="56" fillId="4" borderId="1" xfId="0" applyFont="1" applyFill="1" applyBorder="1"/>
    <xf numFmtId="2" fontId="56" fillId="4" borderId="1" xfId="0" applyNumberFormat="1" applyFont="1" applyFill="1" applyBorder="1"/>
    <xf numFmtId="44" fontId="53" fillId="4" borderId="1" xfId="0" applyNumberFormat="1" applyFont="1" applyFill="1" applyBorder="1"/>
    <xf numFmtId="0" fontId="51" fillId="4" borderId="1" xfId="0" applyFont="1" applyFill="1" applyBorder="1"/>
    <xf numFmtId="0" fontId="66" fillId="4" borderId="1" xfId="0" applyFont="1" applyFill="1" applyBorder="1"/>
    <xf numFmtId="0" fontId="11" fillId="4" borderId="1" xfId="0" applyFont="1" applyFill="1" applyBorder="1"/>
    <xf numFmtId="2" fontId="0" fillId="0" borderId="1" xfId="0" applyNumberFormat="1" applyBorder="1"/>
    <xf numFmtId="173" fontId="67" fillId="0" borderId="1" xfId="4" applyNumberFormat="1" applyFont="1" applyBorder="1" applyAlignment="1">
      <alignment horizontal="right" vertical="center" wrapText="1"/>
    </xf>
    <xf numFmtId="0" fontId="68" fillId="0" borderId="1" xfId="0" applyFont="1" applyBorder="1"/>
    <xf numFmtId="173" fontId="67" fillId="0" borderId="1" xfId="4" applyNumberFormat="1" applyFont="1" applyBorder="1" applyAlignment="1">
      <alignment horizontal="right" vertical="center"/>
    </xf>
    <xf numFmtId="173" fontId="67" fillId="0" borderId="1" xfId="4" applyNumberFormat="1" applyFont="1" applyFill="1" applyBorder="1" applyAlignment="1">
      <alignment horizontal="right" vertical="center"/>
    </xf>
    <xf numFmtId="0" fontId="0" fillId="0" borderId="1" xfId="0" applyBorder="1" applyAlignment="1"/>
    <xf numFmtId="170" fontId="61" fillId="0" borderId="7" xfId="4" applyNumberFormat="1" applyFont="1" applyBorder="1" applyAlignment="1">
      <alignment horizontal="center" vertical="center" wrapText="1"/>
    </xf>
    <xf numFmtId="0" fontId="6" fillId="0" borderId="1" xfId="0" applyFont="1" applyBorder="1" applyAlignment="1" applyProtection="1"/>
    <xf numFmtId="0" fontId="6" fillId="0" borderId="1" xfId="0" applyFont="1" applyBorder="1" applyAlignment="1" applyProtection="1">
      <alignment horizontal="left"/>
    </xf>
    <xf numFmtId="0" fontId="5" fillId="0" borderId="1" xfId="0" applyFont="1" applyBorder="1" applyAlignment="1" applyProtection="1">
      <alignment horizontal="left"/>
    </xf>
    <xf numFmtId="0" fontId="6" fillId="0" borderId="1" xfId="0" applyFont="1" applyBorder="1" applyAlignment="1" applyProtection="1">
      <protection locked="0"/>
    </xf>
    <xf numFmtId="4" fontId="5" fillId="0" borderId="1" xfId="0" applyNumberFormat="1" applyFont="1" applyBorder="1" applyAlignment="1" applyProtection="1"/>
    <xf numFmtId="0" fontId="6" fillId="0" borderId="1" xfId="0" applyFont="1" applyBorder="1" applyAlignment="1"/>
    <xf numFmtId="0" fontId="0" fillId="0" borderId="8" xfId="0" applyFont="1" applyBorder="1" applyAlignment="1" applyProtection="1">
      <alignment horizontal="center" vertical="center"/>
    </xf>
    <xf numFmtId="49" fontId="0" fillId="0" borderId="8" xfId="0" applyNumberFormat="1" applyFont="1" applyBorder="1" applyAlignment="1" applyProtection="1">
      <alignment horizontal="left" vertical="center" wrapText="1"/>
    </xf>
    <xf numFmtId="0" fontId="0" fillId="0" borderId="8" xfId="0" applyFont="1" applyBorder="1" applyAlignment="1" applyProtection="1">
      <alignment horizontal="left" vertical="center" wrapText="1"/>
    </xf>
    <xf numFmtId="0" fontId="0" fillId="0" borderId="8" xfId="0" applyFont="1" applyBorder="1" applyAlignment="1" applyProtection="1">
      <alignment horizontal="center" vertical="center" wrapText="1"/>
    </xf>
    <xf numFmtId="4" fontId="0" fillId="0" borderId="8" xfId="0" applyNumberFormat="1" applyFont="1" applyBorder="1" applyAlignment="1" applyProtection="1">
      <alignment vertical="center"/>
    </xf>
    <xf numFmtId="4" fontId="0" fillId="2" borderId="8" xfId="0" applyNumberFormat="1" applyFont="1" applyFill="1" applyBorder="1" applyAlignment="1" applyProtection="1">
      <alignment vertical="center"/>
      <protection locked="0"/>
    </xf>
    <xf numFmtId="173" fontId="62" fillId="0" borderId="8" xfId="4" applyNumberFormat="1" applyFont="1" applyBorder="1" applyAlignment="1">
      <alignment horizontal="right" vertical="center" wrapText="1"/>
    </xf>
    <xf numFmtId="44" fontId="63" fillId="0" borderId="8" xfId="4" applyNumberFormat="1" applyFont="1" applyBorder="1" applyAlignment="1">
      <alignment horizontal="left" vertical="center"/>
    </xf>
    <xf numFmtId="173" fontId="64" fillId="0" borderId="8" xfId="4" applyNumberFormat="1" applyFont="1" applyBorder="1" applyAlignment="1">
      <alignment horizontal="right" vertical="center"/>
    </xf>
    <xf numFmtId="173" fontId="62" fillId="0" borderId="8" xfId="4" applyNumberFormat="1" applyFont="1" applyBorder="1" applyAlignment="1">
      <alignment horizontal="right" vertical="center"/>
    </xf>
    <xf numFmtId="173" fontId="48" fillId="0" borderId="8" xfId="4" applyNumberFormat="1" applyFont="1" applyBorder="1" applyAlignment="1">
      <alignment horizontal="right" vertical="center"/>
    </xf>
    <xf numFmtId="171" fontId="48" fillId="0" borderId="8" xfId="4" applyNumberFormat="1" applyFont="1" applyBorder="1" applyAlignment="1">
      <alignment vertical="center"/>
    </xf>
    <xf numFmtId="10" fontId="47" fillId="0" borderId="8" xfId="3" applyNumberFormat="1" applyFont="1" applyBorder="1" applyAlignment="1">
      <alignment horizontal="right" vertical="center"/>
    </xf>
    <xf numFmtId="4" fontId="49" fillId="0" borderId="8" xfId="3" applyNumberFormat="1" applyFont="1" applyBorder="1" applyAlignment="1">
      <alignment horizontal="right" vertical="center"/>
    </xf>
    <xf numFmtId="171" fontId="50" fillId="0" borderId="8" xfId="4" applyNumberFormat="1" applyFont="1" applyBorder="1" applyAlignment="1">
      <alignment vertical="center"/>
    </xf>
    <xf numFmtId="0" fontId="8" fillId="0" borderId="8" xfId="0" applyFont="1" applyBorder="1" applyAlignment="1" applyProtection="1">
      <alignment horizontal="center" vertical="center"/>
    </xf>
    <xf numFmtId="49" fontId="8" fillId="0" borderId="8" xfId="0" applyNumberFormat="1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horizontal="left" vertical="center" wrapText="1"/>
    </xf>
    <xf numFmtId="0" fontId="8" fillId="0" borderId="8" xfId="0" applyFont="1" applyBorder="1" applyAlignment="1" applyProtection="1">
      <alignment horizontal="center" vertical="center" wrapText="1"/>
    </xf>
    <xf numFmtId="4" fontId="8" fillId="0" borderId="8" xfId="0" applyNumberFormat="1" applyFont="1" applyBorder="1" applyAlignment="1" applyProtection="1">
      <alignment vertical="center"/>
    </xf>
    <xf numFmtId="4" fontId="8" fillId="2" borderId="8" xfId="0" applyNumberFormat="1" applyFont="1" applyFill="1" applyBorder="1" applyAlignment="1" applyProtection="1">
      <alignment vertical="center"/>
      <protection locked="0"/>
    </xf>
    <xf numFmtId="0" fontId="6" fillId="0" borderId="8" xfId="0" applyFont="1" applyBorder="1" applyAlignment="1" applyProtection="1"/>
    <xf numFmtId="0" fontId="6" fillId="0" borderId="8" xfId="0" applyFont="1" applyBorder="1" applyAlignment="1" applyProtection="1">
      <alignment horizontal="left"/>
    </xf>
    <xf numFmtId="0" fontId="5" fillId="0" borderId="8" xfId="0" applyFont="1" applyBorder="1" applyAlignment="1" applyProtection="1">
      <alignment horizontal="left"/>
    </xf>
    <xf numFmtId="0" fontId="6" fillId="0" borderId="8" xfId="0" applyFont="1" applyBorder="1" applyAlignment="1" applyProtection="1">
      <protection locked="0"/>
    </xf>
    <xf numFmtId="4" fontId="5" fillId="0" borderId="8" xfId="0" applyNumberFormat="1" applyFont="1" applyBorder="1" applyAlignment="1" applyProtection="1"/>
    <xf numFmtId="0" fontId="4" fillId="0" borderId="1" xfId="0" applyFont="1" applyBorder="1" applyAlignment="1" applyProtection="1">
      <alignment horizontal="left"/>
    </xf>
    <xf numFmtId="4" fontId="4" fillId="0" borderId="1" xfId="0" applyNumberFormat="1" applyFont="1" applyBorder="1" applyAlignment="1" applyProtection="1"/>
    <xf numFmtId="42" fontId="15" fillId="0" borderId="1" xfId="4" applyNumberFormat="1" applyFont="1" applyBorder="1" applyAlignment="1">
      <alignment horizontal="left"/>
    </xf>
    <xf numFmtId="0" fontId="16" fillId="0" borderId="1" xfId="0" applyFont="1" applyBorder="1"/>
    <xf numFmtId="42" fontId="11" fillId="0" borderId="1" xfId="4" applyNumberFormat="1" applyFont="1" applyBorder="1" applyAlignment="1"/>
    <xf numFmtId="0" fontId="17" fillId="0" borderId="1" xfId="0" applyFont="1" applyBorder="1"/>
    <xf numFmtId="44" fontId="17" fillId="0" borderId="1" xfId="0" applyNumberFormat="1" applyFont="1" applyBorder="1"/>
    <xf numFmtId="44" fontId="18" fillId="0" borderId="1" xfId="0" applyNumberFormat="1" applyFont="1" applyBorder="1"/>
    <xf numFmtId="0" fontId="19" fillId="0" borderId="1" xfId="0" applyFont="1" applyBorder="1"/>
    <xf numFmtId="166" fontId="19" fillId="0" borderId="1" xfId="0" applyNumberFormat="1" applyFont="1" applyBorder="1"/>
    <xf numFmtId="0" fontId="20" fillId="0" borderId="1" xfId="0" applyFont="1" applyBorder="1"/>
    <xf numFmtId="0" fontId="10" fillId="0" borderId="1" xfId="0" applyFont="1" applyBorder="1"/>
    <xf numFmtId="0" fontId="21" fillId="0" borderId="1" xfId="4" applyFont="1" applyBorder="1"/>
    <xf numFmtId="0" fontId="22" fillId="0" borderId="1" xfId="4" applyFont="1" applyBorder="1"/>
    <xf numFmtId="44" fontId="22" fillId="0" borderId="1" xfId="4" applyNumberFormat="1" applyFont="1" applyBorder="1"/>
    <xf numFmtId="44" fontId="23" fillId="0" borderId="1" xfId="4" applyNumberFormat="1" applyFont="1" applyBorder="1"/>
    <xf numFmtId="0" fontId="24" fillId="0" borderId="1" xfId="4" applyFont="1" applyBorder="1"/>
    <xf numFmtId="166" fontId="24" fillId="0" borderId="1" xfId="4" applyNumberFormat="1" applyFont="1" applyBorder="1"/>
    <xf numFmtId="0" fontId="25" fillId="0" borderId="1" xfId="4" applyFont="1" applyBorder="1"/>
    <xf numFmtId="42" fontId="14" fillId="0" borderId="1" xfId="0" applyNumberFormat="1" applyFont="1" applyBorder="1" applyAlignment="1">
      <alignment horizontal="left"/>
    </xf>
    <xf numFmtId="165" fontId="10" fillId="0" borderId="1" xfId="5" applyNumberFormat="1" applyFont="1" applyBorder="1" applyAlignment="1">
      <alignment horizontal="right"/>
    </xf>
    <xf numFmtId="49" fontId="26" fillId="0" borderId="1" xfId="0" applyNumberFormat="1" applyFont="1" applyBorder="1" applyAlignment="1">
      <alignment horizontal="right"/>
    </xf>
    <xf numFmtId="0" fontId="28" fillId="0" borderId="1" xfId="4" applyFont="1" applyBorder="1"/>
    <xf numFmtId="0" fontId="27" fillId="0" borderId="1" xfId="0" applyFont="1" applyBorder="1"/>
    <xf numFmtId="44" fontId="29" fillId="0" borderId="1" xfId="0" applyNumberFormat="1" applyFont="1" applyFill="1" applyBorder="1"/>
    <xf numFmtId="49" fontId="26" fillId="0" borderId="1" xfId="0" applyNumberFormat="1" applyFont="1" applyFill="1" applyBorder="1" applyAlignment="1">
      <alignment horizontal="right"/>
    </xf>
    <xf numFmtId="168" fontId="26" fillId="0" borderId="1" xfId="0" applyNumberFormat="1" applyFont="1" applyFill="1" applyBorder="1" applyAlignment="1"/>
    <xf numFmtId="0" fontId="30" fillId="0" borderId="1" xfId="4" applyFont="1" applyBorder="1"/>
    <xf numFmtId="0" fontId="31" fillId="0" borderId="1" xfId="4" applyFont="1" applyBorder="1"/>
    <xf numFmtId="44" fontId="29" fillId="0" borderId="1" xfId="0" applyNumberFormat="1" applyFont="1" applyBorder="1"/>
    <xf numFmtId="0" fontId="32" fillId="0" borderId="1" xfId="0" applyFont="1" applyBorder="1"/>
    <xf numFmtId="166" fontId="32" fillId="0" borderId="1" xfId="0" applyNumberFormat="1" applyFont="1" applyBorder="1"/>
    <xf numFmtId="0" fontId="33" fillId="0" borderId="1" xfId="0" applyFont="1" applyBorder="1"/>
    <xf numFmtId="0" fontId="11" fillId="0" borderId="1" xfId="4" applyFont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40" fillId="0" borderId="1" xfId="0" applyFont="1" applyFill="1" applyBorder="1" applyAlignment="1">
      <alignment vertical="center"/>
    </xf>
    <xf numFmtId="4" fontId="40" fillId="0" borderId="1" xfId="0" applyNumberFormat="1" applyFont="1" applyFill="1" applyBorder="1" applyAlignment="1">
      <alignment horizontal="right" vertical="center"/>
    </xf>
    <xf numFmtId="44" fontId="41" fillId="0" borderId="1" xfId="4" applyNumberFormat="1" applyFont="1" applyBorder="1" applyAlignment="1">
      <alignment horizontal="left" vertical="center"/>
    </xf>
    <xf numFmtId="10" fontId="42" fillId="0" borderId="1" xfId="3" applyNumberFormat="1" applyFont="1" applyBorder="1" applyAlignment="1">
      <alignment horizontal="right" vertical="center"/>
    </xf>
    <xf numFmtId="42" fontId="43" fillId="0" borderId="1" xfId="4" applyNumberFormat="1" applyFont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0" fontId="44" fillId="0" borderId="1" xfId="0" applyFont="1" applyFill="1" applyBorder="1" applyAlignment="1">
      <alignment vertical="center"/>
    </xf>
    <xf numFmtId="4" fontId="44" fillId="0" borderId="1" xfId="0" applyNumberFormat="1" applyFont="1" applyFill="1" applyBorder="1" applyAlignment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11" fillId="0" borderId="2" xfId="4" applyFont="1" applyBorder="1" applyAlignment="1">
      <alignment vertical="center"/>
    </xf>
    <xf numFmtId="0" fontId="11" fillId="0" borderId="3" xfId="4" applyFont="1" applyBorder="1" applyAlignment="1">
      <alignment vertical="center"/>
    </xf>
    <xf numFmtId="42" fontId="34" fillId="0" borderId="3" xfId="4" applyNumberFormat="1" applyFont="1" applyBorder="1" applyAlignment="1">
      <alignment horizontal="center" vertical="center"/>
    </xf>
    <xf numFmtId="0" fontId="34" fillId="0" borderId="6" xfId="4" applyFont="1" applyBorder="1" applyAlignment="1">
      <alignment vertical="center"/>
    </xf>
    <xf numFmtId="0" fontId="34" fillId="0" borderId="5" xfId="4" applyFont="1" applyBorder="1" applyAlignment="1">
      <alignment vertical="center"/>
    </xf>
    <xf numFmtId="42" fontId="34" fillId="0" borderId="5" xfId="4" applyNumberFormat="1" applyFont="1" applyBorder="1" applyAlignment="1">
      <alignment horizontal="center" vertical="center" wrapText="1"/>
    </xf>
    <xf numFmtId="0" fontId="44" fillId="0" borderId="8" xfId="0" applyFont="1" applyFill="1" applyBorder="1" applyAlignment="1">
      <alignment horizontal="center" vertical="center"/>
    </xf>
    <xf numFmtId="0" fontId="44" fillId="0" borderId="8" xfId="0" applyFont="1" applyFill="1" applyBorder="1" applyAlignment="1">
      <alignment vertical="center"/>
    </xf>
    <xf numFmtId="4" fontId="45" fillId="0" borderId="8" xfId="2" applyNumberFormat="1" applyFont="1" applyFill="1" applyBorder="1" applyAlignment="1">
      <alignment horizontal="right" vertical="center"/>
    </xf>
    <xf numFmtId="44" fontId="48" fillId="0" borderId="8" xfId="4" applyNumberFormat="1" applyFont="1" applyFill="1" applyBorder="1" applyAlignment="1">
      <alignment vertical="center"/>
    </xf>
    <xf numFmtId="10" fontId="49" fillId="0" borderId="8" xfId="3" applyNumberFormat="1" applyFont="1" applyBorder="1" applyAlignment="1">
      <alignment horizontal="right" vertical="center"/>
    </xf>
    <xf numFmtId="44" fontId="50" fillId="0" borderId="8" xfId="4" applyNumberFormat="1" applyFont="1" applyBorder="1" applyAlignment="1">
      <alignment vertical="center"/>
    </xf>
    <xf numFmtId="44" fontId="52" fillId="0" borderId="1" xfId="0" applyNumberFormat="1" applyFont="1" applyBorder="1"/>
    <xf numFmtId="166" fontId="20" fillId="0" borderId="1" xfId="0" applyNumberFormat="1" applyFont="1" applyBorder="1"/>
    <xf numFmtId="44" fontId="52" fillId="0" borderId="1" xfId="4" applyNumberFormat="1" applyFont="1" applyBorder="1"/>
    <xf numFmtId="166" fontId="25" fillId="0" borderId="1" xfId="4" applyNumberFormat="1" applyFont="1" applyBorder="1"/>
    <xf numFmtId="167" fontId="14" fillId="0" borderId="1" xfId="0" applyNumberFormat="1" applyFont="1" applyBorder="1" applyAlignment="1">
      <alignment horizontal="center"/>
    </xf>
    <xf numFmtId="0" fontId="54" fillId="0" borderId="1" xfId="4" applyFont="1" applyBorder="1"/>
    <xf numFmtId="0" fontId="55" fillId="0" borderId="1" xfId="4" applyFont="1" applyBorder="1" applyAlignment="1">
      <alignment horizontal="right"/>
    </xf>
    <xf numFmtId="49" fontId="54" fillId="0" borderId="1" xfId="0" applyNumberFormat="1" applyFont="1" applyBorder="1" applyAlignment="1">
      <alignment horizontal="right"/>
    </xf>
    <xf numFmtId="0" fontId="56" fillId="0" borderId="1" xfId="4" applyFont="1" applyBorder="1" applyAlignment="1">
      <alignment horizontal="right"/>
    </xf>
    <xf numFmtId="0" fontId="56" fillId="0" borderId="1" xfId="0" applyFont="1" applyFill="1" applyBorder="1"/>
    <xf numFmtId="171" fontId="53" fillId="0" borderId="1" xfId="0" applyNumberFormat="1" applyFont="1" applyBorder="1"/>
    <xf numFmtId="0" fontId="7" fillId="0" borderId="1" xfId="0" applyFont="1" applyBorder="1" applyAlignment="1" applyProtection="1">
      <alignment horizontal="left" vertical="center"/>
    </xf>
    <xf numFmtId="0" fontId="0" fillId="0" borderId="1" xfId="0" applyFont="1" applyBorder="1" applyAlignment="1" applyProtection="1">
      <alignment vertical="center"/>
      <protection locked="0"/>
    </xf>
    <xf numFmtId="4" fontId="7" fillId="0" borderId="1" xfId="0" applyNumberFormat="1" applyFont="1" applyBorder="1" applyAlignment="1" applyProtection="1"/>
    <xf numFmtId="173" fontId="46" fillId="0" borderId="1" xfId="4" applyNumberFormat="1" applyFont="1" applyBorder="1" applyAlignment="1">
      <alignment horizontal="right" vertical="center" wrapText="1"/>
    </xf>
    <xf numFmtId="171" fontId="46" fillId="0" borderId="1" xfId="4" applyNumberFormat="1" applyFont="1" applyBorder="1" applyAlignment="1">
      <alignment vertical="center" wrapText="1"/>
    </xf>
    <xf numFmtId="173" fontId="62" fillId="0" borderId="1" xfId="4" applyNumberFormat="1" applyFont="1" applyBorder="1" applyAlignment="1">
      <alignment horizontal="right" vertical="center" wrapText="1"/>
    </xf>
    <xf numFmtId="44" fontId="63" fillId="0" borderId="1" xfId="4" applyNumberFormat="1" applyFont="1" applyBorder="1" applyAlignment="1">
      <alignment horizontal="left" vertical="center"/>
    </xf>
    <xf numFmtId="173" fontId="64" fillId="0" borderId="1" xfId="4" applyNumberFormat="1" applyFont="1" applyBorder="1" applyAlignment="1">
      <alignment horizontal="right" vertical="center"/>
    </xf>
    <xf numFmtId="173" fontId="62" fillId="0" borderId="1" xfId="4" applyNumberFormat="1" applyFont="1" applyBorder="1" applyAlignment="1">
      <alignment horizontal="right" vertical="center"/>
    </xf>
    <xf numFmtId="173" fontId="48" fillId="0" borderId="1" xfId="4" applyNumberFormat="1" applyFont="1" applyBorder="1" applyAlignment="1">
      <alignment horizontal="right" vertical="center"/>
    </xf>
    <xf numFmtId="171" fontId="48" fillId="0" borderId="1" xfId="4" applyNumberFormat="1" applyFont="1" applyBorder="1" applyAlignment="1">
      <alignment vertical="center"/>
    </xf>
    <xf numFmtId="4" fontId="49" fillId="0" borderId="1" xfId="3" applyNumberFormat="1" applyFont="1" applyBorder="1" applyAlignment="1">
      <alignment horizontal="right" vertical="center"/>
    </xf>
    <xf numFmtId="171" fontId="50" fillId="0" borderId="1" xfId="4" applyNumberFormat="1" applyFont="1" applyBorder="1" applyAlignment="1">
      <alignment vertical="center"/>
    </xf>
    <xf numFmtId="0" fontId="0" fillId="0" borderId="1" xfId="0" applyBorder="1" applyProtection="1">
      <protection locked="0"/>
    </xf>
    <xf numFmtId="0" fontId="34" fillId="0" borderId="2" xfId="6" applyFont="1" applyFill="1" applyBorder="1"/>
    <xf numFmtId="0" fontId="34" fillId="0" borderId="3" xfId="6" applyFont="1" applyFill="1" applyBorder="1" applyAlignment="1" applyProtection="1">
      <alignment vertical="center"/>
    </xf>
    <xf numFmtId="0" fontId="34" fillId="0" borderId="3" xfId="6" applyFont="1" applyFill="1" applyBorder="1" applyAlignment="1" applyProtection="1">
      <alignment horizontal="centerContinuous" vertical="center"/>
    </xf>
    <xf numFmtId="44" fontId="53" fillId="0" borderId="3" xfId="6" applyNumberFormat="1" applyFont="1" applyFill="1" applyBorder="1" applyAlignment="1" applyProtection="1">
      <alignment vertical="center"/>
    </xf>
    <xf numFmtId="0" fontId="70" fillId="0" borderId="8" xfId="0" applyFont="1" applyFill="1" applyBorder="1" applyAlignment="1">
      <alignment horizontal="center" vertical="center"/>
    </xf>
    <xf numFmtId="172" fontId="71" fillId="0" borderId="8" xfId="2" applyNumberFormat="1" applyFont="1" applyFill="1" applyBorder="1" applyAlignment="1">
      <alignment horizontal="left" vertical="center"/>
    </xf>
    <xf numFmtId="4" fontId="71" fillId="0" borderId="8" xfId="2" applyNumberFormat="1" applyFont="1" applyFill="1" applyBorder="1" applyAlignment="1">
      <alignment horizontal="right" vertical="center"/>
    </xf>
    <xf numFmtId="10" fontId="72" fillId="0" borderId="8" xfId="4" applyNumberFormat="1" applyFont="1" applyBorder="1" applyAlignment="1">
      <alignment horizontal="right" vertical="center"/>
    </xf>
    <xf numFmtId="10" fontId="73" fillId="0" borderId="8" xfId="3" applyNumberFormat="1" applyFont="1" applyBorder="1" applyAlignment="1">
      <alignment horizontal="right" vertical="center"/>
    </xf>
    <xf numFmtId="171" fontId="53" fillId="4" borderId="1" xfId="0" applyNumberFormat="1" applyFont="1" applyFill="1" applyBorder="1"/>
    <xf numFmtId="0" fontId="34" fillId="5" borderId="1" xfId="6" applyFont="1" applyFill="1" applyBorder="1"/>
    <xf numFmtId="0" fontId="0" fillId="5" borderId="1" xfId="0" applyFont="1" applyFill="1" applyBorder="1" applyAlignment="1">
      <alignment vertical="center"/>
    </xf>
    <xf numFmtId="0" fontId="0" fillId="5" borderId="1" xfId="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wrapText="1"/>
    </xf>
    <xf numFmtId="0" fontId="10" fillId="0" borderId="1" xfId="0" applyFont="1" applyBorder="1" applyAlignment="1">
      <alignment wrapText="1"/>
    </xf>
    <xf numFmtId="0" fontId="12" fillId="0" borderId="1" xfId="4" applyFont="1" applyBorder="1" applyAlignment="1">
      <alignment wrapText="1"/>
    </xf>
    <xf numFmtId="0" fontId="53" fillId="0" borderId="1" xfId="0" applyFont="1" applyBorder="1" applyAlignment="1">
      <alignment wrapText="1"/>
    </xf>
    <xf numFmtId="0" fontId="34" fillId="0" borderId="1" xfId="6" applyFont="1" applyFill="1" applyBorder="1" applyAlignment="1">
      <alignment wrapText="1"/>
    </xf>
    <xf numFmtId="0" fontId="6" fillId="0" borderId="1" xfId="0" applyFont="1" applyBorder="1" applyAlignment="1">
      <alignment wrapText="1"/>
    </xf>
    <xf numFmtId="170" fontId="74" fillId="0" borderId="1" xfId="4" applyNumberFormat="1" applyFont="1" applyBorder="1" applyAlignment="1">
      <alignment horizontal="center" vertical="center" wrapText="1"/>
    </xf>
    <xf numFmtId="173" fontId="75" fillId="0" borderId="1" xfId="4" applyNumberFormat="1" applyFont="1" applyBorder="1" applyAlignment="1">
      <alignment horizontal="right" vertical="center"/>
    </xf>
    <xf numFmtId="0" fontId="76" fillId="0" borderId="1" xfId="0" applyFont="1" applyBorder="1"/>
    <xf numFmtId="0" fontId="76" fillId="0" borderId="1" xfId="0" applyFont="1" applyBorder="1" applyAlignment="1">
      <alignment vertical="center"/>
    </xf>
    <xf numFmtId="0" fontId="77" fillId="0" borderId="1" xfId="0" applyFont="1" applyBorder="1"/>
    <xf numFmtId="0" fontId="78" fillId="0" borderId="1" xfId="4" applyFont="1" applyBorder="1"/>
    <xf numFmtId="0" fontId="79" fillId="0" borderId="1" xfId="0" applyFont="1" applyBorder="1"/>
    <xf numFmtId="0" fontId="80" fillId="0" borderId="1" xfId="6" applyFont="1" applyFill="1" applyBorder="1"/>
    <xf numFmtId="0" fontId="81" fillId="0" borderId="1" xfId="0" applyFont="1" applyBorder="1" applyAlignment="1">
      <alignment vertical="center"/>
    </xf>
    <xf numFmtId="0" fontId="81" fillId="0" borderId="1" xfId="0" applyFont="1" applyBorder="1" applyAlignment="1"/>
    <xf numFmtId="0" fontId="81" fillId="0" borderId="1" xfId="0" applyFont="1" applyBorder="1"/>
    <xf numFmtId="0" fontId="10" fillId="6" borderId="1" xfId="0" applyFont="1" applyFill="1" applyBorder="1"/>
    <xf numFmtId="0" fontId="12" fillId="6" borderId="1" xfId="4" applyFont="1" applyFill="1" applyBorder="1"/>
    <xf numFmtId="0" fontId="53" fillId="6" borderId="1" xfId="0" applyFont="1" applyFill="1" applyBorder="1"/>
    <xf numFmtId="0" fontId="34" fillId="6" borderId="1" xfId="6" applyFont="1" applyFill="1" applyBorder="1"/>
    <xf numFmtId="0" fontId="0" fillId="6" borderId="1" xfId="0" applyFont="1" applyFill="1" applyBorder="1" applyAlignment="1">
      <alignment vertical="center"/>
    </xf>
    <xf numFmtId="0" fontId="6" fillId="6" borderId="1" xfId="0" applyFont="1" applyFill="1" applyBorder="1" applyAlignment="1"/>
    <xf numFmtId="0" fontId="0" fillId="6" borderId="1" xfId="0" applyFill="1" applyBorder="1"/>
    <xf numFmtId="170" fontId="59" fillId="0" borderId="5" xfId="4" applyNumberFormat="1" applyFont="1" applyBorder="1" applyAlignment="1">
      <alignment vertical="center" wrapText="1"/>
    </xf>
    <xf numFmtId="171" fontId="0" fillId="0" borderId="1" xfId="0" applyNumberFormat="1" applyBorder="1"/>
    <xf numFmtId="0" fontId="0" fillId="7" borderId="1" xfId="0" applyFont="1" applyFill="1" applyBorder="1" applyAlignment="1">
      <alignment vertical="center" wrapText="1"/>
    </xf>
    <xf numFmtId="4" fontId="0" fillId="0" borderId="1" xfId="0" applyNumberFormat="1" applyFont="1" applyBorder="1" applyAlignment="1">
      <alignment vertical="center"/>
    </xf>
    <xf numFmtId="0" fontId="6" fillId="7" borderId="1" xfId="0" applyFont="1" applyFill="1" applyBorder="1" applyAlignment="1"/>
    <xf numFmtId="0" fontId="0" fillId="0" borderId="1" xfId="0" applyFont="1" applyFill="1" applyBorder="1" applyAlignment="1">
      <alignment vertical="center"/>
    </xf>
    <xf numFmtId="0" fontId="0" fillId="0" borderId="1" xfId="0" applyFont="1" applyFill="1" applyBorder="1" applyAlignment="1">
      <alignment vertical="center" wrapText="1"/>
    </xf>
    <xf numFmtId="0" fontId="0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wrapText="1"/>
    </xf>
    <xf numFmtId="0" fontId="0" fillId="7" borderId="1" xfId="0" applyFont="1" applyFill="1" applyBorder="1" applyAlignment="1">
      <alignment vertical="center"/>
    </xf>
    <xf numFmtId="169" fontId="35" fillId="0" borderId="3" xfId="0" applyNumberFormat="1" applyFont="1" applyBorder="1" applyAlignment="1">
      <alignment horizontal="center" vertical="center"/>
    </xf>
    <xf numFmtId="170" fontId="59" fillId="0" borderId="5" xfId="4" applyNumberFormat="1" applyFont="1" applyBorder="1" applyAlignment="1">
      <alignment horizontal="center" vertical="center" wrapText="1"/>
    </xf>
    <xf numFmtId="49" fontId="57" fillId="8" borderId="1" xfId="7" applyNumberFormat="1" applyFont="1" applyFill="1" applyAlignment="1">
      <alignment horizontal="center" vertical="center"/>
    </xf>
    <xf numFmtId="49" fontId="57" fillId="8" borderId="1" xfId="7" applyNumberFormat="1" applyFont="1" applyFill="1" applyAlignment="1">
      <alignment horizontal="left" vertical="center"/>
    </xf>
    <xf numFmtId="0" fontId="83" fillId="8" borderId="1" xfId="1" applyFont="1" applyFill="1" applyAlignment="1">
      <alignment vertical="center" wrapText="1"/>
    </xf>
    <xf numFmtId="4" fontId="57" fillId="8" borderId="1" xfId="7" applyNumberFormat="1" applyFont="1" applyFill="1" applyAlignment="1">
      <alignment horizontal="center" vertical="center"/>
    </xf>
    <xf numFmtId="44" fontId="57" fillId="8" borderId="1" xfId="7" applyNumberFormat="1" applyFont="1" applyFill="1" applyAlignment="1">
      <alignment horizontal="center" vertical="center"/>
    </xf>
    <xf numFmtId="44" fontId="84" fillId="8" borderId="1" xfId="7" applyNumberFormat="1" applyFont="1" applyFill="1" applyAlignment="1">
      <alignment horizontal="center" vertical="center"/>
    </xf>
    <xf numFmtId="0" fontId="57" fillId="0" borderId="1" xfId="7" applyFont="1"/>
    <xf numFmtId="173" fontId="85" fillId="0" borderId="8" xfId="4" applyNumberFormat="1" applyFont="1" applyBorder="1" applyAlignment="1">
      <alignment horizontal="right" vertical="center" wrapText="1"/>
    </xf>
    <xf numFmtId="171" fontId="85" fillId="0" borderId="8" xfId="4" applyNumberFormat="1" applyFont="1" applyBorder="1" applyAlignment="1">
      <alignment vertical="center" wrapText="1"/>
    </xf>
    <xf numFmtId="170" fontId="86" fillId="0" borderId="5" xfId="4" applyNumberFormat="1" applyFont="1" applyBorder="1" applyAlignment="1">
      <alignment vertical="center" wrapText="1"/>
    </xf>
    <xf numFmtId="170" fontId="86" fillId="0" borderId="1" xfId="4" applyNumberFormat="1" applyFont="1" applyBorder="1" applyAlignment="1">
      <alignment horizontal="center" vertical="center" wrapText="1"/>
    </xf>
    <xf numFmtId="173" fontId="88" fillId="0" borderId="1" xfId="4" applyNumberFormat="1" applyFont="1" applyBorder="1" applyAlignment="1">
      <alignment horizontal="right" vertical="center"/>
    </xf>
    <xf numFmtId="44" fontId="87" fillId="0" borderId="1" xfId="4" applyNumberFormat="1" applyFont="1" applyBorder="1" applyAlignment="1">
      <alignment horizontal="left" vertical="center"/>
    </xf>
    <xf numFmtId="173" fontId="88" fillId="0" borderId="8" xfId="4" applyNumberFormat="1" applyFont="1" applyBorder="1" applyAlignment="1">
      <alignment horizontal="right" vertical="center"/>
    </xf>
    <xf numFmtId="49" fontId="89" fillId="8" borderId="1" xfId="7" applyNumberFormat="1" applyFont="1" applyFill="1" applyAlignment="1">
      <alignment horizontal="center" vertical="center"/>
    </xf>
    <xf numFmtId="49" fontId="89" fillId="8" borderId="1" xfId="7" applyNumberFormat="1" applyFont="1" applyFill="1" applyAlignment="1">
      <alignment horizontal="left" vertical="center"/>
    </xf>
    <xf numFmtId="0" fontId="90" fillId="8" borderId="1" xfId="1" applyFont="1" applyFill="1" applyAlignment="1">
      <alignment vertical="center" wrapText="1"/>
    </xf>
    <xf numFmtId="4" fontId="89" fillId="8" borderId="1" xfId="7" applyNumberFormat="1" applyFont="1" applyFill="1" applyAlignment="1">
      <alignment horizontal="left" vertical="center"/>
    </xf>
    <xf numFmtId="169" fontId="84" fillId="0" borderId="5" xfId="1" applyNumberFormat="1" applyFont="1" applyBorder="1" applyAlignment="1">
      <alignment horizontal="center" vertical="center" wrapText="1"/>
    </xf>
    <xf numFmtId="164" fontId="84" fillId="0" borderId="5" xfId="1" applyNumberFormat="1" applyFont="1" applyBorder="1" applyAlignment="1">
      <alignment horizontal="center" vertical="center" wrapText="1"/>
    </xf>
    <xf numFmtId="49" fontId="84" fillId="0" borderId="5" xfId="1" applyNumberFormat="1" applyFont="1" applyBorder="1" applyAlignment="1">
      <alignment horizontal="center" vertical="center" wrapText="1"/>
    </xf>
    <xf numFmtId="44" fontId="88" fillId="0" borderId="8" xfId="4" applyNumberFormat="1" applyFont="1" applyBorder="1" applyAlignment="1">
      <alignment horizontal="left" vertical="center"/>
    </xf>
    <xf numFmtId="14" fontId="53" fillId="0" borderId="1" xfId="0" applyNumberFormat="1" applyFont="1" applyFill="1" applyBorder="1" applyAlignment="1">
      <alignment horizontal="center"/>
    </xf>
    <xf numFmtId="14" fontId="53" fillId="3" borderId="1" xfId="0" applyNumberFormat="1" applyFont="1" applyFill="1" applyBorder="1" applyAlignment="1"/>
    <xf numFmtId="14" fontId="53" fillId="0" borderId="1" xfId="0" applyNumberFormat="1" applyFont="1" applyFill="1" applyBorder="1" applyAlignment="1"/>
    <xf numFmtId="170" fontId="86" fillId="0" borderId="7" xfId="4" applyNumberFormat="1" applyFont="1" applyBorder="1" applyAlignment="1">
      <alignment vertical="center" wrapText="1"/>
    </xf>
    <xf numFmtId="171" fontId="47" fillId="0" borderId="8" xfId="3" applyNumberFormat="1" applyFont="1" applyBorder="1" applyAlignment="1">
      <alignment horizontal="right" vertical="center"/>
    </xf>
    <xf numFmtId="171" fontId="69" fillId="0" borderId="8" xfId="3" applyNumberFormat="1" applyFont="1" applyBorder="1" applyAlignment="1">
      <alignment horizontal="right" vertical="center"/>
    </xf>
    <xf numFmtId="4" fontId="91" fillId="0" borderId="8" xfId="3" applyNumberFormat="1" applyFont="1" applyBorder="1" applyAlignment="1">
      <alignment horizontal="right" vertical="center"/>
    </xf>
    <xf numFmtId="171" fontId="92" fillId="0" borderId="8" xfId="4" applyNumberFormat="1" applyFont="1" applyBorder="1" applyAlignment="1">
      <alignment vertical="center"/>
    </xf>
    <xf numFmtId="171" fontId="92" fillId="0" borderId="1" xfId="4" applyNumberFormat="1" applyFont="1" applyBorder="1" applyAlignment="1">
      <alignment vertical="center"/>
    </xf>
    <xf numFmtId="4" fontId="91" fillId="0" borderId="1" xfId="3" applyNumberFormat="1" applyFont="1" applyBorder="1" applyAlignment="1">
      <alignment horizontal="right" vertical="center"/>
    </xf>
    <xf numFmtId="0" fontId="93" fillId="0" borderId="1" xfId="0" applyFont="1" applyBorder="1" applyAlignment="1" applyProtection="1"/>
    <xf numFmtId="0" fontId="93" fillId="0" borderId="1" xfId="0" applyFont="1" applyBorder="1" applyAlignment="1" applyProtection="1">
      <alignment horizontal="left"/>
    </xf>
    <xf numFmtId="0" fontId="94" fillId="0" borderId="1" xfId="0" applyFont="1" applyBorder="1" applyAlignment="1" applyProtection="1">
      <alignment horizontal="left"/>
    </xf>
    <xf numFmtId="0" fontId="93" fillId="0" borderId="1" xfId="0" applyFont="1" applyBorder="1" applyAlignment="1" applyProtection="1">
      <protection locked="0"/>
    </xf>
    <xf numFmtId="4" fontId="94" fillId="0" borderId="1" xfId="0" applyNumberFormat="1" applyFont="1" applyBorder="1" applyAlignment="1" applyProtection="1"/>
    <xf numFmtId="173" fontId="92" fillId="0" borderId="1" xfId="4" applyNumberFormat="1" applyFont="1" applyBorder="1" applyAlignment="1">
      <alignment horizontal="right" vertical="center"/>
    </xf>
    <xf numFmtId="0" fontId="93" fillId="0" borderId="8" xfId="0" applyFont="1" applyBorder="1" applyAlignment="1" applyProtection="1"/>
    <xf numFmtId="0" fontId="93" fillId="0" borderId="8" xfId="0" applyFont="1" applyBorder="1" applyAlignment="1" applyProtection="1">
      <alignment horizontal="left"/>
    </xf>
    <xf numFmtId="0" fontId="94" fillId="0" borderId="8" xfId="0" applyFont="1" applyBorder="1" applyAlignment="1" applyProtection="1">
      <alignment horizontal="left"/>
    </xf>
    <xf numFmtId="0" fontId="93" fillId="0" borderId="8" xfId="0" applyFont="1" applyBorder="1" applyAlignment="1" applyProtection="1">
      <protection locked="0"/>
    </xf>
    <xf numFmtId="4" fontId="94" fillId="0" borderId="8" xfId="0" applyNumberFormat="1" applyFont="1" applyBorder="1" applyAlignment="1" applyProtection="1"/>
    <xf numFmtId="173" fontId="92" fillId="0" borderId="8" xfId="4" applyNumberFormat="1" applyFont="1" applyBorder="1" applyAlignment="1">
      <alignment horizontal="right" vertical="center"/>
    </xf>
    <xf numFmtId="0" fontId="93" fillId="9" borderId="1" xfId="0" applyFont="1" applyFill="1" applyBorder="1" applyAlignment="1" applyProtection="1"/>
    <xf numFmtId="0" fontId="93" fillId="9" borderId="1" xfId="0" applyFont="1" applyFill="1" applyBorder="1" applyAlignment="1" applyProtection="1">
      <alignment horizontal="left"/>
    </xf>
    <xf numFmtId="0" fontId="94" fillId="9" borderId="1" xfId="0" applyFont="1" applyFill="1" applyBorder="1" applyAlignment="1" applyProtection="1">
      <alignment horizontal="left"/>
    </xf>
    <xf numFmtId="0" fontId="93" fillId="9" borderId="1" xfId="0" applyFont="1" applyFill="1" applyBorder="1" applyAlignment="1" applyProtection="1">
      <protection locked="0"/>
    </xf>
    <xf numFmtId="4" fontId="94" fillId="9" borderId="1" xfId="0" applyNumberFormat="1" applyFont="1" applyFill="1" applyBorder="1" applyAlignment="1" applyProtection="1"/>
    <xf numFmtId="173" fontId="92" fillId="9" borderId="1" xfId="4" applyNumberFormat="1" applyFont="1" applyFill="1" applyBorder="1" applyAlignment="1">
      <alignment horizontal="right" vertical="center"/>
    </xf>
    <xf numFmtId="171" fontId="92" fillId="9" borderId="1" xfId="4" applyNumberFormat="1" applyFont="1" applyFill="1" applyBorder="1" applyAlignment="1">
      <alignment vertical="center"/>
    </xf>
    <xf numFmtId="171" fontId="93" fillId="9" borderId="1" xfId="0" applyNumberFormat="1" applyFont="1" applyFill="1" applyBorder="1" applyAlignment="1"/>
    <xf numFmtId="0" fontId="93" fillId="9" borderId="8" xfId="0" applyFont="1" applyFill="1" applyBorder="1" applyAlignment="1" applyProtection="1"/>
    <xf numFmtId="0" fontId="93" fillId="9" borderId="8" xfId="0" applyFont="1" applyFill="1" applyBorder="1" applyAlignment="1" applyProtection="1">
      <alignment horizontal="left"/>
    </xf>
    <xf numFmtId="0" fontId="94" fillId="9" borderId="8" xfId="0" applyFont="1" applyFill="1" applyBorder="1" applyAlignment="1" applyProtection="1">
      <alignment horizontal="left"/>
    </xf>
    <xf numFmtId="0" fontId="93" fillId="9" borderId="8" xfId="0" applyFont="1" applyFill="1" applyBorder="1" applyAlignment="1" applyProtection="1">
      <protection locked="0"/>
    </xf>
    <xf numFmtId="4" fontId="94" fillId="9" borderId="8" xfId="0" applyNumberFormat="1" applyFont="1" applyFill="1" applyBorder="1" applyAlignment="1" applyProtection="1"/>
    <xf numFmtId="173" fontId="92" fillId="9" borderId="8" xfId="4" applyNumberFormat="1" applyFont="1" applyFill="1" applyBorder="1" applyAlignment="1">
      <alignment horizontal="right" vertical="center"/>
    </xf>
    <xf numFmtId="171" fontId="92" fillId="9" borderId="8" xfId="4" applyNumberFormat="1" applyFont="1" applyFill="1" applyBorder="1" applyAlignment="1">
      <alignment vertical="center"/>
    </xf>
    <xf numFmtId="171" fontId="91" fillId="9" borderId="8" xfId="3" applyNumberFormat="1" applyFont="1" applyFill="1" applyBorder="1" applyAlignment="1">
      <alignment horizontal="right" vertical="center"/>
    </xf>
    <xf numFmtId="4" fontId="91" fillId="9" borderId="8" xfId="3" applyNumberFormat="1" applyFont="1" applyFill="1" applyBorder="1" applyAlignment="1">
      <alignment horizontal="right" vertical="center"/>
    </xf>
    <xf numFmtId="0" fontId="6" fillId="9" borderId="8" xfId="0" applyFont="1" applyFill="1" applyBorder="1" applyAlignment="1" applyProtection="1"/>
    <xf numFmtId="0" fontId="6" fillId="9" borderId="8" xfId="0" applyFont="1" applyFill="1" applyBorder="1" applyAlignment="1" applyProtection="1">
      <alignment horizontal="left"/>
    </xf>
    <xf numFmtId="0" fontId="5" fillId="9" borderId="8" xfId="0" applyFont="1" applyFill="1" applyBorder="1" applyAlignment="1" applyProtection="1">
      <alignment horizontal="left"/>
    </xf>
    <xf numFmtId="0" fontId="6" fillId="9" borderId="8" xfId="0" applyFont="1" applyFill="1" applyBorder="1" applyAlignment="1" applyProtection="1">
      <protection locked="0"/>
    </xf>
    <xf numFmtId="4" fontId="5" fillId="9" borderId="8" xfId="0" applyNumberFormat="1" applyFont="1" applyFill="1" applyBorder="1" applyAlignment="1" applyProtection="1"/>
    <xf numFmtId="173" fontId="48" fillId="9" borderId="8" xfId="4" applyNumberFormat="1" applyFont="1" applyFill="1" applyBorder="1" applyAlignment="1">
      <alignment horizontal="right" vertical="center"/>
    </xf>
    <xf numFmtId="171" fontId="48" fillId="9" borderId="8" xfId="4" applyNumberFormat="1" applyFont="1" applyFill="1" applyBorder="1" applyAlignment="1">
      <alignment vertical="center"/>
    </xf>
    <xf numFmtId="0" fontId="4" fillId="9" borderId="8" xfId="0" applyFont="1" applyFill="1" applyBorder="1" applyAlignment="1" applyProtection="1">
      <alignment horizontal="left"/>
    </xf>
    <xf numFmtId="4" fontId="4" fillId="9" borderId="8" xfId="0" applyNumberFormat="1" applyFont="1" applyFill="1" applyBorder="1" applyAlignment="1" applyProtection="1"/>
    <xf numFmtId="44" fontId="47" fillId="0" borderId="8" xfId="3" applyNumberFormat="1" applyFont="1" applyBorder="1" applyAlignment="1">
      <alignment horizontal="right" vertical="center"/>
    </xf>
    <xf numFmtId="0" fontId="95" fillId="0" borderId="8" xfId="0" applyFont="1" applyBorder="1" applyAlignment="1" applyProtection="1">
      <alignment horizontal="left"/>
    </xf>
    <xf numFmtId="4" fontId="95" fillId="0" borderId="8" xfId="0" applyNumberFormat="1" applyFont="1" applyBorder="1" applyAlignment="1" applyProtection="1"/>
    <xf numFmtId="44" fontId="91" fillId="0" borderId="8" xfId="3" applyNumberFormat="1" applyFont="1" applyBorder="1" applyAlignment="1">
      <alignment horizontal="right" vertical="center"/>
    </xf>
    <xf numFmtId="4" fontId="91" fillId="9" borderId="1" xfId="3" applyNumberFormat="1" applyFont="1" applyFill="1" applyBorder="1" applyAlignment="1">
      <alignment horizontal="right" vertical="center"/>
    </xf>
    <xf numFmtId="173" fontId="83" fillId="8" borderId="1" xfId="1" applyNumberFormat="1" applyFont="1" applyFill="1" applyAlignment="1">
      <alignment vertical="center" wrapText="1"/>
    </xf>
    <xf numFmtId="0" fontId="44" fillId="5" borderId="8" xfId="0" applyFont="1" applyFill="1" applyBorder="1" applyAlignment="1">
      <alignment vertical="center"/>
    </xf>
    <xf numFmtId="4" fontId="45" fillId="5" borderId="8" xfId="2" applyNumberFormat="1" applyFont="1" applyFill="1" applyBorder="1" applyAlignment="1">
      <alignment horizontal="right" vertical="center"/>
    </xf>
    <xf numFmtId="10" fontId="47" fillId="5" borderId="8" xfId="3" applyNumberFormat="1" applyFont="1" applyFill="1" applyBorder="1" applyAlignment="1">
      <alignment horizontal="right" vertical="center"/>
    </xf>
    <xf numFmtId="44" fontId="48" fillId="5" borderId="8" xfId="4" applyNumberFormat="1" applyFont="1" applyFill="1" applyBorder="1" applyAlignment="1">
      <alignment vertical="center"/>
    </xf>
    <xf numFmtId="10" fontId="49" fillId="5" borderId="8" xfId="3" applyNumberFormat="1" applyFont="1" applyFill="1" applyBorder="1" applyAlignment="1">
      <alignment horizontal="right" vertical="center"/>
    </xf>
    <xf numFmtId="44" fontId="50" fillId="5" borderId="8" xfId="4" applyNumberFormat="1" applyFont="1" applyFill="1" applyBorder="1" applyAlignment="1">
      <alignment vertical="center"/>
    </xf>
    <xf numFmtId="165" fontId="14" fillId="0" borderId="1" xfId="5" applyNumberFormat="1" applyFont="1" applyAlignment="1">
      <alignment horizontal="right"/>
    </xf>
    <xf numFmtId="42" fontId="15" fillId="0" borderId="1" xfId="9" applyNumberFormat="1" applyFont="1" applyAlignment="1">
      <alignment horizontal="left"/>
    </xf>
    <xf numFmtId="0" fontId="10" fillId="0" borderId="0" xfId="0" applyFont="1"/>
    <xf numFmtId="0" fontId="14" fillId="0" borderId="0" xfId="0" applyFont="1"/>
    <xf numFmtId="0" fontId="0" fillId="0" borderId="0" xfId="0" applyAlignment="1">
      <alignment wrapText="1"/>
    </xf>
    <xf numFmtId="0" fontId="12" fillId="0" borderId="1" xfId="9" applyFont="1"/>
    <xf numFmtId="42" fontId="11" fillId="0" borderId="1" xfId="9" applyNumberFormat="1"/>
    <xf numFmtId="44" fontId="52" fillId="0" borderId="0" xfId="0" applyNumberFormat="1" applyFont="1"/>
    <xf numFmtId="0" fontId="19" fillId="0" borderId="0" xfId="0" applyFont="1"/>
    <xf numFmtId="166" fontId="19" fillId="0" borderId="0" xfId="0" applyNumberFormat="1" applyFont="1"/>
    <xf numFmtId="0" fontId="20" fillId="0" borderId="0" xfId="0" applyFont="1"/>
    <xf numFmtId="166" fontId="20" fillId="0" borderId="0" xfId="0" applyNumberFormat="1" applyFont="1"/>
    <xf numFmtId="0" fontId="10" fillId="0" borderId="0" xfId="0" applyFont="1" applyAlignment="1">
      <alignment wrapText="1"/>
    </xf>
    <xf numFmtId="0" fontId="0" fillId="0" borderId="1" xfId="9" applyFont="1" applyAlignment="1">
      <alignment horizontal="right"/>
    </xf>
    <xf numFmtId="42" fontId="14" fillId="0" borderId="0" xfId="0" applyNumberFormat="1" applyFont="1"/>
    <xf numFmtId="44" fontId="52" fillId="0" borderId="1" xfId="9" applyNumberFormat="1" applyFont="1"/>
    <xf numFmtId="0" fontId="24" fillId="0" borderId="1" xfId="9" applyFont="1"/>
    <xf numFmtId="166" fontId="24" fillId="0" borderId="1" xfId="9" applyNumberFormat="1" applyFont="1"/>
    <xf numFmtId="0" fontId="25" fillId="0" borderId="1" xfId="9" applyFont="1"/>
    <xf numFmtId="166" fontId="25" fillId="0" borderId="1" xfId="9" applyNumberFormat="1" applyFont="1"/>
    <xf numFmtId="0" fontId="12" fillId="0" borderId="1" xfId="9" applyFont="1" applyAlignment="1">
      <alignment wrapText="1"/>
    </xf>
    <xf numFmtId="42" fontId="14" fillId="0" borderId="0" xfId="0" applyNumberFormat="1" applyFont="1" applyAlignment="1">
      <alignment horizontal="left"/>
    </xf>
    <xf numFmtId="167" fontId="14" fillId="0" borderId="0" xfId="0" applyNumberFormat="1" applyFont="1" applyAlignment="1">
      <alignment horizontal="center"/>
    </xf>
    <xf numFmtId="0" fontId="53" fillId="0" borderId="0" xfId="0" applyFont="1"/>
    <xf numFmtId="0" fontId="54" fillId="0" borderId="1" xfId="9" applyFont="1"/>
    <xf numFmtId="0" fontId="56" fillId="0" borderId="1" xfId="9" applyFont="1" applyAlignment="1">
      <alignment horizontal="right"/>
    </xf>
    <xf numFmtId="0" fontId="56" fillId="0" borderId="0" xfId="0" applyFont="1"/>
    <xf numFmtId="171" fontId="53" fillId="0" borderId="0" xfId="0" applyNumberFormat="1" applyFont="1"/>
    <xf numFmtId="0" fontId="53" fillId="0" borderId="0" xfId="0" applyFont="1" applyAlignment="1">
      <alignment wrapText="1"/>
    </xf>
    <xf numFmtId="0" fontId="34" fillId="0" borderId="1" xfId="10" applyFont="1"/>
    <xf numFmtId="0" fontId="34" fillId="0" borderId="2" xfId="10" applyFont="1" applyBorder="1"/>
    <xf numFmtId="0" fontId="34" fillId="0" borderId="3" xfId="10" applyFont="1" applyBorder="1" applyAlignment="1">
      <alignment vertical="center"/>
    </xf>
    <xf numFmtId="0" fontId="34" fillId="0" borderId="3" xfId="10" applyFont="1" applyBorder="1" applyAlignment="1">
      <alignment horizontal="centerContinuous" vertical="center"/>
    </xf>
    <xf numFmtId="44" fontId="53" fillId="0" borderId="3" xfId="10" applyNumberFormat="1" applyFont="1" applyBorder="1" applyAlignment="1">
      <alignment vertical="center"/>
    </xf>
    <xf numFmtId="0" fontId="34" fillId="0" borderId="1" xfId="10" applyFont="1" applyAlignment="1">
      <alignment wrapText="1"/>
    </xf>
    <xf numFmtId="0" fontId="34" fillId="0" borderId="6" xfId="10" applyFont="1" applyBorder="1"/>
    <xf numFmtId="49" fontId="57" fillId="0" borderId="5" xfId="10" applyNumberFormat="1" applyFont="1" applyBorder="1" applyAlignment="1">
      <alignment horizontal="center" vertical="center"/>
    </xf>
    <xf numFmtId="169" fontId="57" fillId="0" borderId="5" xfId="10" applyNumberFormat="1" applyFont="1" applyBorder="1" applyAlignment="1">
      <alignment horizontal="center" vertical="center"/>
    </xf>
    <xf numFmtId="9" fontId="57" fillId="0" borderId="5" xfId="10" applyNumberFormat="1" applyFont="1" applyBorder="1" applyAlignment="1">
      <alignment horizontal="center" vertical="center"/>
    </xf>
    <xf numFmtId="44" fontId="53" fillId="0" borderId="5" xfId="10" applyNumberFormat="1" applyFont="1" applyBorder="1" applyAlignment="1">
      <alignment horizontal="center" vertical="center"/>
    </xf>
    <xf numFmtId="170" fontId="60" fillId="0" borderId="5" xfId="9" applyNumberFormat="1" applyFont="1" applyBorder="1" applyAlignment="1">
      <alignment horizontal="center" vertical="center"/>
    </xf>
    <xf numFmtId="170" fontId="60" fillId="0" borderId="5" xfId="9" applyNumberFormat="1" applyFont="1" applyBorder="1" applyAlignment="1">
      <alignment horizontal="center" vertical="center" wrapText="1"/>
    </xf>
    <xf numFmtId="170" fontId="61" fillId="0" borderId="5" xfId="9" applyNumberFormat="1" applyFont="1" applyBorder="1" applyAlignment="1">
      <alignment horizontal="center" vertical="center"/>
    </xf>
    <xf numFmtId="170" fontId="61" fillId="0" borderId="5" xfId="9" applyNumberFormat="1" applyFont="1" applyBorder="1" applyAlignment="1">
      <alignment horizontal="center" vertical="center" wrapText="1"/>
    </xf>
    <xf numFmtId="170" fontId="61" fillId="0" borderId="7" xfId="9" applyNumberFormat="1" applyFont="1" applyBorder="1" applyAlignment="1">
      <alignment horizontal="center" vertical="center" wrapText="1"/>
    </xf>
    <xf numFmtId="0" fontId="34" fillId="5" borderId="1" xfId="10" applyFont="1" applyFill="1"/>
    <xf numFmtId="0" fontId="34" fillId="7" borderId="1" xfId="10" applyFont="1" applyFill="1"/>
    <xf numFmtId="49" fontId="57" fillId="0" borderId="1" xfId="10" applyNumberFormat="1" applyFont="1" applyAlignment="1">
      <alignment horizontal="center" vertical="center"/>
    </xf>
    <xf numFmtId="169" fontId="57" fillId="0" borderId="1" xfId="10" applyNumberFormat="1" applyFont="1" applyAlignment="1">
      <alignment horizontal="center" vertical="center"/>
    </xf>
    <xf numFmtId="9" fontId="57" fillId="0" borderId="1" xfId="10" applyNumberFormat="1" applyFont="1" applyAlignment="1">
      <alignment horizontal="center" vertical="center"/>
    </xf>
    <xf numFmtId="44" fontId="53" fillId="0" borderId="1" xfId="10" applyNumberFormat="1" applyFont="1" applyAlignment="1">
      <alignment horizontal="center" vertical="center"/>
    </xf>
    <xf numFmtId="170" fontId="60" fillId="0" borderId="1" xfId="9" applyNumberFormat="1" applyFont="1" applyAlignment="1">
      <alignment horizontal="center" vertical="center"/>
    </xf>
    <xf numFmtId="170" fontId="60" fillId="0" borderId="1" xfId="9" applyNumberFormat="1" applyFont="1" applyAlignment="1">
      <alignment horizontal="center" vertical="center" wrapText="1"/>
    </xf>
    <xf numFmtId="170" fontId="61" fillId="0" borderId="1" xfId="9" applyNumberFormat="1" applyFont="1" applyAlignment="1">
      <alignment horizontal="center" vertical="center"/>
    </xf>
    <xf numFmtId="170" fontId="61" fillId="0" borderId="1" xfId="9" applyNumberFormat="1" applyFont="1" applyAlignment="1">
      <alignment horizontal="center" vertical="center" wrapText="1"/>
    </xf>
    <xf numFmtId="0" fontId="0" fillId="0" borderId="0" xfId="0" applyAlignment="1">
      <alignment vertical="center"/>
    </xf>
    <xf numFmtId="0" fontId="7" fillId="0" borderId="0" xfId="0" applyFont="1" applyAlignment="1">
      <alignment horizontal="left" vertical="center"/>
    </xf>
    <xf numFmtId="0" fontId="0" fillId="0" borderId="0" xfId="0" applyAlignment="1" applyProtection="1">
      <alignment vertical="center"/>
      <protection locked="0"/>
    </xf>
    <xf numFmtId="4" fontId="7" fillId="0" borderId="0" xfId="0" applyNumberFormat="1" applyFont="1"/>
    <xf numFmtId="173" fontId="48" fillId="0" borderId="1" xfId="9" applyNumberFormat="1" applyFont="1" applyAlignment="1">
      <alignment horizontal="right" vertical="center"/>
    </xf>
    <xf numFmtId="171" fontId="48" fillId="0" borderId="1" xfId="9" applyNumberFormat="1" applyFont="1" applyAlignment="1">
      <alignment vertical="center"/>
    </xf>
    <xf numFmtId="171" fontId="50" fillId="0" borderId="1" xfId="9" applyNumberFormat="1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Protection="1">
      <protection locked="0"/>
    </xf>
    <xf numFmtId="4" fontId="4" fillId="0" borderId="0" xfId="0" applyNumberFormat="1" applyFont="1"/>
    <xf numFmtId="0" fontId="6" fillId="0" borderId="0" xfId="0" applyFont="1" applyAlignment="1">
      <alignment wrapText="1"/>
    </xf>
    <xf numFmtId="0" fontId="6" fillId="7" borderId="0" xfId="0" applyFont="1" applyFill="1"/>
    <xf numFmtId="0" fontId="93" fillId="9" borderId="0" xfId="0" applyFont="1" applyFill="1"/>
    <xf numFmtId="0" fontId="93" fillId="9" borderId="0" xfId="0" applyFont="1" applyFill="1" applyAlignment="1">
      <alignment horizontal="left"/>
    </xf>
    <xf numFmtId="0" fontId="94" fillId="9" borderId="0" xfId="0" applyFont="1" applyFill="1" applyAlignment="1">
      <alignment horizontal="left"/>
    </xf>
    <xf numFmtId="0" fontId="93" fillId="9" borderId="0" xfId="0" applyFont="1" applyFill="1" applyProtection="1">
      <protection locked="0"/>
    </xf>
    <xf numFmtId="4" fontId="94" fillId="9" borderId="0" xfId="0" applyNumberFormat="1" applyFont="1" applyFill="1"/>
    <xf numFmtId="173" fontId="92" fillId="9" borderId="1" xfId="9" applyNumberFormat="1" applyFont="1" applyFill="1" applyAlignment="1">
      <alignment horizontal="right" vertical="center"/>
    </xf>
    <xf numFmtId="171" fontId="92" fillId="9" borderId="1" xfId="9" applyNumberFormat="1" applyFont="1" applyFill="1" applyAlignment="1">
      <alignment vertical="center"/>
    </xf>
    <xf numFmtId="0" fontId="96" fillId="5" borderId="0" xfId="0" applyFont="1" applyFill="1"/>
    <xf numFmtId="0" fontId="0" fillId="0" borderId="8" xfId="0" applyBorder="1" applyAlignment="1">
      <alignment horizontal="center" vertical="center"/>
    </xf>
    <xf numFmtId="49" fontId="0" fillId="0" borderId="8" xfId="0" applyNumberForma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8" xfId="0" applyBorder="1" applyAlignment="1">
      <alignment horizontal="center" vertical="center" wrapText="1"/>
    </xf>
    <xf numFmtId="4" fontId="0" fillId="0" borderId="8" xfId="0" applyNumberFormat="1" applyBorder="1" applyAlignment="1">
      <alignment vertical="center"/>
    </xf>
    <xf numFmtId="4" fontId="0" fillId="2" borderId="8" xfId="0" applyNumberFormat="1" applyFill="1" applyBorder="1" applyAlignment="1" applyProtection="1">
      <alignment vertical="center"/>
      <protection locked="0"/>
    </xf>
    <xf numFmtId="173" fontId="48" fillId="0" borderId="8" xfId="9" applyNumberFormat="1" applyFont="1" applyBorder="1" applyAlignment="1">
      <alignment horizontal="right" vertical="center"/>
    </xf>
    <xf numFmtId="171" fontId="48" fillId="0" borderId="8" xfId="9" applyNumberFormat="1" applyFont="1" applyBorder="1" applyAlignment="1">
      <alignment vertical="center"/>
    </xf>
    <xf numFmtId="171" fontId="50" fillId="0" borderId="8" xfId="9" applyNumberFormat="1" applyFont="1" applyBorder="1" applyAlignment="1">
      <alignment vertical="center"/>
    </xf>
    <xf numFmtId="0" fontId="0" fillId="10" borderId="0" xfId="0" applyFill="1" applyAlignment="1">
      <alignment vertical="center"/>
    </xf>
    <xf numFmtId="0" fontId="0" fillId="5" borderId="0" xfId="0" applyFill="1" applyAlignment="1">
      <alignment vertical="center"/>
    </xf>
    <xf numFmtId="0" fontId="8" fillId="0" borderId="8" xfId="0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left" vertical="center" wrapText="1"/>
    </xf>
    <xf numFmtId="0" fontId="8" fillId="0" borderId="8" xfId="0" applyFont="1" applyBorder="1" applyAlignment="1">
      <alignment horizontal="left" vertical="center" wrapText="1"/>
    </xf>
    <xf numFmtId="0" fontId="8" fillId="0" borderId="8" xfId="0" applyFont="1" applyBorder="1" applyAlignment="1">
      <alignment horizontal="center" vertical="center" wrapText="1"/>
    </xf>
    <xf numFmtId="4" fontId="8" fillId="0" borderId="8" xfId="0" applyNumberFormat="1" applyFont="1" applyBorder="1" applyAlignment="1">
      <alignment vertical="center"/>
    </xf>
    <xf numFmtId="0" fontId="93" fillId="9" borderId="8" xfId="0" applyFont="1" applyFill="1" applyBorder="1"/>
    <xf numFmtId="0" fontId="93" fillId="9" borderId="8" xfId="0" applyFont="1" applyFill="1" applyBorder="1" applyAlignment="1">
      <alignment horizontal="left"/>
    </xf>
    <xf numFmtId="0" fontId="94" fillId="9" borderId="8" xfId="0" applyFont="1" applyFill="1" applyBorder="1" applyAlignment="1">
      <alignment horizontal="left"/>
    </xf>
    <xf numFmtId="0" fontId="93" fillId="9" borderId="8" xfId="0" applyFont="1" applyFill="1" applyBorder="1" applyProtection="1">
      <protection locked="0"/>
    </xf>
    <xf numFmtId="4" fontId="94" fillId="9" borderId="8" xfId="0" applyNumberFormat="1" applyFont="1" applyFill="1" applyBorder="1"/>
    <xf numFmtId="171" fontId="92" fillId="9" borderId="8" xfId="9" applyNumberFormat="1" applyFont="1" applyFill="1" applyBorder="1" applyAlignment="1">
      <alignment vertical="center"/>
    </xf>
    <xf numFmtId="0" fontId="95" fillId="9" borderId="8" xfId="0" applyFont="1" applyFill="1" applyBorder="1" applyAlignment="1">
      <alignment horizontal="left"/>
    </xf>
    <xf numFmtId="4" fontId="95" fillId="9" borderId="8" xfId="0" applyNumberFormat="1" applyFont="1" applyFill="1" applyBorder="1"/>
    <xf numFmtId="0" fontId="0" fillId="4" borderId="0" xfId="0" applyFill="1"/>
    <xf numFmtId="49" fontId="65" fillId="4" borderId="0" xfId="0" applyNumberFormat="1" applyFont="1" applyFill="1" applyAlignment="1">
      <alignment horizontal="left" vertical="center"/>
    </xf>
    <xf numFmtId="0" fontId="56" fillId="4" borderId="0" xfId="0" applyFont="1" applyFill="1"/>
    <xf numFmtId="2" fontId="56" fillId="4" borderId="0" xfId="0" applyNumberFormat="1" applyFont="1" applyFill="1"/>
    <xf numFmtId="44" fontId="53" fillId="4" borderId="0" xfId="0" applyNumberFormat="1" applyFont="1" applyFill="1"/>
    <xf numFmtId="0" fontId="11" fillId="4" borderId="0" xfId="0" applyFont="1" applyFill="1"/>
    <xf numFmtId="171" fontId="53" fillId="4" borderId="0" xfId="0" applyNumberFormat="1" applyFont="1" applyFill="1"/>
    <xf numFmtId="2" fontId="0" fillId="0" borderId="0" xfId="0" applyNumberFormat="1"/>
    <xf numFmtId="0" fontId="3" fillId="0" borderId="0" xfId="0" applyFont="1" applyAlignment="1">
      <alignment vertical="center"/>
    </xf>
    <xf numFmtId="0" fontId="0" fillId="0" borderId="0" xfId="0" applyProtection="1">
      <protection locked="0"/>
    </xf>
    <xf numFmtId="49" fontId="97" fillId="0" borderId="1" xfId="1" applyNumberFormat="1" applyFont="1" applyAlignment="1">
      <alignment horizontal="left"/>
    </xf>
    <xf numFmtId="0" fontId="3" fillId="0" borderId="1" xfId="0" applyFont="1" applyBorder="1" applyAlignment="1">
      <alignment vertical="center"/>
    </xf>
    <xf numFmtId="170" fontId="39" fillId="0" borderId="5" xfId="4" applyNumberFormat="1" applyFont="1" applyBorder="1" applyAlignment="1">
      <alignment horizontal="center" vertical="center" wrapText="1"/>
    </xf>
    <xf numFmtId="170" fontId="39" fillId="0" borderId="7" xfId="4" applyNumberFormat="1" applyFont="1" applyBorder="1" applyAlignment="1">
      <alignment horizontal="center" vertical="center" wrapText="1"/>
    </xf>
    <xf numFmtId="170" fontId="38" fillId="0" borderId="5" xfId="4" applyNumberFormat="1" applyFont="1" applyBorder="1" applyAlignment="1">
      <alignment horizontal="center" vertical="center" wrapText="1"/>
    </xf>
    <xf numFmtId="169" fontId="37" fillId="0" borderId="3" xfId="0" applyNumberFormat="1" applyFont="1" applyFill="1" applyBorder="1" applyAlignment="1">
      <alignment horizontal="center" vertical="center"/>
    </xf>
    <xf numFmtId="169" fontId="37" fillId="0" borderId="4" xfId="0" applyNumberFormat="1" applyFont="1" applyFill="1" applyBorder="1" applyAlignment="1">
      <alignment horizontal="center" vertical="center"/>
    </xf>
    <xf numFmtId="169" fontId="36" fillId="0" borderId="3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wrapText="1"/>
    </xf>
    <xf numFmtId="0" fontId="0" fillId="5" borderId="1" xfId="0" applyFont="1" applyFill="1" applyBorder="1" applyAlignment="1">
      <alignment horizontal="center" vertical="center"/>
    </xf>
    <xf numFmtId="0" fontId="0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170" fontId="59" fillId="0" borderId="5" xfId="4" applyNumberFormat="1" applyFont="1" applyBorder="1" applyAlignment="1">
      <alignment horizontal="center" vertical="center" wrapText="1"/>
    </xf>
    <xf numFmtId="169" fontId="35" fillId="0" borderId="3" xfId="0" applyNumberFormat="1" applyFont="1" applyBorder="1" applyAlignment="1">
      <alignment horizontal="center" vertical="center"/>
    </xf>
    <xf numFmtId="170" fontId="59" fillId="0" borderId="5" xfId="4" applyNumberFormat="1" applyFont="1" applyFill="1" applyBorder="1" applyAlignment="1">
      <alignment horizontal="center" vertical="center" wrapText="1"/>
    </xf>
    <xf numFmtId="169" fontId="87" fillId="0" borderId="3" xfId="0" applyNumberFormat="1" applyFont="1" applyBorder="1" applyAlignment="1">
      <alignment horizontal="center" vertical="center"/>
    </xf>
    <xf numFmtId="169" fontId="87" fillId="0" borderId="4" xfId="0" applyNumberFormat="1" applyFont="1" applyBorder="1" applyAlignment="1">
      <alignment horizontal="center" vertical="center"/>
    </xf>
    <xf numFmtId="169" fontId="84" fillId="0" borderId="3" xfId="1" applyNumberFormat="1" applyFont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14" fontId="53" fillId="0" borderId="1" xfId="0" applyNumberFormat="1" applyFont="1" applyFill="1" applyBorder="1" applyAlignment="1">
      <alignment horizontal="center"/>
    </xf>
    <xf numFmtId="0" fontId="34" fillId="5" borderId="1" xfId="6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left" vertical="center"/>
    </xf>
    <xf numFmtId="0" fontId="0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0" fillId="7" borderId="1" xfId="0" applyFont="1" applyFill="1" applyBorder="1" applyAlignment="1">
      <alignment horizontal="center" vertical="center" wrapText="1"/>
    </xf>
    <xf numFmtId="0" fontId="0" fillId="7" borderId="1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horizontal="center" vertical="center"/>
    </xf>
    <xf numFmtId="169" fontId="36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/>
    <xf numFmtId="169" fontId="37" fillId="0" borderId="3" xfId="0" applyNumberFormat="1" applyFont="1" applyBorder="1" applyAlignment="1">
      <alignment horizontal="center" vertical="center"/>
    </xf>
    <xf numFmtId="0" fontId="0" fillId="0" borderId="4" xfId="0" applyBorder="1" applyAlignment="1"/>
    <xf numFmtId="0" fontId="0" fillId="5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0" fillId="5" borderId="9" xfId="0" applyFill="1" applyBorder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9" fontId="0" fillId="5" borderId="1" xfId="0" applyNumberFormat="1" applyFont="1" applyFill="1" applyBorder="1" applyAlignment="1">
      <alignment horizontal="center" vertical="center"/>
    </xf>
  </cellXfs>
  <cellStyles count="11">
    <cellStyle name="Čárka" xfId="2" builtinId="3"/>
    <cellStyle name="Normální" xfId="0" builtinId="0" customBuiltin="1"/>
    <cellStyle name="Normální 2" xfId="1" xr:uid="{00000000-0005-0000-0000-000002000000}"/>
    <cellStyle name="Normální 92 2" xfId="8" xr:uid="{E29AE55B-7B96-42AB-B723-4CBCBF621DBF}"/>
    <cellStyle name="normální_4948_Odbytovy_rozpocet-Rusek" xfId="6" xr:uid="{00000000-0005-0000-0000-000003000000}"/>
    <cellStyle name="normální_4948_Odbytovy_rozpocet-Rusek 2" xfId="7" xr:uid="{2F3FE4FD-EB1A-41A8-BDDB-AB2A52CE1C6C}"/>
    <cellStyle name="normální_4948_Odbytovy_rozpocet-Rusek 3" xfId="10" xr:uid="{23878ED1-EB1F-4C01-AEC8-10F02D61031B}"/>
    <cellStyle name="normální_Agregované položky akce389" xfId="5" xr:uid="{00000000-0005-0000-0000-000004000000}"/>
    <cellStyle name="normální_Pekapitulace výkazu výměr" xfId="4" xr:uid="{00000000-0005-0000-0000-000005000000}"/>
    <cellStyle name="normální_Pekapitulace výkazu výměr 3" xfId="9" xr:uid="{5108FA84-D7E9-46F7-8C26-D5DC9E5AE94D}"/>
    <cellStyle name="Procenta" xfId="3" builtinId="5"/>
  </cellStyles>
  <dxfs count="17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161925</xdr:rowOff>
    </xdr:from>
    <xdr:to>
      <xdr:col>1</xdr:col>
      <xdr:colOff>1114425</xdr:colOff>
      <xdr:row>3</xdr:row>
      <xdr:rowOff>133350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61925"/>
          <a:ext cx="100012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0</xdr:rowOff>
    </xdr:from>
    <xdr:to>
      <xdr:col>4</xdr:col>
      <xdr:colOff>495300</xdr:colOff>
      <xdr:row>2</xdr:row>
      <xdr:rowOff>11767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053" y="126068"/>
          <a:ext cx="1001806" cy="5692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2</xdr:row>
      <xdr:rowOff>190500</xdr:rowOff>
    </xdr:from>
    <xdr:to>
      <xdr:col>5</xdr:col>
      <xdr:colOff>28575</xdr:colOff>
      <xdr:row>5</xdr:row>
      <xdr:rowOff>57150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0" y="419100"/>
          <a:ext cx="1000125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104775</xdr:colOff>
      <xdr:row>3</xdr:row>
      <xdr:rowOff>57150</xdr:rowOff>
    </xdr:from>
    <xdr:to>
      <xdr:col>5</xdr:col>
      <xdr:colOff>123825</xdr:colOff>
      <xdr:row>5</xdr:row>
      <xdr:rowOff>123825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2050" y="514350"/>
          <a:ext cx="100012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171450</xdr:rowOff>
    </xdr:from>
    <xdr:to>
      <xdr:col>4</xdr:col>
      <xdr:colOff>495300</xdr:colOff>
      <xdr:row>3</xdr:row>
      <xdr:rowOff>57150</xdr:rowOff>
    </xdr:to>
    <xdr:pic>
      <xdr:nvPicPr>
        <xdr:cNvPr id="2" name="Picture 1" descr="VCES_logo_CMYK">
          <a:extLst>
            <a:ext uri="{FF2B5EF4-FFF2-40B4-BE49-F238E27FC236}">
              <a16:creationId xmlns:a16="http://schemas.microsoft.com/office/drawing/2014/main" id="{28563AB3-6BB6-4C2D-AABA-CFC5D78FD64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0"/>
          <a:ext cx="962025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152400</xdr:rowOff>
    </xdr:from>
    <xdr:to>
      <xdr:col>4</xdr:col>
      <xdr:colOff>495300</xdr:colOff>
      <xdr:row>3</xdr:row>
      <xdr:rowOff>38100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52400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0</xdr:rowOff>
    </xdr:from>
    <xdr:to>
      <xdr:col>4</xdr:col>
      <xdr:colOff>495300</xdr:colOff>
      <xdr:row>2</xdr:row>
      <xdr:rowOff>28575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4287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L24"/>
  <sheetViews>
    <sheetView showGridLines="0" tabSelected="1" view="pageBreakPreview" zoomScale="85" zoomScaleNormal="100" zoomScaleSheetLayoutView="85" workbookViewId="0">
      <selection activeCell="D24" sqref="D24"/>
    </sheetView>
  </sheetViews>
  <sheetFormatPr defaultColWidth="9.33203125" defaultRowHeight="11.25" x14ac:dyDescent="0.2"/>
  <cols>
    <col min="1" max="1" width="1.6640625" style="51" customWidth="1"/>
    <col min="2" max="2" width="14.1640625" style="51" customWidth="1"/>
    <col min="3" max="3" width="76.83203125" style="51" customWidth="1"/>
    <col min="4" max="4" width="20.5" style="51" bestFit="1" customWidth="1"/>
    <col min="5" max="5" width="10.33203125" style="51" bestFit="1" customWidth="1"/>
    <col min="6" max="6" width="24.5" style="51" customWidth="1"/>
    <col min="7" max="7" width="35.33203125" style="51" bestFit="1" customWidth="1"/>
    <col min="8" max="8" width="19" style="51" customWidth="1"/>
    <col min="9" max="9" width="20.1640625" style="51" customWidth="1"/>
    <col min="10" max="10" width="20.1640625" style="51" bestFit="1" customWidth="1"/>
    <col min="11" max="16384" width="9.33203125" style="51"/>
  </cols>
  <sheetData>
    <row r="1" spans="2:12" s="96" customFormat="1" ht="18" customHeight="1" x14ac:dyDescent="0.2">
      <c r="B1" s="11"/>
      <c r="C1" s="9" t="s">
        <v>479</v>
      </c>
      <c r="D1" s="87" t="s">
        <v>556</v>
      </c>
      <c r="E1" s="92"/>
      <c r="F1" s="93"/>
      <c r="G1" s="94"/>
      <c r="H1" s="95"/>
    </row>
    <row r="2" spans="2:12" s="96" customFormat="1" ht="18" customHeight="1" x14ac:dyDescent="0.2">
      <c r="B2" s="11"/>
      <c r="C2" s="9" t="s">
        <v>480</v>
      </c>
      <c r="D2" s="87" t="s">
        <v>2</v>
      </c>
      <c r="E2" s="92"/>
      <c r="F2" s="93"/>
      <c r="G2" s="94"/>
      <c r="H2" s="95"/>
    </row>
    <row r="3" spans="2:12" s="96" customFormat="1" ht="18" customHeight="1" x14ac:dyDescent="0.2">
      <c r="B3" s="11"/>
      <c r="C3" s="1" t="s">
        <v>481</v>
      </c>
      <c r="D3" s="10" t="s">
        <v>482</v>
      </c>
      <c r="E3" s="92"/>
      <c r="F3" s="93"/>
      <c r="G3" s="94"/>
      <c r="H3" s="95"/>
    </row>
    <row r="4" spans="2:12" s="11" customFormat="1" ht="18" customHeight="1" x14ac:dyDescent="0.2">
      <c r="C4" s="1" t="s">
        <v>483</v>
      </c>
      <c r="D4" s="10" t="s">
        <v>484</v>
      </c>
      <c r="E4" s="100"/>
      <c r="F4" s="101"/>
      <c r="G4" s="102"/>
      <c r="H4" s="103"/>
    </row>
    <row r="5" spans="2:12" s="11" customFormat="1" ht="18" customHeight="1" x14ac:dyDescent="0.2">
      <c r="C5" s="9" t="s">
        <v>485</v>
      </c>
      <c r="D5" s="10" t="s">
        <v>486</v>
      </c>
      <c r="E5" s="100"/>
      <c r="F5" s="101"/>
      <c r="G5" s="102"/>
      <c r="H5" s="103"/>
    </row>
    <row r="6" spans="2:12" s="11" customFormat="1" ht="18" customHeight="1" x14ac:dyDescent="0.2">
      <c r="C6" s="9" t="s">
        <v>487</v>
      </c>
      <c r="D6" s="104" t="s">
        <v>488</v>
      </c>
      <c r="E6" s="100"/>
      <c r="F6" s="101"/>
      <c r="G6" s="102"/>
      <c r="H6" s="103"/>
    </row>
    <row r="7" spans="2:12" s="11" customFormat="1" ht="15.75" x14ac:dyDescent="0.25">
      <c r="D7" s="105"/>
      <c r="E7" s="100"/>
      <c r="F7" s="101"/>
      <c r="G7" s="106"/>
      <c r="H7" s="103"/>
    </row>
    <row r="8" spans="2:12" s="108" customFormat="1" ht="18" customHeight="1" x14ac:dyDescent="0.25">
      <c r="B8" s="107"/>
      <c r="C8" s="411" t="s">
        <v>746</v>
      </c>
      <c r="D8" s="411"/>
      <c r="E8" s="109"/>
      <c r="F8" s="110"/>
      <c r="G8" s="110" t="s">
        <v>489</v>
      </c>
      <c r="H8" s="111">
        <v>44561</v>
      </c>
    </row>
    <row r="9" spans="2:12" s="108" customFormat="1" x14ac:dyDescent="0.2">
      <c r="B9" s="112"/>
      <c r="C9" s="113"/>
      <c r="D9" s="113"/>
      <c r="E9" s="114"/>
      <c r="F9" s="115"/>
      <c r="G9" s="116"/>
      <c r="H9" s="117"/>
    </row>
    <row r="10" spans="2:12" s="118" customFormat="1" ht="20.100000000000001" customHeight="1" x14ac:dyDescent="0.2">
      <c r="B10" s="130"/>
      <c r="C10" s="131"/>
      <c r="D10" s="132" t="s">
        <v>490</v>
      </c>
      <c r="E10" s="418" t="s">
        <v>737</v>
      </c>
      <c r="F10" s="418"/>
      <c r="G10" s="416" t="s">
        <v>743</v>
      </c>
      <c r="H10" s="417"/>
    </row>
    <row r="11" spans="2:12" s="2" customFormat="1" ht="20.100000000000001" customHeight="1" x14ac:dyDescent="0.2">
      <c r="B11" s="133"/>
      <c r="C11" s="134" t="s">
        <v>496</v>
      </c>
      <c r="D11" s="135" t="s">
        <v>497</v>
      </c>
      <c r="E11" s="415" t="s">
        <v>497</v>
      </c>
      <c r="F11" s="415"/>
      <c r="G11" s="413" t="s">
        <v>497</v>
      </c>
      <c r="H11" s="414"/>
    </row>
    <row r="12" spans="2:12" s="2" customFormat="1" ht="20.100000000000001" customHeight="1" x14ac:dyDescent="0.2">
      <c r="D12" s="3"/>
      <c r="E12" s="4"/>
      <c r="F12" s="4"/>
      <c r="G12" s="5"/>
      <c r="H12" s="5"/>
    </row>
    <row r="13" spans="2:12" s="119" customFormat="1" ht="20.100000000000001" customHeight="1" x14ac:dyDescent="0.2">
      <c r="C13" s="120" t="s">
        <v>2</v>
      </c>
      <c r="D13" s="121">
        <v>13493941.360000001</v>
      </c>
      <c r="E13" s="122"/>
      <c r="F13" s="122"/>
      <c r="G13" s="123"/>
      <c r="H13" s="124"/>
      <c r="I13" s="119" t="s">
        <v>745</v>
      </c>
      <c r="L13" s="125"/>
    </row>
    <row r="14" spans="2:12" s="126" customFormat="1" ht="20.100000000000001" customHeight="1" x14ac:dyDescent="0.2">
      <c r="B14" s="136" t="s">
        <v>4</v>
      </c>
      <c r="C14" s="137" t="s">
        <v>5</v>
      </c>
      <c r="D14" s="138"/>
      <c r="E14" s="71"/>
      <c r="F14" s="139"/>
      <c r="G14" s="140"/>
      <c r="H14" s="141"/>
      <c r="L14" s="127"/>
    </row>
    <row r="15" spans="2:12" s="126" customFormat="1" ht="20.100000000000001" customHeight="1" x14ac:dyDescent="0.2">
      <c r="B15" s="136" t="s">
        <v>8</v>
      </c>
      <c r="C15" s="293" t="s">
        <v>9</v>
      </c>
      <c r="D15" s="294">
        <v>4428088.92</v>
      </c>
      <c r="E15" s="295">
        <f>IF($D15=0,0,F15/$D15)</f>
        <v>0.12167168043228907</v>
      </c>
      <c r="F15" s="296">
        <f>'SO 06 - Kanalizační přípojky'!AY98</f>
        <v>538773.02</v>
      </c>
      <c r="G15" s="297">
        <f>1+E15</f>
        <v>1.121671680432289</v>
      </c>
      <c r="H15" s="298">
        <f>'SO 06 - Kanalizační přípojky'!BB98</f>
        <v>4966861.91</v>
      </c>
      <c r="I15" s="126">
        <v>110.05</v>
      </c>
      <c r="J15" s="126">
        <f>+F15/I15</f>
        <v>4895.7112221717407</v>
      </c>
      <c r="L15" s="127"/>
    </row>
    <row r="16" spans="2:12" s="126" customFormat="1" ht="20.100000000000001" customHeight="1" x14ac:dyDescent="0.2">
      <c r="B16" s="136" t="s">
        <v>10</v>
      </c>
      <c r="C16" s="137" t="s">
        <v>11</v>
      </c>
      <c r="D16" s="138"/>
      <c r="E16" s="71"/>
      <c r="F16" s="139"/>
      <c r="G16" s="140"/>
      <c r="H16" s="141"/>
      <c r="J16" s="126" t="e">
        <f t="shared" ref="J16:J19" si="0">+F16/I16</f>
        <v>#DIV/0!</v>
      </c>
      <c r="L16" s="127"/>
    </row>
    <row r="17" spans="1:12" s="126" customFormat="1" ht="20.100000000000001" customHeight="1" x14ac:dyDescent="0.2">
      <c r="B17" s="136" t="s">
        <v>12</v>
      </c>
      <c r="C17" s="293" t="s">
        <v>13</v>
      </c>
      <c r="D17" s="294">
        <v>3109819.2100000009</v>
      </c>
      <c r="E17" s="295">
        <f t="shared" ref="E17:E21" si="1">IF($D17=0,0,F17/$D17)</f>
        <v>4.8306113589156189E-3</v>
      </c>
      <c r="F17" s="296">
        <f>'SO 07.1 - Přeložka vodovo...'!M119</f>
        <v>15022.328</v>
      </c>
      <c r="G17" s="297">
        <f t="shared" ref="G17:G21" si="2">1+E17</f>
        <v>1.0048306113589156</v>
      </c>
      <c r="H17" s="298">
        <f>'SO 07.1 - Přeložka vodovo...'!P119</f>
        <v>3124841.5327000003</v>
      </c>
      <c r="I17" s="126">
        <v>2.14</v>
      </c>
      <c r="J17" s="126">
        <f t="shared" si="0"/>
        <v>7019.7794392523356</v>
      </c>
      <c r="L17" s="127"/>
    </row>
    <row r="18" spans="1:12" s="126" customFormat="1" ht="20.100000000000001" customHeight="1" x14ac:dyDescent="0.2">
      <c r="B18" s="136" t="s">
        <v>15</v>
      </c>
      <c r="C18" s="293" t="s">
        <v>16</v>
      </c>
      <c r="D18" s="294">
        <v>4660538.6300000008</v>
      </c>
      <c r="E18" s="295">
        <f t="shared" si="1"/>
        <v>-2.1136271109504783E-3</v>
      </c>
      <c r="F18" s="296">
        <f>'SO 07.2 - Přeložka vodovo...'!M101</f>
        <v>-9850.640800000001</v>
      </c>
      <c r="G18" s="297">
        <f t="shared" si="2"/>
        <v>0.99788637288904947</v>
      </c>
      <c r="H18" s="298">
        <f>'SO 07.2 - Přeložka vodovo...'!P101</f>
        <v>4650687.9666999998</v>
      </c>
      <c r="I18" s="126">
        <v>-1.08</v>
      </c>
      <c r="J18" s="126">
        <f t="shared" si="0"/>
        <v>9120.9637037037046</v>
      </c>
      <c r="L18" s="127"/>
    </row>
    <row r="19" spans="1:12" s="126" customFormat="1" ht="20.100000000000001" customHeight="1" x14ac:dyDescent="0.2">
      <c r="B19" s="136" t="s">
        <v>17</v>
      </c>
      <c r="C19" s="137" t="s">
        <v>18</v>
      </c>
      <c r="D19" s="138">
        <v>434376.29</v>
      </c>
      <c r="E19" s="71">
        <v>0</v>
      </c>
      <c r="F19" s="139">
        <f>'SO 07.3 - Přeložka vodovodu C-3'!M83</f>
        <v>0</v>
      </c>
      <c r="G19" s="140">
        <f t="shared" si="2"/>
        <v>1</v>
      </c>
      <c r="H19" s="141">
        <f>'SO 07.3 - Přeložka vodovodu C-3'!J83</f>
        <v>434376.29</v>
      </c>
      <c r="I19" s="126">
        <v>9.17</v>
      </c>
      <c r="J19" s="126">
        <f t="shared" si="0"/>
        <v>0</v>
      </c>
      <c r="L19" s="127"/>
    </row>
    <row r="20" spans="1:12" s="126" customFormat="1" ht="20.100000000000001" customHeight="1" x14ac:dyDescent="0.2">
      <c r="B20" s="136" t="s">
        <v>19</v>
      </c>
      <c r="C20" s="137" t="s">
        <v>20</v>
      </c>
      <c r="D20" s="138">
        <v>463533.31000000029</v>
      </c>
      <c r="E20" s="71">
        <f t="shared" si="1"/>
        <v>0</v>
      </c>
      <c r="F20" s="139">
        <f>'04 - Přípojky'!S82</f>
        <v>0</v>
      </c>
      <c r="G20" s="140">
        <f t="shared" si="2"/>
        <v>1</v>
      </c>
      <c r="H20" s="141">
        <f t="shared" ref="H20:H21" si="3">IF(ISBLANK($D20),"",ROUND($D20-F20,2))</f>
        <v>463533.31</v>
      </c>
      <c r="L20" s="127"/>
    </row>
    <row r="21" spans="1:12" s="126" customFormat="1" ht="20.100000000000001" customHeight="1" x14ac:dyDescent="0.2">
      <c r="B21" s="136" t="s">
        <v>21</v>
      </c>
      <c r="C21" s="137" t="s">
        <v>22</v>
      </c>
      <c r="D21" s="138">
        <v>397585</v>
      </c>
      <c r="E21" s="71">
        <f t="shared" si="1"/>
        <v>0</v>
      </c>
      <c r="F21" s="139">
        <f>'02 - Vedlejší a ostaní ná...'!R36</f>
        <v>0</v>
      </c>
      <c r="G21" s="140">
        <f t="shared" si="2"/>
        <v>1</v>
      </c>
      <c r="H21" s="141">
        <f t="shared" si="3"/>
        <v>397585</v>
      </c>
      <c r="L21" s="127"/>
    </row>
    <row r="22" spans="1:12" s="37" customFormat="1" ht="20.100000000000001" customHeight="1" x14ac:dyDescent="0.2">
      <c r="B22" s="171"/>
      <c r="C22" s="172" t="str">
        <f>+C13</f>
        <v>Výstavba kanalizace Kolomuty - DPS - neuznatelné náklady</v>
      </c>
      <c r="D22" s="173">
        <v>13493941.359999999</v>
      </c>
      <c r="E22" s="174"/>
      <c r="F22" s="173">
        <f>+ROUND(SUM(F13:F21),2)</f>
        <v>543944.71</v>
      </c>
      <c r="G22" s="175"/>
      <c r="H22" s="173">
        <f>+ROUND(SUM(H13:H21),2)</f>
        <v>14037886.01</v>
      </c>
    </row>
    <row r="23" spans="1:12" s="129" customFormat="1" ht="30" customHeight="1" x14ac:dyDescent="0.2">
      <c r="A23" s="128"/>
      <c r="B23" s="128"/>
      <c r="C23" s="128"/>
      <c r="D23" s="128"/>
    </row>
    <row r="24" spans="1:12" s="37" customFormat="1" ht="20.100000000000001" customHeight="1" x14ac:dyDescent="0.2">
      <c r="B24" s="37" t="s">
        <v>529</v>
      </c>
      <c r="D24" s="409" t="s">
        <v>747</v>
      </c>
      <c r="G24" s="37" t="s">
        <v>521</v>
      </c>
    </row>
  </sheetData>
  <sheetProtection formatColumns="0" formatRows="0"/>
  <mergeCells count="4">
    <mergeCell ref="G11:H11"/>
    <mergeCell ref="E11:F11"/>
    <mergeCell ref="G10:H10"/>
    <mergeCell ref="E10:F10"/>
  </mergeCells>
  <conditionalFormatting sqref="D2">
    <cfRule type="cellIs" dxfId="172" priority="5" operator="lessThan">
      <formula>0</formula>
    </cfRule>
  </conditionalFormatting>
  <conditionalFormatting sqref="D24">
    <cfRule type="cellIs" dxfId="171" priority="4" operator="lessThan">
      <formula>0</formula>
    </cfRule>
  </conditionalFormatting>
  <conditionalFormatting sqref="D24">
    <cfRule type="cellIs" dxfId="170" priority="3" operator="lessThan">
      <formula>0</formula>
    </cfRule>
  </conditionalFormatting>
  <conditionalFormatting sqref="D24">
    <cfRule type="cellIs" dxfId="169" priority="2" operator="lessThan">
      <formula>0</formula>
    </cfRule>
  </conditionalFormatting>
  <conditionalFormatting sqref="D24">
    <cfRule type="cellIs" dxfId="168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87" fitToHeight="0" orientation="landscape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CC104"/>
  <sheetViews>
    <sheetView showGridLines="0" view="pageBreakPreview" topLeftCell="A74" zoomScale="85" zoomScaleNormal="85" zoomScaleSheetLayoutView="85" workbookViewId="0">
      <selection activeCell="K97" sqref="K97"/>
    </sheetView>
  </sheetViews>
  <sheetFormatPr defaultColWidth="9.33203125" defaultRowHeight="11.25" x14ac:dyDescent="0.2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6" width="100.83203125" style="6" customWidth="1"/>
    <col min="7" max="7" width="8.6640625" style="6" customWidth="1"/>
    <col min="8" max="8" width="11.1640625" style="6" customWidth="1"/>
    <col min="9" max="9" width="14.1640625" style="166" customWidth="1"/>
    <col min="10" max="10" width="23.5" style="6" customWidth="1"/>
    <col min="11" max="11" width="18.83203125" style="6" bestFit="1" customWidth="1"/>
    <col min="12" max="12" width="21.33203125" style="6" customWidth="1"/>
    <col min="13" max="32" width="9.33203125" style="6" hidden="1" customWidth="1"/>
    <col min="33" max="33" width="14.5" style="6" hidden="1" customWidth="1"/>
    <col min="34" max="34" width="21.83203125" style="6" hidden="1" customWidth="1"/>
    <col min="35" max="35" width="12.33203125" style="6" hidden="1" customWidth="1"/>
    <col min="36" max="36" width="16.5" style="6" hidden="1" customWidth="1"/>
    <col min="37" max="37" width="12.6640625" style="6" hidden="1" customWidth="1"/>
    <col min="38" max="38" width="23" style="6" hidden="1" customWidth="1"/>
    <col min="39" max="39" width="12.1640625" style="6" hidden="1" customWidth="1"/>
    <col min="40" max="40" width="16.1640625" style="6" hidden="1" customWidth="1"/>
    <col min="41" max="41" width="13.83203125" style="6" hidden="1" customWidth="1"/>
    <col min="42" max="42" width="25.1640625" style="6" hidden="1" customWidth="1"/>
    <col min="43" max="44" width="9.33203125" style="6" hidden="1" customWidth="1"/>
    <col min="45" max="45" width="8.33203125" style="6" hidden="1" customWidth="1"/>
    <col min="46" max="46" width="18.6640625" style="6" hidden="1" customWidth="1"/>
    <col min="47" max="47" width="2.5" style="6" hidden="1" customWidth="1"/>
    <col min="48" max="48" width="8.6640625" style="6" hidden="1" customWidth="1"/>
    <col min="49" max="49" width="12" style="6" hidden="1" customWidth="1"/>
    <col min="50" max="50" width="17.6640625" style="6" hidden="1" customWidth="1"/>
    <col min="51" max="51" width="17.6640625" style="6" customWidth="1"/>
    <col min="52" max="53" width="16.33203125" style="6" customWidth="1"/>
    <col min="54" max="54" width="18.83203125" style="6" customWidth="1"/>
    <col min="55" max="60" width="9.33203125" style="6" hidden="1" customWidth="1"/>
    <col min="61" max="61" width="31.6640625" style="6" hidden="1" customWidth="1"/>
    <col min="62" max="62" width="36.1640625" style="6" hidden="1" customWidth="1"/>
    <col min="63" max="63" width="27.5" style="6" hidden="1" customWidth="1"/>
    <col min="64" max="64" width="22.5" style="181" hidden="1" customWidth="1"/>
    <col min="65" max="65" width="30.33203125" style="6" hidden="1" customWidth="1"/>
    <col min="66" max="66" width="0" style="6" hidden="1" customWidth="1"/>
    <col min="67" max="67" width="33.33203125" style="6" hidden="1" customWidth="1"/>
    <col min="68" max="68" width="51.6640625" style="6" hidden="1" customWidth="1"/>
    <col min="69" max="69" width="34" style="6" hidden="1" customWidth="1"/>
    <col min="70" max="70" width="0" style="6" hidden="1" customWidth="1"/>
    <col min="71" max="71" width="30.5" style="6" hidden="1" customWidth="1"/>
    <col min="72" max="72" width="27.5" style="6" hidden="1" customWidth="1"/>
    <col min="73" max="73" width="23.1640625" style="6" hidden="1" customWidth="1"/>
    <col min="74" max="74" width="24.33203125" style="6" hidden="1" customWidth="1"/>
    <col min="75" max="76" width="0" style="6" hidden="1" customWidth="1"/>
    <col min="77" max="77" width="29.33203125" style="6" hidden="1" customWidth="1"/>
    <col min="78" max="78" width="14" style="6" hidden="1" customWidth="1"/>
    <col min="79" max="79" width="27.33203125" style="6" hidden="1" customWidth="1"/>
    <col min="80" max="80" width="0" style="6" hidden="1" customWidth="1"/>
    <col min="81" max="81" width="27" style="6" customWidth="1"/>
    <col min="82" max="16384" width="9.33203125" style="6"/>
  </cols>
  <sheetData>
    <row r="1" spans="2:81" s="96" customFormat="1" ht="18" customHeight="1" x14ac:dyDescent="0.25">
      <c r="E1" s="11"/>
      <c r="F1" s="9" t="s">
        <v>479</v>
      </c>
      <c r="G1" s="87" t="s">
        <v>556</v>
      </c>
      <c r="I1" s="89"/>
      <c r="J1" s="142"/>
      <c r="K1" s="88"/>
      <c r="L1" s="90"/>
      <c r="M1" s="90"/>
      <c r="N1" s="91"/>
      <c r="O1" s="90"/>
      <c r="P1" s="91"/>
      <c r="Q1" s="90"/>
      <c r="R1" s="91"/>
      <c r="S1" s="90"/>
      <c r="T1" s="91"/>
      <c r="U1" s="90"/>
      <c r="V1" s="91"/>
      <c r="W1" s="90"/>
      <c r="X1" s="91"/>
      <c r="Y1" s="90"/>
      <c r="Z1" s="91"/>
      <c r="AA1" s="90"/>
      <c r="AB1" s="91"/>
      <c r="AC1" s="90"/>
      <c r="AD1" s="91"/>
      <c r="AE1" s="90"/>
      <c r="AF1" s="91"/>
      <c r="AG1" s="90"/>
      <c r="AH1" s="91"/>
      <c r="AI1" s="90"/>
      <c r="AJ1" s="91"/>
      <c r="AK1" s="90"/>
      <c r="AL1" s="91"/>
      <c r="AN1" s="91"/>
      <c r="AO1" s="90"/>
      <c r="AP1" s="91"/>
      <c r="AQ1" s="90"/>
      <c r="AR1" s="91"/>
      <c r="AS1" s="90"/>
      <c r="AT1" s="91"/>
      <c r="AU1" s="90"/>
      <c r="AV1" s="91"/>
      <c r="AW1" s="90"/>
      <c r="AX1" s="91"/>
      <c r="AY1" s="91"/>
      <c r="AZ1" s="90"/>
      <c r="BA1" s="90"/>
      <c r="BB1" s="91"/>
      <c r="BC1" s="90"/>
      <c r="BD1" s="91"/>
      <c r="BE1" s="90"/>
      <c r="BF1" s="91"/>
      <c r="BG1" s="90"/>
      <c r="BH1" s="92"/>
      <c r="BL1" s="182"/>
    </row>
    <row r="2" spans="2:81" s="96" customFormat="1" ht="18" customHeight="1" x14ac:dyDescent="0.25">
      <c r="E2" s="11"/>
      <c r="F2" s="9" t="s">
        <v>480</v>
      </c>
      <c r="G2" s="87" t="s">
        <v>2</v>
      </c>
      <c r="H2" s="11"/>
      <c r="I2" s="89"/>
      <c r="J2" s="142"/>
      <c r="K2" s="88"/>
      <c r="L2" s="89"/>
      <c r="M2" s="90"/>
      <c r="N2" s="91"/>
      <c r="O2" s="90"/>
      <c r="P2" s="91"/>
      <c r="Q2" s="90"/>
      <c r="R2" s="91"/>
      <c r="S2" s="90"/>
      <c r="T2" s="91"/>
      <c r="U2" s="90"/>
      <c r="V2" s="91"/>
      <c r="W2" s="90"/>
      <c r="X2" s="91"/>
      <c r="Y2" s="90"/>
      <c r="Z2" s="91"/>
      <c r="AA2" s="90"/>
      <c r="AB2" s="91"/>
      <c r="AC2" s="90"/>
      <c r="AD2" s="91"/>
      <c r="AE2" s="90"/>
      <c r="AF2" s="91"/>
      <c r="AG2" s="90"/>
      <c r="AH2" s="91"/>
      <c r="AI2" s="90"/>
      <c r="AJ2" s="91"/>
      <c r="AK2" s="90"/>
      <c r="AL2" s="91"/>
      <c r="AM2" s="90"/>
      <c r="AN2" s="91"/>
      <c r="AO2" s="90"/>
      <c r="AP2" s="91"/>
      <c r="AQ2" s="90"/>
      <c r="AR2" s="91"/>
      <c r="AS2" s="90"/>
      <c r="AT2" s="91"/>
      <c r="AU2" s="90"/>
      <c r="AV2" s="91"/>
      <c r="AW2" s="90"/>
      <c r="AX2" s="91"/>
      <c r="AY2" s="91"/>
      <c r="AZ2" s="90"/>
      <c r="BA2" s="90"/>
      <c r="BB2" s="91"/>
      <c r="BC2" s="90"/>
      <c r="BD2" s="91"/>
      <c r="BE2" s="90"/>
      <c r="BF2" s="91"/>
      <c r="BG2" s="90"/>
      <c r="BH2" s="92"/>
      <c r="BL2" s="182"/>
    </row>
    <row r="3" spans="2:81" s="11" customFormat="1" ht="18" customHeight="1" x14ac:dyDescent="0.25">
      <c r="F3" s="1" t="s">
        <v>481</v>
      </c>
      <c r="G3" s="10" t="s">
        <v>482</v>
      </c>
      <c r="I3" s="89"/>
      <c r="J3" s="144"/>
      <c r="K3" s="97"/>
      <c r="L3" s="89"/>
      <c r="M3" s="98"/>
      <c r="N3" s="99"/>
      <c r="O3" s="98"/>
      <c r="P3" s="99"/>
      <c r="Q3" s="98"/>
      <c r="R3" s="99"/>
      <c r="S3" s="98"/>
      <c r="T3" s="99"/>
      <c r="U3" s="98"/>
      <c r="V3" s="99"/>
      <c r="W3" s="98"/>
      <c r="X3" s="99"/>
      <c r="Y3" s="98"/>
      <c r="Z3" s="99"/>
      <c r="AA3" s="98"/>
      <c r="AB3" s="99"/>
      <c r="AC3" s="98"/>
      <c r="AD3" s="99"/>
      <c r="AE3" s="98"/>
      <c r="AF3" s="99"/>
      <c r="AG3" s="98"/>
      <c r="AH3" s="99"/>
      <c r="AI3" s="98"/>
      <c r="AJ3" s="99"/>
      <c r="AK3" s="98"/>
      <c r="AL3" s="99"/>
      <c r="AM3" s="98"/>
      <c r="AN3" s="99"/>
      <c r="AO3" s="98"/>
      <c r="AP3" s="99"/>
      <c r="AQ3" s="98"/>
      <c r="AR3" s="99"/>
      <c r="AS3" s="98"/>
      <c r="AT3" s="99"/>
      <c r="AU3" s="98"/>
      <c r="AV3" s="99"/>
      <c r="AW3" s="98"/>
      <c r="AX3" s="99"/>
      <c r="AY3" s="99"/>
      <c r="AZ3" s="98"/>
      <c r="BA3" s="98"/>
      <c r="BB3" s="99"/>
      <c r="BC3" s="98"/>
      <c r="BD3" s="99"/>
      <c r="BE3" s="98"/>
      <c r="BF3" s="99"/>
      <c r="BG3" s="98"/>
      <c r="BH3" s="100"/>
      <c r="BL3" s="183"/>
    </row>
    <row r="4" spans="2:81" s="11" customFormat="1" ht="18" customHeight="1" x14ac:dyDescent="0.25">
      <c r="F4" s="1" t="s">
        <v>483</v>
      </c>
      <c r="G4" s="10" t="s">
        <v>484</v>
      </c>
      <c r="I4" s="89"/>
      <c r="J4" s="144"/>
      <c r="K4" s="97"/>
      <c r="L4" s="89"/>
      <c r="M4" s="98"/>
      <c r="N4" s="99"/>
      <c r="O4" s="98"/>
      <c r="P4" s="99"/>
      <c r="Q4" s="98"/>
      <c r="R4" s="99"/>
      <c r="S4" s="98"/>
      <c r="T4" s="99"/>
      <c r="U4" s="98"/>
      <c r="V4" s="99"/>
      <c r="W4" s="98"/>
      <c r="X4" s="99"/>
      <c r="Y4" s="98"/>
      <c r="Z4" s="99"/>
      <c r="AA4" s="98"/>
      <c r="AB4" s="99"/>
      <c r="AC4" s="98"/>
      <c r="AD4" s="99"/>
      <c r="AE4" s="98"/>
      <c r="AF4" s="99"/>
      <c r="AG4" s="98"/>
      <c r="AH4" s="99"/>
      <c r="AI4" s="98"/>
      <c r="AJ4" s="99"/>
      <c r="AK4" s="98"/>
      <c r="AL4" s="99"/>
      <c r="AM4" s="98"/>
      <c r="AN4" s="99"/>
      <c r="AO4" s="98"/>
      <c r="AP4" s="99"/>
      <c r="AQ4" s="98"/>
      <c r="AR4" s="99"/>
      <c r="AS4" s="98"/>
      <c r="AT4" s="99"/>
      <c r="AU4" s="98"/>
      <c r="AV4" s="99"/>
      <c r="AW4" s="98"/>
      <c r="AX4" s="99"/>
      <c r="AY4" s="99"/>
      <c r="AZ4" s="98"/>
      <c r="BA4" s="98"/>
      <c r="BB4" s="99"/>
      <c r="BC4" s="98"/>
      <c r="BD4" s="99"/>
      <c r="BE4" s="98"/>
      <c r="BF4" s="99"/>
      <c r="BG4" s="98"/>
      <c r="BH4" s="100"/>
      <c r="BL4" s="183"/>
    </row>
    <row r="5" spans="2:81" s="11" customFormat="1" ht="18" customHeight="1" x14ac:dyDescent="0.25">
      <c r="F5" s="9" t="s">
        <v>485</v>
      </c>
      <c r="G5" s="10" t="s">
        <v>486</v>
      </c>
      <c r="I5" s="89"/>
      <c r="J5" s="144"/>
      <c r="K5" s="97"/>
      <c r="L5" s="89"/>
      <c r="M5" s="98"/>
      <c r="N5" s="99"/>
      <c r="O5" s="98"/>
      <c r="P5" s="99"/>
      <c r="Q5" s="98"/>
      <c r="R5" s="99"/>
      <c r="S5" s="98"/>
      <c r="T5" s="99"/>
      <c r="U5" s="98"/>
      <c r="V5" s="99"/>
      <c r="W5" s="98"/>
      <c r="X5" s="99"/>
      <c r="Y5" s="98"/>
      <c r="Z5" s="99"/>
      <c r="AA5" s="98"/>
      <c r="AB5" s="99"/>
      <c r="AC5" s="98"/>
      <c r="AD5" s="99"/>
      <c r="AE5" s="98"/>
      <c r="AF5" s="99"/>
      <c r="AG5" s="98"/>
      <c r="AH5" s="99"/>
      <c r="AI5" s="98"/>
      <c r="AJ5" s="99"/>
      <c r="AK5" s="98"/>
      <c r="AL5" s="99"/>
      <c r="AM5" s="98"/>
      <c r="AN5" s="99"/>
      <c r="AO5" s="98"/>
      <c r="AP5" s="99"/>
      <c r="AQ5" s="98"/>
      <c r="AR5" s="99"/>
      <c r="AS5" s="98"/>
      <c r="AT5" s="99"/>
      <c r="AU5" s="98"/>
      <c r="AV5" s="99"/>
      <c r="AW5" s="98"/>
      <c r="AX5" s="99"/>
      <c r="AY5" s="99"/>
      <c r="AZ5" s="98"/>
      <c r="BA5" s="98"/>
      <c r="BB5" s="99"/>
      <c r="BC5" s="98"/>
      <c r="BD5" s="99"/>
      <c r="BE5" s="98"/>
      <c r="BF5" s="99"/>
      <c r="BG5" s="98"/>
      <c r="BH5" s="100"/>
      <c r="BL5" s="183"/>
    </row>
    <row r="6" spans="2:81" s="11" customFormat="1" ht="18" customHeight="1" x14ac:dyDescent="0.25">
      <c r="F6" s="9" t="s">
        <v>487</v>
      </c>
      <c r="G6" s="104" t="s">
        <v>488</v>
      </c>
      <c r="H6" s="146"/>
      <c r="I6" s="89"/>
      <c r="J6" s="144"/>
      <c r="K6" s="97"/>
      <c r="L6" s="89"/>
      <c r="M6" s="98"/>
      <c r="N6" s="99"/>
      <c r="O6" s="98"/>
      <c r="P6" s="99"/>
      <c r="Q6" s="98"/>
      <c r="R6" s="99"/>
      <c r="S6" s="98"/>
      <c r="T6" s="99"/>
      <c r="U6" s="98"/>
      <c r="V6" s="99"/>
      <c r="W6" s="98"/>
      <c r="X6" s="99"/>
      <c r="Y6" s="98"/>
      <c r="Z6" s="99"/>
      <c r="AA6" s="98"/>
      <c r="AB6" s="99"/>
      <c r="AC6" s="98"/>
      <c r="AD6" s="99"/>
      <c r="AE6" s="98"/>
      <c r="AF6" s="99"/>
      <c r="AG6" s="98"/>
      <c r="AH6" s="99"/>
      <c r="AI6" s="98"/>
      <c r="AJ6" s="99"/>
      <c r="AK6" s="98"/>
      <c r="AL6" s="99"/>
      <c r="AM6" s="98"/>
      <c r="AN6" s="99"/>
      <c r="AO6" s="98"/>
      <c r="AP6" s="99"/>
      <c r="AQ6" s="98"/>
      <c r="AR6" s="99"/>
      <c r="AS6" s="98"/>
      <c r="AT6" s="99"/>
      <c r="AU6" s="98"/>
      <c r="AV6" s="99"/>
      <c r="AW6" s="98"/>
      <c r="AX6" s="99"/>
      <c r="AY6" s="99"/>
      <c r="AZ6" s="98"/>
      <c r="BA6" s="98"/>
      <c r="BB6" s="99"/>
      <c r="BC6" s="98"/>
      <c r="BD6" s="99"/>
      <c r="BE6" s="98"/>
      <c r="BF6" s="99"/>
      <c r="BG6" s="98"/>
      <c r="BH6" s="100"/>
      <c r="BL6" s="183"/>
    </row>
    <row r="7" spans="2:81" s="12" customFormat="1" ht="18" customHeight="1" x14ac:dyDescent="0.2">
      <c r="D7" s="147"/>
      <c r="F7" s="9"/>
      <c r="G7" s="104"/>
      <c r="H7" s="146"/>
      <c r="K7" s="148"/>
      <c r="L7" s="149"/>
      <c r="M7" s="240"/>
      <c r="N7" s="240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241"/>
      <c r="Z7" s="241"/>
      <c r="AA7" s="241"/>
      <c r="AB7" s="241"/>
      <c r="AC7" s="241"/>
      <c r="AD7" s="241"/>
      <c r="AE7" s="241"/>
      <c r="AF7" s="241"/>
      <c r="AG7" s="241"/>
      <c r="AH7" s="241"/>
      <c r="AI7" s="241"/>
      <c r="AJ7" s="241"/>
      <c r="AK7" s="241"/>
      <c r="AL7" s="241"/>
      <c r="AM7" s="241"/>
      <c r="AN7" s="241"/>
      <c r="AO7" s="241"/>
      <c r="AP7" s="241"/>
      <c r="AQ7" s="241"/>
      <c r="AR7" s="241"/>
      <c r="AS7" s="241"/>
      <c r="AT7" s="241"/>
      <c r="AU7" s="241"/>
      <c r="AV7" s="241"/>
      <c r="AW7" s="241"/>
      <c r="AX7" s="241"/>
      <c r="AY7" s="239" t="s">
        <v>739</v>
      </c>
      <c r="AZ7" s="241"/>
      <c r="BA7" s="241"/>
      <c r="BB7" s="241"/>
      <c r="BC7" s="433">
        <v>44592</v>
      </c>
      <c r="BD7" s="433"/>
      <c r="BE7" s="433">
        <v>44620</v>
      </c>
      <c r="BF7" s="433"/>
      <c r="BG7" s="433">
        <v>44651</v>
      </c>
      <c r="BH7" s="433"/>
      <c r="BL7" s="184"/>
    </row>
    <row r="8" spans="2:81" s="13" customFormat="1" ht="20.100000000000001" customHeight="1" x14ac:dyDescent="0.2">
      <c r="C8" s="167"/>
      <c r="D8" s="168"/>
      <c r="E8" s="168"/>
      <c r="F8" s="168"/>
      <c r="G8" s="168"/>
      <c r="H8" s="168"/>
      <c r="I8" s="169"/>
      <c r="J8" s="170"/>
      <c r="K8" s="431" t="s">
        <v>737</v>
      </c>
      <c r="L8" s="431"/>
      <c r="M8" s="427" t="s">
        <v>500</v>
      </c>
      <c r="N8" s="427"/>
      <c r="O8" s="427" t="s">
        <v>501</v>
      </c>
      <c r="P8" s="427"/>
      <c r="Q8" s="427" t="s">
        <v>502</v>
      </c>
      <c r="R8" s="427"/>
      <c r="S8" s="427" t="s">
        <v>503</v>
      </c>
      <c r="T8" s="427"/>
      <c r="U8" s="427" t="s">
        <v>504</v>
      </c>
      <c r="V8" s="427"/>
      <c r="W8" s="427" t="s">
        <v>491</v>
      </c>
      <c r="X8" s="427"/>
      <c r="Y8" s="427" t="s">
        <v>492</v>
      </c>
      <c r="Z8" s="427"/>
      <c r="AA8" s="427" t="s">
        <v>493</v>
      </c>
      <c r="AB8" s="427"/>
      <c r="AC8" s="427" t="s">
        <v>505</v>
      </c>
      <c r="AD8" s="427"/>
      <c r="AE8" s="427" t="s">
        <v>506</v>
      </c>
      <c r="AF8" s="427"/>
      <c r="AG8" s="427" t="s">
        <v>507</v>
      </c>
      <c r="AH8" s="427"/>
      <c r="AI8" s="427" t="s">
        <v>508</v>
      </c>
      <c r="AJ8" s="427"/>
      <c r="AK8" s="427" t="s">
        <v>509</v>
      </c>
      <c r="AL8" s="427"/>
      <c r="AM8" s="427" t="s">
        <v>510</v>
      </c>
      <c r="AN8" s="427"/>
      <c r="AO8" s="427" t="s">
        <v>511</v>
      </c>
      <c r="AP8" s="427"/>
      <c r="AQ8" s="427" t="s">
        <v>512</v>
      </c>
      <c r="AR8" s="427"/>
      <c r="AS8" s="427" t="s">
        <v>513</v>
      </c>
      <c r="AT8" s="427"/>
      <c r="AU8" s="427" t="s">
        <v>494</v>
      </c>
      <c r="AV8" s="427"/>
      <c r="AW8" s="427" t="s">
        <v>495</v>
      </c>
      <c r="AX8" s="427"/>
      <c r="AY8" s="215"/>
      <c r="AZ8" s="429" t="s">
        <v>743</v>
      </c>
      <c r="BA8" s="429"/>
      <c r="BB8" s="430"/>
      <c r="BC8" s="427" t="s">
        <v>514</v>
      </c>
      <c r="BD8" s="427"/>
      <c r="BE8" s="427" t="s">
        <v>515</v>
      </c>
      <c r="BF8" s="427"/>
      <c r="BG8" s="427" t="s">
        <v>516</v>
      </c>
      <c r="BH8" s="427"/>
      <c r="BL8" s="185"/>
    </row>
    <row r="9" spans="2:81" s="13" customFormat="1" ht="24" customHeight="1" x14ac:dyDescent="0.2">
      <c r="C9" s="14"/>
      <c r="D9" s="15" t="s">
        <v>517</v>
      </c>
      <c r="E9" s="15" t="s">
        <v>476</v>
      </c>
      <c r="F9" s="15" t="s">
        <v>477</v>
      </c>
      <c r="G9" s="15" t="s">
        <v>24</v>
      </c>
      <c r="H9" s="16" t="s">
        <v>25</v>
      </c>
      <c r="I9" s="17" t="s">
        <v>518</v>
      </c>
      <c r="J9" s="18" t="s">
        <v>478</v>
      </c>
      <c r="K9" s="235" t="s">
        <v>519</v>
      </c>
      <c r="L9" s="236" t="s">
        <v>738</v>
      </c>
      <c r="M9" s="426" t="s">
        <v>497</v>
      </c>
      <c r="N9" s="426"/>
      <c r="O9" s="428" t="s">
        <v>497</v>
      </c>
      <c r="P9" s="428"/>
      <c r="Q9" s="19" t="s">
        <v>519</v>
      </c>
      <c r="R9" s="216" t="s">
        <v>497</v>
      </c>
      <c r="S9" s="428" t="s">
        <v>497</v>
      </c>
      <c r="T9" s="428"/>
      <c r="U9" s="428" t="s">
        <v>497</v>
      </c>
      <c r="V9" s="428"/>
      <c r="W9" s="426" t="s">
        <v>497</v>
      </c>
      <c r="X9" s="426"/>
      <c r="Y9" s="426" t="s">
        <v>497</v>
      </c>
      <c r="Z9" s="426"/>
      <c r="AA9" s="426" t="s">
        <v>497</v>
      </c>
      <c r="AB9" s="426"/>
      <c r="AC9" s="426" t="s">
        <v>497</v>
      </c>
      <c r="AD9" s="426"/>
      <c r="AE9" s="426" t="s">
        <v>497</v>
      </c>
      <c r="AF9" s="426"/>
      <c r="AG9" s="426" t="s">
        <v>497</v>
      </c>
      <c r="AH9" s="426"/>
      <c r="AI9" s="426" t="s">
        <v>497</v>
      </c>
      <c r="AJ9" s="426"/>
      <c r="AK9" s="205"/>
      <c r="AL9" s="205" t="s">
        <v>497</v>
      </c>
      <c r="AM9" s="426" t="s">
        <v>497</v>
      </c>
      <c r="AN9" s="426"/>
      <c r="AO9" s="426" t="s">
        <v>497</v>
      </c>
      <c r="AP9" s="426"/>
      <c r="AQ9" s="426" t="s">
        <v>497</v>
      </c>
      <c r="AR9" s="426"/>
      <c r="AS9" s="205"/>
      <c r="AT9" s="205" t="s">
        <v>497</v>
      </c>
      <c r="AU9" s="426" t="s">
        <v>497</v>
      </c>
      <c r="AV9" s="426"/>
      <c r="AW9" s="205"/>
      <c r="AX9" s="205" t="s">
        <v>497</v>
      </c>
      <c r="AY9" s="237" t="s">
        <v>478</v>
      </c>
      <c r="AZ9" s="226" t="s">
        <v>519</v>
      </c>
      <c r="BA9" s="226" t="s">
        <v>738</v>
      </c>
      <c r="BB9" s="242" t="s">
        <v>478</v>
      </c>
      <c r="BC9" s="426" t="s">
        <v>497</v>
      </c>
      <c r="BD9" s="426"/>
      <c r="BE9" s="426" t="s">
        <v>497</v>
      </c>
      <c r="BF9" s="426"/>
      <c r="BG9" s="426" t="s">
        <v>497</v>
      </c>
      <c r="BH9" s="426"/>
      <c r="BI9" s="177" t="s">
        <v>530</v>
      </c>
      <c r="BK9" s="177" t="s">
        <v>543</v>
      </c>
      <c r="BL9" s="185"/>
      <c r="BO9" s="177" t="s">
        <v>557</v>
      </c>
      <c r="BT9" s="177" t="s">
        <v>585</v>
      </c>
      <c r="BU9" s="177" t="s">
        <v>591</v>
      </c>
      <c r="BV9" s="177" t="s">
        <v>612</v>
      </c>
      <c r="BY9" s="177" t="s">
        <v>635</v>
      </c>
      <c r="CA9" s="177" t="s">
        <v>688</v>
      </c>
      <c r="CC9" s="201"/>
    </row>
    <row r="10" spans="2:81" s="13" customFormat="1" ht="12.75" x14ac:dyDescent="0.2">
      <c r="D10" s="24"/>
      <c r="E10" s="24"/>
      <c r="F10" s="24"/>
      <c r="G10" s="24"/>
      <c r="H10" s="25"/>
      <c r="I10" s="26"/>
      <c r="J10" s="27"/>
      <c r="K10" s="28"/>
      <c r="L10" s="29"/>
      <c r="M10" s="30"/>
      <c r="N10" s="30"/>
      <c r="O10" s="31"/>
      <c r="P10" s="30"/>
      <c r="Q10" s="30"/>
      <c r="R10" s="30"/>
      <c r="S10" s="30"/>
      <c r="T10" s="30"/>
      <c r="U10" s="30"/>
      <c r="V10" s="30"/>
      <c r="W10" s="32"/>
      <c r="X10" s="32"/>
      <c r="Y10" s="31"/>
      <c r="Z10" s="30"/>
      <c r="AA10" s="32"/>
      <c r="AB10" s="32"/>
      <c r="AC10" s="32"/>
      <c r="AD10" s="32"/>
      <c r="AE10" s="30"/>
      <c r="AF10" s="30"/>
      <c r="AG10" s="30"/>
      <c r="AH10" s="30"/>
      <c r="AI10" s="187" t="s">
        <v>522</v>
      </c>
      <c r="AJ10" s="30"/>
      <c r="AK10" s="187" t="s">
        <v>522</v>
      </c>
      <c r="AL10" s="30"/>
      <c r="AM10" s="30"/>
      <c r="AN10" s="30"/>
      <c r="AO10" s="30"/>
      <c r="AP10" s="30"/>
      <c r="AQ10" s="30"/>
      <c r="AR10" s="30"/>
      <c r="AS10" s="187" t="s">
        <v>522</v>
      </c>
      <c r="AT10" s="30"/>
      <c r="AU10" s="30"/>
      <c r="AV10" s="30"/>
      <c r="AW10" s="187" t="s">
        <v>522</v>
      </c>
      <c r="AX10" s="30"/>
      <c r="AY10" s="30"/>
      <c r="AZ10" s="227"/>
      <c r="BA10" s="227"/>
      <c r="BB10" s="227"/>
      <c r="BC10" s="30"/>
      <c r="BD10" s="30"/>
      <c r="BE10" s="30"/>
      <c r="BF10" s="30"/>
      <c r="BG10" s="32"/>
      <c r="BH10" s="32"/>
      <c r="BI10" s="434" t="s">
        <v>531</v>
      </c>
      <c r="BL10" s="185"/>
      <c r="BU10" s="432" t="s">
        <v>593</v>
      </c>
      <c r="CC10" s="419"/>
    </row>
    <row r="11" spans="2:81" s="129" customFormat="1" ht="22.9" customHeight="1" x14ac:dyDescent="0.25">
      <c r="B11" s="128"/>
      <c r="C11" s="153" t="s">
        <v>23</v>
      </c>
      <c r="D11" s="128"/>
      <c r="E11" s="128"/>
      <c r="F11" s="128"/>
      <c r="G11" s="128"/>
      <c r="H11" s="128"/>
      <c r="I11" s="154"/>
      <c r="J11" s="155">
        <v>4428088.92</v>
      </c>
      <c r="K11" s="156" t="str">
        <f t="shared" ref="K11:K13" si="0">IF(ISBLANK(I11),"",SUM(M11+O11+Q11+S11+U11+W11+Y11+AA11+AC11+AE11+AG11+AI11+AK11+BG11,AM11,AO11,AQ11,AS11,AU11,AW11,AZ11,BC11,BE11))</f>
        <v/>
      </c>
      <c r="L11" s="157" t="str">
        <f t="shared" ref="L11:L13" si="1">IF(ISBLANK(I11),"",K11*I11)</f>
        <v/>
      </c>
      <c r="M11" s="158"/>
      <c r="N11" s="159" t="str">
        <f t="shared" ref="N11:N74" si="2">IF(ISBLANK($H11),"",M11*$I11)</f>
        <v/>
      </c>
      <c r="O11" s="158"/>
      <c r="P11" s="159" t="str">
        <f t="shared" ref="P11:P74" si="3">IF(ISBLANK($H11),"",O11*$I11)</f>
        <v/>
      </c>
      <c r="Q11" s="160"/>
      <c r="R11" s="159" t="str">
        <f t="shared" ref="R11:R74" si="4">IF(ISBLANK($H11),"",Q11*$I11)</f>
        <v/>
      </c>
      <c r="S11" s="161"/>
      <c r="T11" s="159" t="str">
        <f t="shared" ref="T11:T74" si="5">IF(ISBLANK($H11),"",S11*$I11)</f>
        <v/>
      </c>
      <c r="U11" s="161"/>
      <c r="V11" s="159" t="str">
        <f t="shared" ref="V11:V74" si="6">IF(ISBLANK($H11),"",U11*$I11)</f>
        <v/>
      </c>
      <c r="W11" s="161"/>
      <c r="X11" s="159" t="str">
        <f t="shared" ref="X11:X74" si="7">IF(ISBLANK($H11),"",W11*$I11)</f>
        <v/>
      </c>
      <c r="Y11" s="161"/>
      <c r="Z11" s="159" t="str">
        <f t="shared" ref="Z11:Z74" si="8">IF(ISBLANK($H11),"",Y11*$I11)</f>
        <v/>
      </c>
      <c r="AA11" s="161"/>
      <c r="AB11" s="159" t="str">
        <f t="shared" ref="AB11:AB74" si="9">IF(ISBLANK($H11),"",AA11*$I11)</f>
        <v/>
      </c>
      <c r="AC11" s="161"/>
      <c r="AD11" s="159" t="str">
        <f t="shared" ref="AD11:AD74" si="10">IF(ISBLANK($H11),"",AC11*$I11)</f>
        <v/>
      </c>
      <c r="AE11" s="161"/>
      <c r="AF11" s="159" t="str">
        <f t="shared" ref="AF11:AF74" si="11">IF(ISBLANK($H11),"",AE11*$I11)</f>
        <v/>
      </c>
      <c r="AG11" s="161"/>
      <c r="AH11" s="159" t="str">
        <f t="shared" ref="AH11:AH74" si="12">IF(ISBLANK($H11),"",AG11*$I11)</f>
        <v/>
      </c>
      <c r="AI11" s="188" t="s">
        <v>522</v>
      </c>
      <c r="AJ11" s="159" t="str">
        <f t="shared" ref="AJ11:AJ74" si="13">IF(ISBLANK($H11),"",AI11*$I11)</f>
        <v/>
      </c>
      <c r="AK11" s="188" t="s">
        <v>522</v>
      </c>
      <c r="AL11" s="159" t="str">
        <f t="shared" ref="AL11:AL74" si="14">IF(ISBLANK($H11),"",AK11*$I11)</f>
        <v/>
      </c>
      <c r="AM11" s="161"/>
      <c r="AN11" s="159" t="str">
        <f t="shared" ref="AN11:AN74" si="15">IF(ISBLANK($H11),"",AM11*$I11)</f>
        <v/>
      </c>
      <c r="AO11" s="161"/>
      <c r="AP11" s="159" t="str">
        <f t="shared" ref="AP11:AP74" si="16">IF(ISBLANK($H11),"",AO11*$I11)</f>
        <v/>
      </c>
      <c r="AQ11" s="161"/>
      <c r="AR11" s="159" t="str">
        <f t="shared" ref="AR11:AR74" si="17">IF(ISBLANK($H11),"",AQ11*$I11)</f>
        <v/>
      </c>
      <c r="AS11" s="188" t="s">
        <v>522</v>
      </c>
      <c r="AT11" s="159" t="str">
        <f t="shared" ref="AT11:AT74" si="18">IF(ISBLANK($H11),"",AS11*$I11)</f>
        <v/>
      </c>
      <c r="AU11" s="161"/>
      <c r="AV11" s="159" t="str">
        <f t="shared" ref="AV11:AV74" si="19">IF(ISBLANK($H11),"",AU11*$I11)</f>
        <v/>
      </c>
      <c r="AW11" s="188" t="s">
        <v>522</v>
      </c>
      <c r="AX11" s="159" t="str">
        <f t="shared" ref="AX11:AX74" si="20">IF(ISBLANK($H11),"",AW11*$I11)</f>
        <v/>
      </c>
      <c r="AY11" s="159"/>
      <c r="AZ11" s="228"/>
      <c r="BA11" s="228"/>
      <c r="BB11" s="229" t="str">
        <f t="shared" ref="BB11:BB12" si="21">IF(ISBLANK($H11),"",AZ11*$I11)</f>
        <v/>
      </c>
      <c r="BC11" s="161"/>
      <c r="BD11" s="159" t="str">
        <f t="shared" ref="BD11:BD74" si="22">IF(ISBLANK($H11),"",BC11*$I11)</f>
        <v/>
      </c>
      <c r="BE11" s="161"/>
      <c r="BF11" s="159" t="str">
        <f t="shared" ref="BF11:BF74" si="23">IF(ISBLANK($H11),"",BE11*$I11)</f>
        <v/>
      </c>
      <c r="BG11" s="161"/>
      <c r="BH11" s="159" t="str">
        <f t="shared" ref="BH11:BH74" si="24">IF(ISBLANK($H11),"",BG11*$I11)</f>
        <v/>
      </c>
      <c r="BI11" s="434"/>
      <c r="BL11" s="180"/>
      <c r="BU11" s="432"/>
      <c r="CC11" s="419"/>
    </row>
    <row r="12" spans="2:81" s="58" customFormat="1" ht="25.9" customHeight="1" x14ac:dyDescent="0.2">
      <c r="B12" s="53"/>
      <c r="C12" s="53"/>
      <c r="D12" s="54" t="s">
        <v>3</v>
      </c>
      <c r="E12" s="85" t="s">
        <v>26</v>
      </c>
      <c r="F12" s="85" t="s">
        <v>27</v>
      </c>
      <c r="G12" s="53"/>
      <c r="H12" s="53"/>
      <c r="I12" s="56"/>
      <c r="J12" s="86">
        <v>4428088.92</v>
      </c>
      <c r="K12" s="156" t="str">
        <f t="shared" si="0"/>
        <v/>
      </c>
      <c r="L12" s="157" t="str">
        <f t="shared" si="1"/>
        <v/>
      </c>
      <c r="M12" s="158"/>
      <c r="N12" s="159" t="str">
        <f t="shared" si="2"/>
        <v/>
      </c>
      <c r="O12" s="158"/>
      <c r="P12" s="159" t="str">
        <f t="shared" si="3"/>
        <v/>
      </c>
      <c r="Q12" s="160"/>
      <c r="R12" s="159" t="str">
        <f t="shared" si="4"/>
        <v/>
      </c>
      <c r="S12" s="161"/>
      <c r="T12" s="159" t="str">
        <f t="shared" si="5"/>
        <v/>
      </c>
      <c r="U12" s="161"/>
      <c r="V12" s="159" t="str">
        <f t="shared" si="6"/>
        <v/>
      </c>
      <c r="W12" s="161"/>
      <c r="X12" s="159" t="str">
        <f t="shared" si="7"/>
        <v/>
      </c>
      <c r="Y12" s="161"/>
      <c r="Z12" s="159" t="str">
        <f t="shared" si="8"/>
        <v/>
      </c>
      <c r="AA12" s="161"/>
      <c r="AB12" s="159" t="str">
        <f t="shared" si="9"/>
        <v/>
      </c>
      <c r="AC12" s="161"/>
      <c r="AD12" s="159" t="str">
        <f t="shared" si="10"/>
        <v/>
      </c>
      <c r="AE12" s="161"/>
      <c r="AF12" s="159" t="str">
        <f t="shared" si="11"/>
        <v/>
      </c>
      <c r="AG12" s="161"/>
      <c r="AH12" s="159" t="str">
        <f t="shared" si="12"/>
        <v/>
      </c>
      <c r="AI12" s="188" t="s">
        <v>522</v>
      </c>
      <c r="AJ12" s="159" t="str">
        <f t="shared" si="13"/>
        <v/>
      </c>
      <c r="AK12" s="188" t="s">
        <v>522</v>
      </c>
      <c r="AL12" s="159" t="str">
        <f t="shared" si="14"/>
        <v/>
      </c>
      <c r="AM12" s="161"/>
      <c r="AN12" s="159" t="str">
        <f t="shared" si="15"/>
        <v/>
      </c>
      <c r="AO12" s="161"/>
      <c r="AP12" s="159" t="str">
        <f t="shared" si="16"/>
        <v/>
      </c>
      <c r="AQ12" s="161"/>
      <c r="AR12" s="159" t="str">
        <f t="shared" si="17"/>
        <v/>
      </c>
      <c r="AS12" s="188" t="s">
        <v>522</v>
      </c>
      <c r="AT12" s="159" t="str">
        <f t="shared" si="18"/>
        <v/>
      </c>
      <c r="AU12" s="161"/>
      <c r="AV12" s="159" t="str">
        <f t="shared" si="19"/>
        <v/>
      </c>
      <c r="AW12" s="188" t="s">
        <v>522</v>
      </c>
      <c r="AX12" s="159" t="str">
        <f t="shared" si="20"/>
        <v/>
      </c>
      <c r="AY12" s="159"/>
      <c r="AZ12" s="228"/>
      <c r="BA12" s="228"/>
      <c r="BB12" s="229" t="str">
        <f t="shared" si="21"/>
        <v/>
      </c>
      <c r="BC12" s="161"/>
      <c r="BD12" s="159" t="str">
        <f t="shared" si="22"/>
        <v/>
      </c>
      <c r="BE12" s="161"/>
      <c r="BF12" s="159" t="str">
        <f t="shared" si="23"/>
        <v/>
      </c>
      <c r="BG12" s="161"/>
      <c r="BH12" s="159" t="str">
        <f t="shared" si="24"/>
        <v/>
      </c>
      <c r="BI12" s="434"/>
      <c r="BL12" s="186"/>
      <c r="BU12" s="432"/>
      <c r="BY12" s="422" t="s">
        <v>636</v>
      </c>
      <c r="BZ12" s="425" t="s">
        <v>682</v>
      </c>
      <c r="CC12" s="419"/>
    </row>
    <row r="13" spans="2:81" s="58" customFormat="1" ht="30" customHeight="1" x14ac:dyDescent="0.2">
      <c r="B13" s="53"/>
      <c r="C13" s="231"/>
      <c r="D13" s="232" t="s">
        <v>3</v>
      </c>
      <c r="E13" s="233" t="s">
        <v>6</v>
      </c>
      <c r="F13" s="233" t="s">
        <v>28</v>
      </c>
      <c r="G13" s="219"/>
      <c r="H13" s="220"/>
      <c r="I13" s="221"/>
      <c r="J13" s="222">
        <v>2482551.2000000002</v>
      </c>
      <c r="K13" s="222" t="str">
        <f t="shared" si="0"/>
        <v/>
      </c>
      <c r="L13" s="222" t="str">
        <f t="shared" si="1"/>
        <v/>
      </c>
      <c r="M13" s="221"/>
      <c r="N13" s="221" t="str">
        <f t="shared" si="2"/>
        <v/>
      </c>
      <c r="O13" s="221"/>
      <c r="P13" s="223" t="str">
        <f t="shared" si="3"/>
        <v/>
      </c>
      <c r="Q13" s="223"/>
      <c r="R13" s="223" t="str">
        <f t="shared" si="4"/>
        <v/>
      </c>
      <c r="S13" s="223"/>
      <c r="T13" s="223" t="str">
        <f t="shared" si="5"/>
        <v/>
      </c>
      <c r="U13" s="223"/>
      <c r="V13" s="223" t="str">
        <f t="shared" si="6"/>
        <v/>
      </c>
      <c r="W13" s="223"/>
      <c r="X13" s="223" t="str">
        <f t="shared" si="7"/>
        <v/>
      </c>
      <c r="Y13" s="223"/>
      <c r="Z13" s="223" t="str">
        <f t="shared" si="8"/>
        <v/>
      </c>
      <c r="AA13" s="223"/>
      <c r="AB13" s="223" t="str">
        <f t="shared" si="9"/>
        <v/>
      </c>
      <c r="AC13" s="223"/>
      <c r="AD13" s="223" t="str">
        <f t="shared" si="10"/>
        <v/>
      </c>
      <c r="AE13" s="223"/>
      <c r="AF13" s="223" t="str">
        <f t="shared" si="11"/>
        <v/>
      </c>
      <c r="AG13" s="223"/>
      <c r="AH13" s="223" t="str">
        <f t="shared" si="12"/>
        <v/>
      </c>
      <c r="AI13" s="223" t="s">
        <v>522</v>
      </c>
      <c r="AJ13" s="223" t="str">
        <f t="shared" si="13"/>
        <v/>
      </c>
      <c r="AK13" s="223" t="s">
        <v>522</v>
      </c>
      <c r="AL13" s="223" t="str">
        <f t="shared" si="14"/>
        <v/>
      </c>
      <c r="AM13" s="223"/>
      <c r="AN13" s="223" t="str">
        <f t="shared" si="15"/>
        <v/>
      </c>
      <c r="AO13" s="223"/>
      <c r="AP13" s="223" t="str">
        <f t="shared" si="16"/>
        <v/>
      </c>
      <c r="AQ13" s="223"/>
      <c r="AR13" s="223" t="str">
        <f t="shared" si="17"/>
        <v/>
      </c>
      <c r="AS13" s="223" t="s">
        <v>522</v>
      </c>
      <c r="AT13" s="223" t="str">
        <f t="shared" si="18"/>
        <v/>
      </c>
      <c r="AU13" s="223"/>
      <c r="AV13" s="223" t="str">
        <f t="shared" si="19"/>
        <v/>
      </c>
      <c r="AW13" s="223" t="s">
        <v>715</v>
      </c>
      <c r="AX13" s="223" t="str">
        <f t="shared" si="20"/>
        <v/>
      </c>
      <c r="AY13" s="292">
        <f>SUM(AY14:AY47)</f>
        <v>375267.11000000004</v>
      </c>
      <c r="AZ13" s="220"/>
      <c r="BA13" s="221"/>
      <c r="BB13" s="292">
        <f>SUM(BB14:BB47)</f>
        <v>2857818.2700000005</v>
      </c>
      <c r="BC13" s="220"/>
      <c r="BD13" s="221" t="str">
        <f t="shared" si="22"/>
        <v/>
      </c>
      <c r="BE13" s="219"/>
      <c r="BF13" s="220" t="str">
        <f t="shared" si="23"/>
        <v/>
      </c>
      <c r="BG13" s="221"/>
      <c r="BH13" s="219" t="str">
        <f t="shared" si="24"/>
        <v/>
      </c>
      <c r="BI13" s="434"/>
      <c r="BL13" s="186"/>
      <c r="BU13" s="432"/>
      <c r="BY13" s="422"/>
      <c r="BZ13" s="425"/>
      <c r="CA13" s="213" t="s">
        <v>689</v>
      </c>
      <c r="CC13" s="419"/>
    </row>
    <row r="14" spans="2:81" s="129" customFormat="1" ht="22.5" x14ac:dyDescent="0.2">
      <c r="B14" s="128"/>
      <c r="C14" s="59" t="s">
        <v>6</v>
      </c>
      <c r="D14" s="59" t="s">
        <v>29</v>
      </c>
      <c r="E14" s="60" t="s">
        <v>30</v>
      </c>
      <c r="F14" s="61" t="s">
        <v>31</v>
      </c>
      <c r="G14" s="62" t="s">
        <v>32</v>
      </c>
      <c r="H14" s="63">
        <v>8</v>
      </c>
      <c r="I14" s="64">
        <v>461.64</v>
      </c>
      <c r="J14" s="63">
        <v>3693.12</v>
      </c>
      <c r="K14" s="224">
        <f>ROUND(822.71/712.66*H14-H14,2)</f>
        <v>1.24</v>
      </c>
      <c r="L14" s="225">
        <f>I14</f>
        <v>461.64</v>
      </c>
      <c r="M14" s="65"/>
      <c r="N14" s="66">
        <f t="shared" si="2"/>
        <v>0</v>
      </c>
      <c r="O14" s="65"/>
      <c r="P14" s="66">
        <f t="shared" si="3"/>
        <v>0</v>
      </c>
      <c r="Q14" s="67"/>
      <c r="R14" s="66">
        <f t="shared" si="4"/>
        <v>0</v>
      </c>
      <c r="S14" s="68"/>
      <c r="T14" s="66">
        <f t="shared" si="5"/>
        <v>0</v>
      </c>
      <c r="U14" s="68"/>
      <c r="V14" s="66">
        <f t="shared" si="6"/>
        <v>0</v>
      </c>
      <c r="W14" s="68"/>
      <c r="X14" s="66">
        <f t="shared" si="7"/>
        <v>0</v>
      </c>
      <c r="Y14" s="68"/>
      <c r="Z14" s="66">
        <f t="shared" si="8"/>
        <v>0</v>
      </c>
      <c r="AA14" s="68"/>
      <c r="AB14" s="66">
        <f t="shared" si="9"/>
        <v>0</v>
      </c>
      <c r="AC14" s="68"/>
      <c r="AD14" s="66">
        <f t="shared" si="10"/>
        <v>0</v>
      </c>
      <c r="AE14" s="68"/>
      <c r="AF14" s="66">
        <f t="shared" si="11"/>
        <v>0</v>
      </c>
      <c r="AG14" s="68"/>
      <c r="AH14" s="66">
        <f t="shared" si="12"/>
        <v>0</v>
      </c>
      <c r="AI14" s="68">
        <v>8</v>
      </c>
      <c r="AJ14" s="66">
        <f t="shared" si="13"/>
        <v>3693.12</v>
      </c>
      <c r="AK14" s="68"/>
      <c r="AL14" s="66">
        <f t="shared" si="14"/>
        <v>0</v>
      </c>
      <c r="AM14" s="68"/>
      <c r="AN14" s="66">
        <f t="shared" si="15"/>
        <v>0</v>
      </c>
      <c r="AO14" s="68"/>
      <c r="AP14" s="66">
        <f t="shared" si="16"/>
        <v>0</v>
      </c>
      <c r="AQ14" s="68"/>
      <c r="AR14" s="66">
        <f t="shared" si="17"/>
        <v>0</v>
      </c>
      <c r="AS14" s="68"/>
      <c r="AT14" s="66">
        <f t="shared" si="18"/>
        <v>0</v>
      </c>
      <c r="AU14" s="68"/>
      <c r="AV14" s="66">
        <f t="shared" si="19"/>
        <v>0</v>
      </c>
      <c r="AW14" s="68"/>
      <c r="AX14" s="66">
        <f t="shared" si="20"/>
        <v>0</v>
      </c>
      <c r="AY14" s="224">
        <f>ROUND(L14*K14,2)</f>
        <v>572.42999999999995</v>
      </c>
      <c r="AZ14" s="230">
        <f>H14+K14</f>
        <v>9.24</v>
      </c>
      <c r="BA14" s="230">
        <f>I14</f>
        <v>461.64</v>
      </c>
      <c r="BB14" s="238">
        <f>ROUND(BA14*AZ14,2)</f>
        <v>4265.55</v>
      </c>
      <c r="BC14" s="68"/>
      <c r="BD14" s="66">
        <f t="shared" si="22"/>
        <v>0</v>
      </c>
      <c r="BE14" s="68"/>
      <c r="BF14" s="66">
        <f t="shared" si="23"/>
        <v>0</v>
      </c>
      <c r="BG14" s="68"/>
      <c r="BH14" s="66">
        <f t="shared" si="24"/>
        <v>0</v>
      </c>
      <c r="BL14" s="180"/>
    </row>
    <row r="15" spans="2:81" s="129" customFormat="1" ht="22.5" customHeight="1" x14ac:dyDescent="0.2">
      <c r="B15" s="128"/>
      <c r="C15" s="59" t="s">
        <v>7</v>
      </c>
      <c r="D15" s="59" t="s">
        <v>29</v>
      </c>
      <c r="E15" s="60" t="s">
        <v>34</v>
      </c>
      <c r="F15" s="61" t="s">
        <v>35</v>
      </c>
      <c r="G15" s="62" t="s">
        <v>32</v>
      </c>
      <c r="H15" s="63">
        <v>216.88</v>
      </c>
      <c r="I15" s="64">
        <v>40.770000000000003</v>
      </c>
      <c r="J15" s="63">
        <v>8842.2000000000007</v>
      </c>
      <c r="K15" s="224">
        <f t="shared" ref="K15:K53" si="25">ROUND(822.71/712.66*H15-H15,2)</f>
        <v>33.49</v>
      </c>
      <c r="L15" s="225">
        <f t="shared" ref="L15:L78" si="26">I15</f>
        <v>40.770000000000003</v>
      </c>
      <c r="M15" s="65"/>
      <c r="N15" s="66">
        <f t="shared" si="2"/>
        <v>0</v>
      </c>
      <c r="O15" s="65"/>
      <c r="P15" s="66">
        <f t="shared" si="3"/>
        <v>0</v>
      </c>
      <c r="Q15" s="67"/>
      <c r="R15" s="66">
        <f t="shared" si="4"/>
        <v>0</v>
      </c>
      <c r="S15" s="68"/>
      <c r="T15" s="66">
        <f t="shared" si="5"/>
        <v>0</v>
      </c>
      <c r="U15" s="68"/>
      <c r="V15" s="66">
        <f t="shared" si="6"/>
        <v>0</v>
      </c>
      <c r="W15" s="68"/>
      <c r="X15" s="66">
        <f t="shared" si="7"/>
        <v>0</v>
      </c>
      <c r="Y15" s="68"/>
      <c r="Z15" s="66">
        <f t="shared" si="8"/>
        <v>0</v>
      </c>
      <c r="AA15" s="68"/>
      <c r="AB15" s="66">
        <f t="shared" si="9"/>
        <v>0</v>
      </c>
      <c r="AC15" s="68"/>
      <c r="AD15" s="66">
        <f t="shared" si="10"/>
        <v>0</v>
      </c>
      <c r="AE15" s="68"/>
      <c r="AF15" s="66">
        <f t="shared" si="11"/>
        <v>0</v>
      </c>
      <c r="AG15" s="68">
        <v>10</v>
      </c>
      <c r="AH15" s="66">
        <f t="shared" si="12"/>
        <v>407.70000000000005</v>
      </c>
      <c r="AI15" s="68">
        <v>40</v>
      </c>
      <c r="AJ15" s="66">
        <f t="shared" si="13"/>
        <v>1630.8000000000002</v>
      </c>
      <c r="AK15" s="68">
        <v>60</v>
      </c>
      <c r="AL15" s="66">
        <f t="shared" si="14"/>
        <v>2446.2000000000003</v>
      </c>
      <c r="AM15" s="68">
        <v>70</v>
      </c>
      <c r="AN15" s="66">
        <f t="shared" si="15"/>
        <v>2853.9</v>
      </c>
      <c r="AO15" s="68"/>
      <c r="AP15" s="66">
        <f t="shared" si="16"/>
        <v>0</v>
      </c>
      <c r="AQ15" s="68"/>
      <c r="AR15" s="66">
        <f t="shared" si="17"/>
        <v>0</v>
      </c>
      <c r="AS15" s="68"/>
      <c r="AT15" s="66">
        <f t="shared" si="18"/>
        <v>0</v>
      </c>
      <c r="AU15" s="68"/>
      <c r="AV15" s="66">
        <f t="shared" si="19"/>
        <v>0</v>
      </c>
      <c r="AW15" s="68"/>
      <c r="AX15" s="66">
        <f t="shared" si="20"/>
        <v>0</v>
      </c>
      <c r="AY15" s="224">
        <f t="shared" ref="AY15:AY78" si="27">ROUND(L15*K15,2)</f>
        <v>1365.39</v>
      </c>
      <c r="AZ15" s="230">
        <f t="shared" ref="AZ15:AZ47" si="28">H15+K15</f>
        <v>250.37</v>
      </c>
      <c r="BA15" s="230">
        <f t="shared" ref="BA15:BA78" si="29">I15</f>
        <v>40.770000000000003</v>
      </c>
      <c r="BB15" s="238">
        <f t="shared" ref="BB15:BB78" si="30">ROUND(BA15*AZ15,2)</f>
        <v>10207.58</v>
      </c>
      <c r="BC15" s="68"/>
      <c r="BD15" s="66">
        <f t="shared" si="22"/>
        <v>0</v>
      </c>
      <c r="BE15" s="68"/>
      <c r="BF15" s="66">
        <f t="shared" si="23"/>
        <v>0</v>
      </c>
      <c r="BG15" s="68"/>
      <c r="BH15" s="66">
        <f t="shared" si="24"/>
        <v>0</v>
      </c>
      <c r="BL15" s="180"/>
    </row>
    <row r="16" spans="2:81" s="129" customFormat="1" ht="33" customHeight="1" x14ac:dyDescent="0.2">
      <c r="B16" s="128"/>
      <c r="C16" s="59" t="s">
        <v>14</v>
      </c>
      <c r="D16" s="59" t="s">
        <v>29</v>
      </c>
      <c r="E16" s="60" t="s">
        <v>36</v>
      </c>
      <c r="F16" s="61" t="s">
        <v>37</v>
      </c>
      <c r="G16" s="62" t="s">
        <v>32</v>
      </c>
      <c r="H16" s="63">
        <v>113.6</v>
      </c>
      <c r="I16" s="64">
        <v>23.67</v>
      </c>
      <c r="J16" s="63">
        <v>2688.91</v>
      </c>
      <c r="K16" s="224">
        <f t="shared" si="25"/>
        <v>17.54</v>
      </c>
      <c r="L16" s="225">
        <f t="shared" si="26"/>
        <v>23.67</v>
      </c>
      <c r="M16" s="65"/>
      <c r="N16" s="66">
        <f t="shared" si="2"/>
        <v>0</v>
      </c>
      <c r="O16" s="65"/>
      <c r="P16" s="66">
        <f t="shared" si="3"/>
        <v>0</v>
      </c>
      <c r="Q16" s="67"/>
      <c r="R16" s="66">
        <f t="shared" si="4"/>
        <v>0</v>
      </c>
      <c r="S16" s="68"/>
      <c r="T16" s="66">
        <f t="shared" si="5"/>
        <v>0</v>
      </c>
      <c r="U16" s="68"/>
      <c r="V16" s="66">
        <f t="shared" si="6"/>
        <v>0</v>
      </c>
      <c r="W16" s="68"/>
      <c r="X16" s="66">
        <f t="shared" si="7"/>
        <v>0</v>
      </c>
      <c r="Y16" s="68"/>
      <c r="Z16" s="66">
        <f t="shared" si="8"/>
        <v>0</v>
      </c>
      <c r="AA16" s="68"/>
      <c r="AB16" s="66">
        <f t="shared" si="9"/>
        <v>0</v>
      </c>
      <c r="AC16" s="68"/>
      <c r="AD16" s="66">
        <f t="shared" si="10"/>
        <v>0</v>
      </c>
      <c r="AE16" s="68"/>
      <c r="AF16" s="66">
        <f t="shared" si="11"/>
        <v>0</v>
      </c>
      <c r="AG16" s="68">
        <v>23</v>
      </c>
      <c r="AH16" s="66">
        <f t="shared" si="12"/>
        <v>544.41000000000008</v>
      </c>
      <c r="AI16" s="68">
        <v>30</v>
      </c>
      <c r="AJ16" s="66">
        <f t="shared" si="13"/>
        <v>710.1</v>
      </c>
      <c r="AK16" s="68">
        <v>60</v>
      </c>
      <c r="AL16" s="66">
        <f t="shared" si="14"/>
        <v>1420.2</v>
      </c>
      <c r="AM16" s="68"/>
      <c r="AN16" s="66">
        <f t="shared" si="15"/>
        <v>0</v>
      </c>
      <c r="AO16" s="68"/>
      <c r="AP16" s="66">
        <f t="shared" si="16"/>
        <v>0</v>
      </c>
      <c r="AQ16" s="68"/>
      <c r="AR16" s="66">
        <f t="shared" si="17"/>
        <v>0</v>
      </c>
      <c r="AS16" s="68"/>
      <c r="AT16" s="66">
        <f t="shared" si="18"/>
        <v>0</v>
      </c>
      <c r="AU16" s="68"/>
      <c r="AV16" s="66">
        <f t="shared" si="19"/>
        <v>0</v>
      </c>
      <c r="AW16" s="68"/>
      <c r="AX16" s="66">
        <f t="shared" si="20"/>
        <v>0</v>
      </c>
      <c r="AY16" s="224">
        <f t="shared" si="27"/>
        <v>415.17</v>
      </c>
      <c r="AZ16" s="230">
        <f t="shared" si="28"/>
        <v>131.13999999999999</v>
      </c>
      <c r="BA16" s="230">
        <f t="shared" si="29"/>
        <v>23.67</v>
      </c>
      <c r="BB16" s="238">
        <f t="shared" si="30"/>
        <v>3104.08</v>
      </c>
      <c r="BC16" s="68"/>
      <c r="BD16" s="66">
        <f t="shared" si="22"/>
        <v>0</v>
      </c>
      <c r="BE16" s="68"/>
      <c r="BF16" s="66">
        <f t="shared" si="23"/>
        <v>0</v>
      </c>
      <c r="BG16" s="68"/>
      <c r="BH16" s="66">
        <f t="shared" si="24"/>
        <v>0</v>
      </c>
      <c r="BL16" s="180"/>
      <c r="BT16" s="179" t="s">
        <v>586</v>
      </c>
    </row>
    <row r="17" spans="2:77" s="129" customFormat="1" ht="22.5" x14ac:dyDescent="0.2">
      <c r="B17" s="128"/>
      <c r="C17" s="59" t="s">
        <v>33</v>
      </c>
      <c r="D17" s="59" t="s">
        <v>29</v>
      </c>
      <c r="E17" s="60" t="s">
        <v>38</v>
      </c>
      <c r="F17" s="61" t="s">
        <v>39</v>
      </c>
      <c r="G17" s="62" t="s">
        <v>32</v>
      </c>
      <c r="H17" s="63">
        <v>388.54</v>
      </c>
      <c r="I17" s="64">
        <v>26.3</v>
      </c>
      <c r="J17" s="63">
        <v>10218.6</v>
      </c>
      <c r="K17" s="224">
        <f t="shared" si="25"/>
        <v>60</v>
      </c>
      <c r="L17" s="225">
        <f t="shared" si="26"/>
        <v>26.3</v>
      </c>
      <c r="M17" s="65"/>
      <c r="N17" s="66">
        <f t="shared" si="2"/>
        <v>0</v>
      </c>
      <c r="O17" s="65"/>
      <c r="P17" s="66">
        <f t="shared" si="3"/>
        <v>0</v>
      </c>
      <c r="Q17" s="67"/>
      <c r="R17" s="66">
        <f t="shared" si="4"/>
        <v>0</v>
      </c>
      <c r="S17" s="68"/>
      <c r="T17" s="66">
        <f t="shared" si="5"/>
        <v>0</v>
      </c>
      <c r="U17" s="68"/>
      <c r="V17" s="66">
        <f t="shared" si="6"/>
        <v>0</v>
      </c>
      <c r="W17" s="68"/>
      <c r="X17" s="66">
        <f t="shared" si="7"/>
        <v>0</v>
      </c>
      <c r="Y17" s="68"/>
      <c r="Z17" s="66">
        <f t="shared" si="8"/>
        <v>0</v>
      </c>
      <c r="AA17" s="68"/>
      <c r="AB17" s="66">
        <f t="shared" si="9"/>
        <v>0</v>
      </c>
      <c r="AC17" s="68"/>
      <c r="AD17" s="66">
        <f t="shared" si="10"/>
        <v>0</v>
      </c>
      <c r="AE17" s="68"/>
      <c r="AF17" s="66">
        <f t="shared" si="11"/>
        <v>0</v>
      </c>
      <c r="AG17" s="68">
        <v>50</v>
      </c>
      <c r="AH17" s="66">
        <f t="shared" si="12"/>
        <v>1315</v>
      </c>
      <c r="AI17" s="68"/>
      <c r="AJ17" s="66">
        <f t="shared" si="13"/>
        <v>0</v>
      </c>
      <c r="AK17" s="68"/>
      <c r="AL17" s="66">
        <f t="shared" si="14"/>
        <v>0</v>
      </c>
      <c r="AM17" s="68"/>
      <c r="AN17" s="66">
        <f t="shared" si="15"/>
        <v>0</v>
      </c>
      <c r="AO17" s="68"/>
      <c r="AP17" s="66">
        <f t="shared" si="16"/>
        <v>0</v>
      </c>
      <c r="AQ17" s="68"/>
      <c r="AR17" s="66">
        <f t="shared" si="17"/>
        <v>0</v>
      </c>
      <c r="AS17" s="68">
        <v>40</v>
      </c>
      <c r="AT17" s="66">
        <f t="shared" si="18"/>
        <v>1052</v>
      </c>
      <c r="AU17" s="68"/>
      <c r="AV17" s="66">
        <f t="shared" si="19"/>
        <v>0</v>
      </c>
      <c r="AW17" s="68">
        <v>60</v>
      </c>
      <c r="AX17" s="66">
        <f t="shared" si="20"/>
        <v>1578</v>
      </c>
      <c r="AY17" s="224">
        <f t="shared" si="27"/>
        <v>1578</v>
      </c>
      <c r="AZ17" s="230">
        <f t="shared" si="28"/>
        <v>448.54</v>
      </c>
      <c r="BA17" s="230">
        <f t="shared" si="29"/>
        <v>26.3</v>
      </c>
      <c r="BB17" s="238">
        <f t="shared" si="30"/>
        <v>11796.6</v>
      </c>
      <c r="BC17" s="68"/>
      <c r="BD17" s="66">
        <f t="shared" si="22"/>
        <v>0</v>
      </c>
      <c r="BE17" s="68"/>
      <c r="BF17" s="66">
        <f t="shared" si="23"/>
        <v>0</v>
      </c>
      <c r="BG17" s="68"/>
      <c r="BH17" s="66">
        <f t="shared" si="24"/>
        <v>0</v>
      </c>
      <c r="BL17" s="180"/>
    </row>
    <row r="18" spans="2:77" s="129" customFormat="1" ht="22.5" x14ac:dyDescent="0.2">
      <c r="B18" s="128"/>
      <c r="C18" s="59" t="s">
        <v>40</v>
      </c>
      <c r="D18" s="59" t="s">
        <v>29</v>
      </c>
      <c r="E18" s="60" t="s">
        <v>41</v>
      </c>
      <c r="F18" s="61" t="s">
        <v>42</v>
      </c>
      <c r="G18" s="62" t="s">
        <v>32</v>
      </c>
      <c r="H18" s="63">
        <v>393.7</v>
      </c>
      <c r="I18" s="64">
        <v>53.92</v>
      </c>
      <c r="J18" s="63">
        <v>21228.3</v>
      </c>
      <c r="K18" s="224">
        <f t="shared" si="25"/>
        <v>60.8</v>
      </c>
      <c r="L18" s="225">
        <f t="shared" si="26"/>
        <v>53.92</v>
      </c>
      <c r="M18" s="65"/>
      <c r="N18" s="66">
        <f t="shared" si="2"/>
        <v>0</v>
      </c>
      <c r="O18" s="65"/>
      <c r="P18" s="66">
        <f t="shared" si="3"/>
        <v>0</v>
      </c>
      <c r="Q18" s="67"/>
      <c r="R18" s="66">
        <f t="shared" si="4"/>
        <v>0</v>
      </c>
      <c r="S18" s="68"/>
      <c r="T18" s="66">
        <f t="shared" si="5"/>
        <v>0</v>
      </c>
      <c r="U18" s="68"/>
      <c r="V18" s="66">
        <f t="shared" si="6"/>
        <v>0</v>
      </c>
      <c r="W18" s="68"/>
      <c r="X18" s="66">
        <f t="shared" si="7"/>
        <v>0</v>
      </c>
      <c r="Y18" s="68"/>
      <c r="Z18" s="66">
        <f t="shared" si="8"/>
        <v>0</v>
      </c>
      <c r="AA18" s="68"/>
      <c r="AB18" s="66">
        <f t="shared" si="9"/>
        <v>0</v>
      </c>
      <c r="AC18" s="68"/>
      <c r="AD18" s="66">
        <f t="shared" si="10"/>
        <v>0</v>
      </c>
      <c r="AE18" s="68"/>
      <c r="AF18" s="66">
        <f t="shared" si="11"/>
        <v>0</v>
      </c>
      <c r="AG18" s="68">
        <v>50</v>
      </c>
      <c r="AH18" s="66">
        <f t="shared" si="12"/>
        <v>2696</v>
      </c>
      <c r="AI18" s="68"/>
      <c r="AJ18" s="66">
        <f t="shared" si="13"/>
        <v>0</v>
      </c>
      <c r="AK18" s="68"/>
      <c r="AL18" s="66">
        <f t="shared" si="14"/>
        <v>0</v>
      </c>
      <c r="AM18" s="68"/>
      <c r="AN18" s="66">
        <f t="shared" si="15"/>
        <v>0</v>
      </c>
      <c r="AO18" s="68">
        <v>70</v>
      </c>
      <c r="AP18" s="66">
        <f t="shared" si="16"/>
        <v>3774.4</v>
      </c>
      <c r="AQ18" s="68"/>
      <c r="AR18" s="66">
        <f t="shared" si="17"/>
        <v>0</v>
      </c>
      <c r="AS18" s="68"/>
      <c r="AT18" s="66">
        <f t="shared" si="18"/>
        <v>0</v>
      </c>
      <c r="AU18" s="68"/>
      <c r="AV18" s="66">
        <f t="shared" si="19"/>
        <v>0</v>
      </c>
      <c r="AW18" s="68"/>
      <c r="AX18" s="66">
        <f t="shared" si="20"/>
        <v>0</v>
      </c>
      <c r="AY18" s="224">
        <f t="shared" si="27"/>
        <v>3278.34</v>
      </c>
      <c r="AZ18" s="230">
        <f t="shared" si="28"/>
        <v>454.5</v>
      </c>
      <c r="BA18" s="230">
        <f t="shared" si="29"/>
        <v>53.92</v>
      </c>
      <c r="BB18" s="238">
        <f t="shared" si="30"/>
        <v>24506.639999999999</v>
      </c>
      <c r="BC18" s="68"/>
      <c r="BD18" s="66">
        <f t="shared" si="22"/>
        <v>0</v>
      </c>
      <c r="BE18" s="68"/>
      <c r="BF18" s="66">
        <f t="shared" si="23"/>
        <v>0</v>
      </c>
      <c r="BG18" s="68"/>
      <c r="BH18" s="66">
        <f t="shared" si="24"/>
        <v>0</v>
      </c>
      <c r="BL18" s="180"/>
    </row>
    <row r="19" spans="2:77" s="129" customFormat="1" ht="22.5" x14ac:dyDescent="0.2">
      <c r="B19" s="128"/>
      <c r="C19" s="59" t="s">
        <v>43</v>
      </c>
      <c r="D19" s="59" t="s">
        <v>29</v>
      </c>
      <c r="E19" s="60" t="s">
        <v>44</v>
      </c>
      <c r="F19" s="61" t="s">
        <v>45</v>
      </c>
      <c r="G19" s="62" t="s">
        <v>32</v>
      </c>
      <c r="H19" s="63">
        <v>182.12</v>
      </c>
      <c r="I19" s="64">
        <v>55.24</v>
      </c>
      <c r="J19" s="63">
        <v>10060.31</v>
      </c>
      <c r="K19" s="224">
        <v>0</v>
      </c>
      <c r="L19" s="225">
        <f t="shared" si="26"/>
        <v>55.24</v>
      </c>
      <c r="M19" s="65"/>
      <c r="N19" s="66">
        <f t="shared" si="2"/>
        <v>0</v>
      </c>
      <c r="O19" s="65"/>
      <c r="P19" s="66">
        <f t="shared" si="3"/>
        <v>0</v>
      </c>
      <c r="Q19" s="67"/>
      <c r="R19" s="66">
        <f t="shared" si="4"/>
        <v>0</v>
      </c>
      <c r="S19" s="68"/>
      <c r="T19" s="66">
        <f t="shared" si="5"/>
        <v>0</v>
      </c>
      <c r="U19" s="68"/>
      <c r="V19" s="66">
        <f t="shared" si="6"/>
        <v>0</v>
      </c>
      <c r="W19" s="68"/>
      <c r="X19" s="66">
        <f t="shared" si="7"/>
        <v>0</v>
      </c>
      <c r="Y19" s="68"/>
      <c r="Z19" s="66">
        <f t="shared" si="8"/>
        <v>0</v>
      </c>
      <c r="AA19" s="68"/>
      <c r="AB19" s="66">
        <f t="shared" si="9"/>
        <v>0</v>
      </c>
      <c r="AC19" s="68"/>
      <c r="AD19" s="66">
        <f t="shared" si="10"/>
        <v>0</v>
      </c>
      <c r="AE19" s="68"/>
      <c r="AF19" s="66">
        <f t="shared" si="11"/>
        <v>0</v>
      </c>
      <c r="AG19" s="68"/>
      <c r="AH19" s="66">
        <f t="shared" si="12"/>
        <v>0</v>
      </c>
      <c r="AI19" s="68"/>
      <c r="AJ19" s="66">
        <f t="shared" si="13"/>
        <v>0</v>
      </c>
      <c r="AK19" s="68"/>
      <c r="AL19" s="66">
        <f t="shared" si="14"/>
        <v>0</v>
      </c>
      <c r="AM19" s="68"/>
      <c r="AN19" s="66">
        <f t="shared" si="15"/>
        <v>0</v>
      </c>
      <c r="AO19" s="68">
        <v>70</v>
      </c>
      <c r="AP19" s="66">
        <f t="shared" si="16"/>
        <v>3866.8</v>
      </c>
      <c r="AQ19" s="68"/>
      <c r="AR19" s="66">
        <f t="shared" si="17"/>
        <v>0</v>
      </c>
      <c r="AS19" s="68"/>
      <c r="AT19" s="66">
        <f t="shared" si="18"/>
        <v>0</v>
      </c>
      <c r="AU19" s="68"/>
      <c r="AV19" s="66">
        <f t="shared" si="19"/>
        <v>0</v>
      </c>
      <c r="AW19" s="68"/>
      <c r="AX19" s="66">
        <f t="shared" si="20"/>
        <v>0</v>
      </c>
      <c r="AY19" s="224">
        <f t="shared" si="27"/>
        <v>0</v>
      </c>
      <c r="AZ19" s="230">
        <f t="shared" si="28"/>
        <v>182.12</v>
      </c>
      <c r="BA19" s="230">
        <f t="shared" si="29"/>
        <v>55.24</v>
      </c>
      <c r="BB19" s="238">
        <f t="shared" si="30"/>
        <v>10060.31</v>
      </c>
      <c r="BC19" s="68"/>
      <c r="BD19" s="66">
        <f t="shared" si="22"/>
        <v>0</v>
      </c>
      <c r="BE19" s="68"/>
      <c r="BF19" s="66">
        <f t="shared" si="23"/>
        <v>0</v>
      </c>
      <c r="BG19" s="68"/>
      <c r="BH19" s="66">
        <f t="shared" si="24"/>
        <v>0</v>
      </c>
      <c r="BL19" s="180"/>
    </row>
    <row r="20" spans="2:77" s="129" customFormat="1" ht="22.5" x14ac:dyDescent="0.2">
      <c r="B20" s="128"/>
      <c r="C20" s="59" t="s">
        <v>46</v>
      </c>
      <c r="D20" s="59" t="s">
        <v>29</v>
      </c>
      <c r="E20" s="60" t="s">
        <v>47</v>
      </c>
      <c r="F20" s="61" t="s">
        <v>48</v>
      </c>
      <c r="G20" s="62" t="s">
        <v>32</v>
      </c>
      <c r="H20" s="63">
        <v>280.10000000000002</v>
      </c>
      <c r="I20" s="64">
        <v>151.25</v>
      </c>
      <c r="J20" s="63">
        <v>42365.13</v>
      </c>
      <c r="K20" s="224">
        <v>0</v>
      </c>
      <c r="L20" s="225">
        <f t="shared" si="26"/>
        <v>151.25</v>
      </c>
      <c r="M20" s="65"/>
      <c r="N20" s="66">
        <f t="shared" si="2"/>
        <v>0</v>
      </c>
      <c r="O20" s="65"/>
      <c r="P20" s="66">
        <f t="shared" si="3"/>
        <v>0</v>
      </c>
      <c r="Q20" s="67"/>
      <c r="R20" s="66">
        <f t="shared" si="4"/>
        <v>0</v>
      </c>
      <c r="S20" s="68"/>
      <c r="T20" s="66">
        <f t="shared" si="5"/>
        <v>0</v>
      </c>
      <c r="U20" s="68"/>
      <c r="V20" s="66">
        <f t="shared" si="6"/>
        <v>0</v>
      </c>
      <c r="W20" s="68"/>
      <c r="X20" s="66">
        <f t="shared" si="7"/>
        <v>0</v>
      </c>
      <c r="Y20" s="68"/>
      <c r="Z20" s="66">
        <f t="shared" si="8"/>
        <v>0</v>
      </c>
      <c r="AA20" s="68"/>
      <c r="AB20" s="66">
        <f t="shared" si="9"/>
        <v>0</v>
      </c>
      <c r="AC20" s="68"/>
      <c r="AD20" s="66">
        <f t="shared" si="10"/>
        <v>0</v>
      </c>
      <c r="AE20" s="68"/>
      <c r="AF20" s="66">
        <f t="shared" si="11"/>
        <v>0</v>
      </c>
      <c r="AG20" s="68"/>
      <c r="AH20" s="66">
        <f t="shared" si="12"/>
        <v>0</v>
      </c>
      <c r="AI20" s="68"/>
      <c r="AJ20" s="66">
        <f t="shared" si="13"/>
        <v>0</v>
      </c>
      <c r="AK20" s="68"/>
      <c r="AL20" s="66">
        <f t="shared" si="14"/>
        <v>0</v>
      </c>
      <c r="AM20" s="68"/>
      <c r="AN20" s="66">
        <f t="shared" si="15"/>
        <v>0</v>
      </c>
      <c r="AO20" s="68"/>
      <c r="AP20" s="66">
        <f t="shared" si="16"/>
        <v>0</v>
      </c>
      <c r="AQ20" s="68"/>
      <c r="AR20" s="66">
        <f t="shared" si="17"/>
        <v>0</v>
      </c>
      <c r="AS20" s="68"/>
      <c r="AT20" s="66">
        <f t="shared" si="18"/>
        <v>0</v>
      </c>
      <c r="AU20" s="68"/>
      <c r="AV20" s="66">
        <f t="shared" si="19"/>
        <v>0</v>
      </c>
      <c r="AW20" s="68"/>
      <c r="AX20" s="66">
        <f t="shared" si="20"/>
        <v>0</v>
      </c>
      <c r="AY20" s="224">
        <f t="shared" si="27"/>
        <v>0</v>
      </c>
      <c r="AZ20" s="230">
        <f t="shared" si="28"/>
        <v>280.10000000000002</v>
      </c>
      <c r="BA20" s="230">
        <f t="shared" si="29"/>
        <v>151.25</v>
      </c>
      <c r="BB20" s="238">
        <f t="shared" si="30"/>
        <v>42365.13</v>
      </c>
      <c r="BC20" s="68"/>
      <c r="BD20" s="66">
        <f t="shared" si="22"/>
        <v>0</v>
      </c>
      <c r="BE20" s="68"/>
      <c r="BF20" s="66">
        <f t="shared" si="23"/>
        <v>0</v>
      </c>
      <c r="BG20" s="68"/>
      <c r="BH20" s="66">
        <f t="shared" si="24"/>
        <v>0</v>
      </c>
      <c r="BL20" s="180"/>
    </row>
    <row r="21" spans="2:77" s="129" customFormat="1" ht="22.5" customHeight="1" x14ac:dyDescent="0.2">
      <c r="B21" s="128"/>
      <c r="C21" s="59" t="s">
        <v>49</v>
      </c>
      <c r="D21" s="59" t="s">
        <v>29</v>
      </c>
      <c r="E21" s="60" t="s">
        <v>50</v>
      </c>
      <c r="F21" s="61" t="s">
        <v>51</v>
      </c>
      <c r="G21" s="62" t="s">
        <v>52</v>
      </c>
      <c r="H21" s="63">
        <v>102</v>
      </c>
      <c r="I21" s="64">
        <v>97.33</v>
      </c>
      <c r="J21" s="63">
        <v>9927.66</v>
      </c>
      <c r="K21" s="224">
        <f t="shared" si="25"/>
        <v>15.75</v>
      </c>
      <c r="L21" s="225">
        <f t="shared" si="26"/>
        <v>97.33</v>
      </c>
      <c r="M21" s="65"/>
      <c r="N21" s="66">
        <f t="shared" si="2"/>
        <v>0</v>
      </c>
      <c r="O21" s="65"/>
      <c r="P21" s="66">
        <f t="shared" si="3"/>
        <v>0</v>
      </c>
      <c r="Q21" s="67"/>
      <c r="R21" s="66">
        <f t="shared" si="4"/>
        <v>0</v>
      </c>
      <c r="S21" s="68"/>
      <c r="T21" s="66">
        <f t="shared" si="5"/>
        <v>0</v>
      </c>
      <c r="U21" s="68"/>
      <c r="V21" s="66">
        <f t="shared" si="6"/>
        <v>0</v>
      </c>
      <c r="W21" s="68"/>
      <c r="X21" s="66">
        <f t="shared" si="7"/>
        <v>0</v>
      </c>
      <c r="Y21" s="68"/>
      <c r="Z21" s="66">
        <f t="shared" si="8"/>
        <v>0</v>
      </c>
      <c r="AA21" s="68"/>
      <c r="AB21" s="66">
        <f t="shared" si="9"/>
        <v>0</v>
      </c>
      <c r="AC21" s="68"/>
      <c r="AD21" s="66">
        <f t="shared" si="10"/>
        <v>0</v>
      </c>
      <c r="AE21" s="68"/>
      <c r="AF21" s="66">
        <f t="shared" si="11"/>
        <v>0</v>
      </c>
      <c r="AG21" s="68"/>
      <c r="AH21" s="66">
        <f t="shared" si="12"/>
        <v>0</v>
      </c>
      <c r="AI21" s="68">
        <v>6</v>
      </c>
      <c r="AJ21" s="66">
        <f t="shared" si="13"/>
        <v>583.98</v>
      </c>
      <c r="AK21" s="68">
        <v>8</v>
      </c>
      <c r="AL21" s="66">
        <f t="shared" si="14"/>
        <v>778.64</v>
      </c>
      <c r="AM21" s="68">
        <v>8</v>
      </c>
      <c r="AN21" s="66">
        <f t="shared" si="15"/>
        <v>778.64</v>
      </c>
      <c r="AO21" s="68"/>
      <c r="AP21" s="66">
        <f t="shared" si="16"/>
        <v>0</v>
      </c>
      <c r="AQ21" s="68"/>
      <c r="AR21" s="66">
        <f t="shared" si="17"/>
        <v>0</v>
      </c>
      <c r="AS21" s="68"/>
      <c r="AT21" s="66">
        <f t="shared" si="18"/>
        <v>0</v>
      </c>
      <c r="AU21" s="68"/>
      <c r="AV21" s="66">
        <f t="shared" si="19"/>
        <v>0</v>
      </c>
      <c r="AW21" s="68">
        <v>16</v>
      </c>
      <c r="AX21" s="66">
        <f t="shared" si="20"/>
        <v>1557.28</v>
      </c>
      <c r="AY21" s="224">
        <f t="shared" si="27"/>
        <v>1532.95</v>
      </c>
      <c r="AZ21" s="230">
        <f t="shared" si="28"/>
        <v>117.75</v>
      </c>
      <c r="BA21" s="230">
        <f t="shared" si="29"/>
        <v>97.33</v>
      </c>
      <c r="BB21" s="238">
        <f t="shared" si="30"/>
        <v>11460.61</v>
      </c>
      <c r="BC21" s="68"/>
      <c r="BD21" s="66">
        <f t="shared" si="22"/>
        <v>0</v>
      </c>
      <c r="BE21" s="68"/>
      <c r="BF21" s="66">
        <f t="shared" si="23"/>
        <v>0</v>
      </c>
      <c r="BG21" s="68"/>
      <c r="BH21" s="66">
        <f t="shared" si="24"/>
        <v>0</v>
      </c>
      <c r="BL21" s="180"/>
    </row>
    <row r="22" spans="2:77" s="129" customFormat="1" ht="22.5" customHeight="1" x14ac:dyDescent="0.2">
      <c r="B22" s="128"/>
      <c r="C22" s="59" t="s">
        <v>53</v>
      </c>
      <c r="D22" s="59" t="s">
        <v>29</v>
      </c>
      <c r="E22" s="60" t="s">
        <v>54</v>
      </c>
      <c r="F22" s="61" t="s">
        <v>55</v>
      </c>
      <c r="G22" s="62" t="s">
        <v>52</v>
      </c>
      <c r="H22" s="63">
        <v>10</v>
      </c>
      <c r="I22" s="64">
        <v>67.08</v>
      </c>
      <c r="J22" s="63">
        <v>670.8</v>
      </c>
      <c r="K22" s="224">
        <f t="shared" si="25"/>
        <v>1.54</v>
      </c>
      <c r="L22" s="225">
        <f t="shared" si="26"/>
        <v>67.08</v>
      </c>
      <c r="M22" s="65"/>
      <c r="N22" s="66">
        <f t="shared" si="2"/>
        <v>0</v>
      </c>
      <c r="O22" s="65"/>
      <c r="P22" s="66">
        <f t="shared" si="3"/>
        <v>0</v>
      </c>
      <c r="Q22" s="67"/>
      <c r="R22" s="66">
        <f t="shared" si="4"/>
        <v>0</v>
      </c>
      <c r="S22" s="68"/>
      <c r="T22" s="66">
        <f t="shared" si="5"/>
        <v>0</v>
      </c>
      <c r="U22" s="68"/>
      <c r="V22" s="66">
        <f t="shared" si="6"/>
        <v>0</v>
      </c>
      <c r="W22" s="68"/>
      <c r="X22" s="66">
        <f t="shared" si="7"/>
        <v>0</v>
      </c>
      <c r="Y22" s="68"/>
      <c r="Z22" s="66">
        <f t="shared" si="8"/>
        <v>0</v>
      </c>
      <c r="AA22" s="68"/>
      <c r="AB22" s="66">
        <f t="shared" si="9"/>
        <v>0</v>
      </c>
      <c r="AC22" s="68"/>
      <c r="AD22" s="66">
        <f t="shared" si="10"/>
        <v>0</v>
      </c>
      <c r="AE22" s="68"/>
      <c r="AF22" s="66">
        <f t="shared" si="11"/>
        <v>0</v>
      </c>
      <c r="AG22" s="68"/>
      <c r="AH22" s="66">
        <f t="shared" si="12"/>
        <v>0</v>
      </c>
      <c r="AI22" s="68">
        <v>6</v>
      </c>
      <c r="AJ22" s="66">
        <f t="shared" si="13"/>
        <v>402.48</v>
      </c>
      <c r="AK22" s="68">
        <v>2</v>
      </c>
      <c r="AL22" s="66">
        <f t="shared" si="14"/>
        <v>134.16</v>
      </c>
      <c r="AM22" s="68"/>
      <c r="AN22" s="66">
        <f t="shared" si="15"/>
        <v>0</v>
      </c>
      <c r="AO22" s="68"/>
      <c r="AP22" s="66">
        <f t="shared" si="16"/>
        <v>0</v>
      </c>
      <c r="AQ22" s="68"/>
      <c r="AR22" s="66">
        <f t="shared" si="17"/>
        <v>0</v>
      </c>
      <c r="AS22" s="68"/>
      <c r="AT22" s="66">
        <f t="shared" si="18"/>
        <v>0</v>
      </c>
      <c r="AU22" s="68"/>
      <c r="AV22" s="66">
        <f t="shared" si="19"/>
        <v>0</v>
      </c>
      <c r="AW22" s="68"/>
      <c r="AX22" s="66">
        <f t="shared" si="20"/>
        <v>0</v>
      </c>
      <c r="AY22" s="224">
        <f t="shared" si="27"/>
        <v>103.3</v>
      </c>
      <c r="AZ22" s="230">
        <f t="shared" si="28"/>
        <v>11.54</v>
      </c>
      <c r="BA22" s="230">
        <f t="shared" si="29"/>
        <v>67.08</v>
      </c>
      <c r="BB22" s="238">
        <f t="shared" si="30"/>
        <v>774.1</v>
      </c>
      <c r="BC22" s="68"/>
      <c r="BD22" s="66">
        <f t="shared" si="22"/>
        <v>0</v>
      </c>
      <c r="BE22" s="68"/>
      <c r="BF22" s="66">
        <f t="shared" si="23"/>
        <v>0</v>
      </c>
      <c r="BG22" s="68"/>
      <c r="BH22" s="66">
        <f t="shared" si="24"/>
        <v>0</v>
      </c>
      <c r="BL22" s="180"/>
    </row>
    <row r="23" spans="2:77" s="129" customFormat="1" ht="33.75" x14ac:dyDescent="0.2">
      <c r="B23" s="128"/>
      <c r="C23" s="59" t="s">
        <v>56</v>
      </c>
      <c r="D23" s="59" t="s">
        <v>29</v>
      </c>
      <c r="E23" s="60" t="s">
        <v>57</v>
      </c>
      <c r="F23" s="61" t="s">
        <v>58</v>
      </c>
      <c r="G23" s="62" t="s">
        <v>59</v>
      </c>
      <c r="H23" s="63">
        <v>250</v>
      </c>
      <c r="I23" s="64">
        <v>63.13</v>
      </c>
      <c r="J23" s="63">
        <v>15782.5</v>
      </c>
      <c r="K23" s="224">
        <f t="shared" si="25"/>
        <v>38.61</v>
      </c>
      <c r="L23" s="225">
        <f t="shared" si="26"/>
        <v>63.13</v>
      </c>
      <c r="M23" s="65"/>
      <c r="N23" s="66">
        <f t="shared" si="2"/>
        <v>0</v>
      </c>
      <c r="O23" s="65"/>
      <c r="P23" s="66">
        <f t="shared" si="3"/>
        <v>0</v>
      </c>
      <c r="Q23" s="67"/>
      <c r="R23" s="66">
        <f t="shared" si="4"/>
        <v>0</v>
      </c>
      <c r="S23" s="68"/>
      <c r="T23" s="66">
        <f t="shared" si="5"/>
        <v>0</v>
      </c>
      <c r="U23" s="68"/>
      <c r="V23" s="66">
        <f t="shared" si="6"/>
        <v>0</v>
      </c>
      <c r="W23" s="68"/>
      <c r="X23" s="66">
        <f t="shared" si="7"/>
        <v>0</v>
      </c>
      <c r="Y23" s="68"/>
      <c r="Z23" s="66">
        <f t="shared" si="8"/>
        <v>0</v>
      </c>
      <c r="AA23" s="68"/>
      <c r="AB23" s="66">
        <f t="shared" si="9"/>
        <v>0</v>
      </c>
      <c r="AC23" s="68"/>
      <c r="AD23" s="66">
        <f t="shared" si="10"/>
        <v>0</v>
      </c>
      <c r="AE23" s="68"/>
      <c r="AF23" s="66">
        <f t="shared" si="11"/>
        <v>0</v>
      </c>
      <c r="AG23" s="68">
        <v>120</v>
      </c>
      <c r="AH23" s="66">
        <f t="shared" si="12"/>
        <v>7575.6</v>
      </c>
      <c r="AI23" s="68">
        <v>72</v>
      </c>
      <c r="AJ23" s="66">
        <f t="shared" si="13"/>
        <v>4545.3600000000006</v>
      </c>
      <c r="AK23" s="68"/>
      <c r="AL23" s="66">
        <f t="shared" si="14"/>
        <v>0</v>
      </c>
      <c r="AM23" s="68"/>
      <c r="AN23" s="66">
        <f t="shared" si="15"/>
        <v>0</v>
      </c>
      <c r="AO23" s="68"/>
      <c r="AP23" s="66">
        <f t="shared" si="16"/>
        <v>0</v>
      </c>
      <c r="AQ23" s="68"/>
      <c r="AR23" s="66">
        <f t="shared" si="17"/>
        <v>0</v>
      </c>
      <c r="AS23" s="68">
        <v>47</v>
      </c>
      <c r="AT23" s="66">
        <f t="shared" si="18"/>
        <v>2967.11</v>
      </c>
      <c r="AU23" s="68"/>
      <c r="AV23" s="66">
        <f t="shared" si="19"/>
        <v>0</v>
      </c>
      <c r="AW23" s="68"/>
      <c r="AX23" s="66">
        <f t="shared" si="20"/>
        <v>0</v>
      </c>
      <c r="AY23" s="224">
        <f t="shared" si="27"/>
        <v>2437.4499999999998</v>
      </c>
      <c r="AZ23" s="230">
        <f t="shared" si="28"/>
        <v>288.61</v>
      </c>
      <c r="BA23" s="230">
        <f t="shared" si="29"/>
        <v>63.13</v>
      </c>
      <c r="BB23" s="238">
        <f t="shared" si="30"/>
        <v>18219.95</v>
      </c>
      <c r="BC23" s="68"/>
      <c r="BD23" s="66">
        <f t="shared" si="22"/>
        <v>0</v>
      </c>
      <c r="BE23" s="68"/>
      <c r="BF23" s="66">
        <f t="shared" si="23"/>
        <v>0</v>
      </c>
      <c r="BG23" s="68"/>
      <c r="BH23" s="66">
        <f t="shared" si="24"/>
        <v>0</v>
      </c>
      <c r="BI23" s="179" t="s">
        <v>533</v>
      </c>
      <c r="BJ23" s="180" t="s">
        <v>540</v>
      </c>
      <c r="BK23" s="179" t="s">
        <v>542</v>
      </c>
      <c r="BL23" s="180" t="s">
        <v>548</v>
      </c>
      <c r="BM23" s="178" t="s">
        <v>551</v>
      </c>
      <c r="BO23" s="178" t="s">
        <v>558</v>
      </c>
      <c r="BP23" s="129" t="s">
        <v>568</v>
      </c>
      <c r="BR23" s="129" t="s">
        <v>579</v>
      </c>
      <c r="BV23" s="179" t="s">
        <v>613</v>
      </c>
      <c r="BW23" s="129" t="s">
        <v>629</v>
      </c>
    </row>
    <row r="24" spans="2:77" s="129" customFormat="1" ht="45.6" customHeight="1" x14ac:dyDescent="0.2">
      <c r="B24" s="128"/>
      <c r="C24" s="59" t="s">
        <v>60</v>
      </c>
      <c r="D24" s="59" t="s">
        <v>29</v>
      </c>
      <c r="E24" s="60" t="s">
        <v>61</v>
      </c>
      <c r="F24" s="61" t="s">
        <v>62</v>
      </c>
      <c r="G24" s="62" t="s">
        <v>52</v>
      </c>
      <c r="H24" s="63">
        <v>158</v>
      </c>
      <c r="I24" s="64">
        <v>170.98</v>
      </c>
      <c r="J24" s="63">
        <v>27014.84</v>
      </c>
      <c r="K24" s="224">
        <f t="shared" si="25"/>
        <v>24.4</v>
      </c>
      <c r="L24" s="225">
        <f t="shared" si="26"/>
        <v>170.98</v>
      </c>
      <c r="M24" s="65"/>
      <c r="N24" s="66">
        <f t="shared" si="2"/>
        <v>0</v>
      </c>
      <c r="O24" s="65"/>
      <c r="P24" s="66">
        <f t="shared" si="3"/>
        <v>0</v>
      </c>
      <c r="Q24" s="67"/>
      <c r="R24" s="66">
        <f t="shared" si="4"/>
        <v>0</v>
      </c>
      <c r="S24" s="68"/>
      <c r="T24" s="66">
        <f t="shared" si="5"/>
        <v>0</v>
      </c>
      <c r="U24" s="68"/>
      <c r="V24" s="66">
        <f t="shared" si="6"/>
        <v>0</v>
      </c>
      <c r="W24" s="68"/>
      <c r="X24" s="66">
        <f t="shared" si="7"/>
        <v>0</v>
      </c>
      <c r="Y24" s="68"/>
      <c r="Z24" s="66">
        <f t="shared" si="8"/>
        <v>0</v>
      </c>
      <c r="AA24" s="68"/>
      <c r="AB24" s="66">
        <f t="shared" si="9"/>
        <v>0</v>
      </c>
      <c r="AC24" s="68"/>
      <c r="AD24" s="66">
        <f t="shared" si="10"/>
        <v>0</v>
      </c>
      <c r="AE24" s="68"/>
      <c r="AF24" s="66">
        <f t="shared" si="11"/>
        <v>0</v>
      </c>
      <c r="AG24" s="68">
        <v>8</v>
      </c>
      <c r="AH24" s="66">
        <f t="shared" si="12"/>
        <v>1367.84</v>
      </c>
      <c r="AI24" s="68">
        <v>26</v>
      </c>
      <c r="AJ24" s="66">
        <f t="shared" si="13"/>
        <v>4445.4799999999996</v>
      </c>
      <c r="AK24" s="68">
        <v>30</v>
      </c>
      <c r="AL24" s="66">
        <f t="shared" si="14"/>
        <v>5129.3999999999996</v>
      </c>
      <c r="AM24" s="68">
        <v>40</v>
      </c>
      <c r="AN24" s="66">
        <f t="shared" si="15"/>
        <v>6839.2</v>
      </c>
      <c r="AO24" s="68">
        <v>45</v>
      </c>
      <c r="AP24" s="66">
        <f t="shared" si="16"/>
        <v>7694.0999999999995</v>
      </c>
      <c r="AQ24" s="68"/>
      <c r="AR24" s="66">
        <f t="shared" si="17"/>
        <v>0</v>
      </c>
      <c r="AS24" s="68">
        <v>6</v>
      </c>
      <c r="AT24" s="66">
        <f t="shared" si="18"/>
        <v>1025.8799999999999</v>
      </c>
      <c r="AU24" s="68"/>
      <c r="AV24" s="66">
        <f t="shared" si="19"/>
        <v>0</v>
      </c>
      <c r="AW24" s="68"/>
      <c r="AX24" s="66">
        <f t="shared" si="20"/>
        <v>0</v>
      </c>
      <c r="AY24" s="224">
        <f t="shared" si="27"/>
        <v>4171.91</v>
      </c>
      <c r="AZ24" s="230">
        <f t="shared" si="28"/>
        <v>182.4</v>
      </c>
      <c r="BA24" s="230">
        <f t="shared" si="29"/>
        <v>170.98</v>
      </c>
      <c r="BB24" s="238">
        <f t="shared" si="30"/>
        <v>31186.75</v>
      </c>
      <c r="BC24" s="68"/>
      <c r="BD24" s="66">
        <f t="shared" si="22"/>
        <v>0</v>
      </c>
      <c r="BE24" s="68"/>
      <c r="BF24" s="66">
        <f t="shared" si="23"/>
        <v>0</v>
      </c>
      <c r="BG24" s="68"/>
      <c r="BH24" s="66">
        <f t="shared" si="24"/>
        <v>0</v>
      </c>
      <c r="BL24" s="180"/>
    </row>
    <row r="25" spans="2:77" s="129" customFormat="1" ht="54.6" customHeight="1" x14ac:dyDescent="0.2">
      <c r="B25" s="128"/>
      <c r="C25" s="59" t="s">
        <v>63</v>
      </c>
      <c r="D25" s="59" t="s">
        <v>29</v>
      </c>
      <c r="E25" s="60" t="s">
        <v>64</v>
      </c>
      <c r="F25" s="61" t="s">
        <v>65</v>
      </c>
      <c r="G25" s="62" t="s">
        <v>52</v>
      </c>
      <c r="H25" s="63">
        <v>34</v>
      </c>
      <c r="I25" s="64">
        <v>257.77999999999997</v>
      </c>
      <c r="J25" s="63">
        <v>8764.52</v>
      </c>
      <c r="K25" s="224">
        <f t="shared" si="25"/>
        <v>5.25</v>
      </c>
      <c r="L25" s="225">
        <f t="shared" si="26"/>
        <v>257.77999999999997</v>
      </c>
      <c r="M25" s="65"/>
      <c r="N25" s="66">
        <f t="shared" si="2"/>
        <v>0</v>
      </c>
      <c r="O25" s="65"/>
      <c r="P25" s="66">
        <f t="shared" si="3"/>
        <v>0</v>
      </c>
      <c r="Q25" s="67"/>
      <c r="R25" s="66">
        <f t="shared" si="4"/>
        <v>0</v>
      </c>
      <c r="S25" s="68"/>
      <c r="T25" s="66">
        <f t="shared" si="5"/>
        <v>0</v>
      </c>
      <c r="U25" s="68"/>
      <c r="V25" s="66">
        <f t="shared" si="6"/>
        <v>0</v>
      </c>
      <c r="W25" s="68"/>
      <c r="X25" s="66">
        <f t="shared" si="7"/>
        <v>0</v>
      </c>
      <c r="Y25" s="68"/>
      <c r="Z25" s="66">
        <f t="shared" si="8"/>
        <v>0</v>
      </c>
      <c r="AA25" s="68"/>
      <c r="AB25" s="66">
        <f t="shared" si="9"/>
        <v>0</v>
      </c>
      <c r="AC25" s="68"/>
      <c r="AD25" s="66">
        <f t="shared" si="10"/>
        <v>0</v>
      </c>
      <c r="AE25" s="68"/>
      <c r="AF25" s="66">
        <f t="shared" si="11"/>
        <v>0</v>
      </c>
      <c r="AG25" s="68"/>
      <c r="AH25" s="66">
        <f t="shared" si="12"/>
        <v>0</v>
      </c>
      <c r="AI25" s="68">
        <v>8</v>
      </c>
      <c r="AJ25" s="66">
        <f t="shared" si="13"/>
        <v>2062.2399999999998</v>
      </c>
      <c r="AK25" s="68">
        <v>12</v>
      </c>
      <c r="AL25" s="66">
        <f t="shared" si="14"/>
        <v>3093.3599999999997</v>
      </c>
      <c r="AM25" s="68">
        <v>4</v>
      </c>
      <c r="AN25" s="66">
        <f t="shared" si="15"/>
        <v>1031.1199999999999</v>
      </c>
      <c r="AO25" s="68"/>
      <c r="AP25" s="66">
        <f t="shared" si="16"/>
        <v>0</v>
      </c>
      <c r="AQ25" s="68"/>
      <c r="AR25" s="66">
        <f t="shared" si="17"/>
        <v>0</v>
      </c>
      <c r="AS25" s="68">
        <v>8</v>
      </c>
      <c r="AT25" s="66">
        <f t="shared" si="18"/>
        <v>2062.2399999999998</v>
      </c>
      <c r="AU25" s="68"/>
      <c r="AV25" s="66">
        <f t="shared" si="19"/>
        <v>0</v>
      </c>
      <c r="AW25" s="68"/>
      <c r="AX25" s="66">
        <f t="shared" si="20"/>
        <v>0</v>
      </c>
      <c r="AY25" s="224">
        <f t="shared" si="27"/>
        <v>1353.35</v>
      </c>
      <c r="AZ25" s="230">
        <f t="shared" si="28"/>
        <v>39.25</v>
      </c>
      <c r="BA25" s="230">
        <f t="shared" si="29"/>
        <v>257.77999999999997</v>
      </c>
      <c r="BB25" s="238">
        <f t="shared" si="30"/>
        <v>10117.870000000001</v>
      </c>
      <c r="BC25" s="68"/>
      <c r="BD25" s="66">
        <f t="shared" si="22"/>
        <v>0</v>
      </c>
      <c r="BE25" s="68"/>
      <c r="BF25" s="66">
        <f t="shared" si="23"/>
        <v>0</v>
      </c>
      <c r="BG25" s="68"/>
      <c r="BH25" s="66">
        <f t="shared" si="24"/>
        <v>0</v>
      </c>
      <c r="BL25" s="180"/>
    </row>
    <row r="26" spans="2:77" s="129" customFormat="1" ht="54.6" customHeight="1" x14ac:dyDescent="0.2">
      <c r="B26" s="128"/>
      <c r="C26" s="59" t="s">
        <v>66</v>
      </c>
      <c r="D26" s="59" t="s">
        <v>29</v>
      </c>
      <c r="E26" s="60" t="s">
        <v>67</v>
      </c>
      <c r="F26" s="61" t="s">
        <v>68</v>
      </c>
      <c r="G26" s="62" t="s">
        <v>52</v>
      </c>
      <c r="H26" s="63">
        <v>139</v>
      </c>
      <c r="I26" s="64">
        <v>147.30000000000001</v>
      </c>
      <c r="J26" s="63">
        <v>20474.7</v>
      </c>
      <c r="K26" s="224">
        <f t="shared" si="25"/>
        <v>21.46</v>
      </c>
      <c r="L26" s="225">
        <f t="shared" si="26"/>
        <v>147.30000000000001</v>
      </c>
      <c r="M26" s="65"/>
      <c r="N26" s="66">
        <f t="shared" si="2"/>
        <v>0</v>
      </c>
      <c r="O26" s="65"/>
      <c r="P26" s="66">
        <f t="shared" si="3"/>
        <v>0</v>
      </c>
      <c r="Q26" s="67"/>
      <c r="R26" s="66">
        <f t="shared" si="4"/>
        <v>0</v>
      </c>
      <c r="S26" s="68"/>
      <c r="T26" s="66">
        <f t="shared" si="5"/>
        <v>0</v>
      </c>
      <c r="U26" s="68"/>
      <c r="V26" s="66">
        <f t="shared" si="6"/>
        <v>0</v>
      </c>
      <c r="W26" s="68"/>
      <c r="X26" s="66">
        <f t="shared" si="7"/>
        <v>0</v>
      </c>
      <c r="Y26" s="68"/>
      <c r="Z26" s="66">
        <f t="shared" si="8"/>
        <v>0</v>
      </c>
      <c r="AA26" s="68"/>
      <c r="AB26" s="66">
        <f t="shared" si="9"/>
        <v>0</v>
      </c>
      <c r="AC26" s="68"/>
      <c r="AD26" s="66">
        <f t="shared" si="10"/>
        <v>0</v>
      </c>
      <c r="AE26" s="68"/>
      <c r="AF26" s="66">
        <f t="shared" si="11"/>
        <v>0</v>
      </c>
      <c r="AG26" s="68">
        <v>20</v>
      </c>
      <c r="AH26" s="66">
        <f t="shared" si="12"/>
        <v>2946</v>
      </c>
      <c r="AI26" s="68">
        <v>18</v>
      </c>
      <c r="AJ26" s="66">
        <f t="shared" si="13"/>
        <v>2651.4</v>
      </c>
      <c r="AK26" s="68">
        <v>30</v>
      </c>
      <c r="AL26" s="66">
        <f t="shared" si="14"/>
        <v>4419</v>
      </c>
      <c r="AM26" s="68">
        <v>30</v>
      </c>
      <c r="AN26" s="66">
        <f t="shared" si="15"/>
        <v>4419</v>
      </c>
      <c r="AO26" s="68">
        <v>3</v>
      </c>
      <c r="AP26" s="66">
        <f t="shared" si="16"/>
        <v>441.90000000000003</v>
      </c>
      <c r="AQ26" s="68"/>
      <c r="AR26" s="66">
        <f t="shared" si="17"/>
        <v>0</v>
      </c>
      <c r="AS26" s="68">
        <v>12</v>
      </c>
      <c r="AT26" s="66">
        <f t="shared" si="18"/>
        <v>1767.6000000000001</v>
      </c>
      <c r="AU26" s="68"/>
      <c r="AV26" s="66">
        <f t="shared" si="19"/>
        <v>0</v>
      </c>
      <c r="AW26" s="68"/>
      <c r="AX26" s="66">
        <f t="shared" si="20"/>
        <v>0</v>
      </c>
      <c r="AY26" s="224">
        <f t="shared" si="27"/>
        <v>3161.06</v>
      </c>
      <c r="AZ26" s="230">
        <f t="shared" si="28"/>
        <v>160.46</v>
      </c>
      <c r="BA26" s="230">
        <f t="shared" si="29"/>
        <v>147.30000000000001</v>
      </c>
      <c r="BB26" s="238">
        <f t="shared" si="30"/>
        <v>23635.759999999998</v>
      </c>
      <c r="BC26" s="68"/>
      <c r="BD26" s="66">
        <f t="shared" si="22"/>
        <v>0</v>
      </c>
      <c r="BE26" s="68"/>
      <c r="BF26" s="66">
        <f t="shared" si="23"/>
        <v>0</v>
      </c>
      <c r="BG26" s="68"/>
      <c r="BH26" s="66">
        <f t="shared" si="24"/>
        <v>0</v>
      </c>
      <c r="BL26" s="180"/>
    </row>
    <row r="27" spans="2:77" s="129" customFormat="1" ht="22.5" customHeight="1" x14ac:dyDescent="0.2">
      <c r="B27" s="128"/>
      <c r="C27" s="59" t="s">
        <v>69</v>
      </c>
      <c r="D27" s="59" t="s">
        <v>29</v>
      </c>
      <c r="E27" s="60" t="s">
        <v>70</v>
      </c>
      <c r="F27" s="61" t="s">
        <v>71</v>
      </c>
      <c r="G27" s="62" t="s">
        <v>72</v>
      </c>
      <c r="H27" s="63">
        <v>59.18</v>
      </c>
      <c r="I27" s="64">
        <v>38.14</v>
      </c>
      <c r="J27" s="63">
        <v>2257.13</v>
      </c>
      <c r="K27" s="224">
        <f t="shared" si="25"/>
        <v>9.14</v>
      </c>
      <c r="L27" s="225">
        <f t="shared" si="26"/>
        <v>38.14</v>
      </c>
      <c r="M27" s="65"/>
      <c r="N27" s="66">
        <f t="shared" si="2"/>
        <v>0</v>
      </c>
      <c r="O27" s="65"/>
      <c r="P27" s="66">
        <f t="shared" si="3"/>
        <v>0</v>
      </c>
      <c r="Q27" s="67"/>
      <c r="R27" s="66">
        <f t="shared" si="4"/>
        <v>0</v>
      </c>
      <c r="S27" s="68"/>
      <c r="T27" s="66">
        <f t="shared" si="5"/>
        <v>0</v>
      </c>
      <c r="U27" s="68"/>
      <c r="V27" s="66">
        <f t="shared" si="6"/>
        <v>0</v>
      </c>
      <c r="W27" s="68"/>
      <c r="X27" s="66">
        <f t="shared" si="7"/>
        <v>0</v>
      </c>
      <c r="Y27" s="68"/>
      <c r="Z27" s="66">
        <f t="shared" si="8"/>
        <v>0</v>
      </c>
      <c r="AA27" s="68"/>
      <c r="AB27" s="66">
        <f t="shared" si="9"/>
        <v>0</v>
      </c>
      <c r="AC27" s="68"/>
      <c r="AD27" s="66">
        <f t="shared" si="10"/>
        <v>0</v>
      </c>
      <c r="AE27" s="68"/>
      <c r="AF27" s="66">
        <f t="shared" si="11"/>
        <v>0</v>
      </c>
      <c r="AG27" s="68"/>
      <c r="AH27" s="66">
        <f t="shared" si="12"/>
        <v>0</v>
      </c>
      <c r="AI27" s="68"/>
      <c r="AJ27" s="66">
        <f t="shared" si="13"/>
        <v>0</v>
      </c>
      <c r="AK27" s="68">
        <v>25</v>
      </c>
      <c r="AL27" s="66">
        <f t="shared" si="14"/>
        <v>953.5</v>
      </c>
      <c r="AM27" s="68">
        <v>15</v>
      </c>
      <c r="AN27" s="66">
        <f t="shared" si="15"/>
        <v>572.1</v>
      </c>
      <c r="AO27" s="68">
        <v>12</v>
      </c>
      <c r="AP27" s="66">
        <f t="shared" si="16"/>
        <v>457.68</v>
      </c>
      <c r="AQ27" s="68"/>
      <c r="AR27" s="66">
        <f t="shared" si="17"/>
        <v>0</v>
      </c>
      <c r="AS27" s="68">
        <v>4</v>
      </c>
      <c r="AT27" s="66">
        <f t="shared" si="18"/>
        <v>152.56</v>
      </c>
      <c r="AU27" s="68"/>
      <c r="AV27" s="66">
        <f t="shared" si="19"/>
        <v>0</v>
      </c>
      <c r="AW27" s="68"/>
      <c r="AX27" s="66">
        <f t="shared" si="20"/>
        <v>0</v>
      </c>
      <c r="AY27" s="224">
        <f t="shared" si="27"/>
        <v>348.6</v>
      </c>
      <c r="AZ27" s="230">
        <f t="shared" si="28"/>
        <v>68.319999999999993</v>
      </c>
      <c r="BA27" s="230">
        <f t="shared" si="29"/>
        <v>38.14</v>
      </c>
      <c r="BB27" s="238">
        <f t="shared" si="30"/>
        <v>2605.7199999999998</v>
      </c>
      <c r="BC27" s="68"/>
      <c r="BD27" s="66">
        <f t="shared" si="22"/>
        <v>0</v>
      </c>
      <c r="BE27" s="68"/>
      <c r="BF27" s="66">
        <f t="shared" si="23"/>
        <v>0</v>
      </c>
      <c r="BG27" s="68"/>
      <c r="BH27" s="66">
        <f t="shared" si="24"/>
        <v>0</v>
      </c>
      <c r="BL27" s="180"/>
    </row>
    <row r="28" spans="2:77" s="129" customFormat="1" ht="56.25" x14ac:dyDescent="0.2">
      <c r="B28" s="128"/>
      <c r="C28" s="59" t="s">
        <v>1</v>
      </c>
      <c r="D28" s="59" t="s">
        <v>29</v>
      </c>
      <c r="E28" s="60" t="s">
        <v>73</v>
      </c>
      <c r="F28" s="61" t="s">
        <v>74</v>
      </c>
      <c r="G28" s="62" t="s">
        <v>72</v>
      </c>
      <c r="H28" s="63">
        <v>662</v>
      </c>
      <c r="I28" s="64">
        <v>515.57000000000005</v>
      </c>
      <c r="J28" s="63">
        <v>341307.34</v>
      </c>
      <c r="K28" s="224">
        <f t="shared" si="25"/>
        <v>102.23</v>
      </c>
      <c r="L28" s="225">
        <f t="shared" si="26"/>
        <v>515.57000000000005</v>
      </c>
      <c r="M28" s="65"/>
      <c r="N28" s="66">
        <f t="shared" si="2"/>
        <v>0</v>
      </c>
      <c r="O28" s="65"/>
      <c r="P28" s="66">
        <f t="shared" si="3"/>
        <v>0</v>
      </c>
      <c r="Q28" s="67"/>
      <c r="R28" s="66">
        <f t="shared" si="4"/>
        <v>0</v>
      </c>
      <c r="S28" s="68"/>
      <c r="T28" s="66">
        <f t="shared" si="5"/>
        <v>0</v>
      </c>
      <c r="U28" s="68"/>
      <c r="V28" s="66">
        <f t="shared" si="6"/>
        <v>0</v>
      </c>
      <c r="W28" s="68"/>
      <c r="X28" s="66">
        <f t="shared" si="7"/>
        <v>0</v>
      </c>
      <c r="Y28" s="68"/>
      <c r="Z28" s="66">
        <f t="shared" si="8"/>
        <v>0</v>
      </c>
      <c r="AA28" s="68"/>
      <c r="AB28" s="66">
        <f t="shared" si="9"/>
        <v>0</v>
      </c>
      <c r="AC28" s="68"/>
      <c r="AD28" s="66">
        <f t="shared" si="10"/>
        <v>0</v>
      </c>
      <c r="AE28" s="68"/>
      <c r="AF28" s="66">
        <f t="shared" si="11"/>
        <v>0</v>
      </c>
      <c r="AG28" s="68">
        <v>10</v>
      </c>
      <c r="AH28" s="66">
        <f t="shared" si="12"/>
        <v>5155.7000000000007</v>
      </c>
      <c r="AI28" s="68">
        <v>30</v>
      </c>
      <c r="AJ28" s="66">
        <f t="shared" si="13"/>
        <v>15467.100000000002</v>
      </c>
      <c r="AK28" s="68">
        <v>380</v>
      </c>
      <c r="AL28" s="66">
        <f t="shared" si="14"/>
        <v>195916.6</v>
      </c>
      <c r="AM28" s="68"/>
      <c r="AN28" s="66">
        <f t="shared" si="15"/>
        <v>0</v>
      </c>
      <c r="AO28" s="68">
        <v>15</v>
      </c>
      <c r="AP28" s="66">
        <f t="shared" si="16"/>
        <v>7733.5500000000011</v>
      </c>
      <c r="AQ28" s="68"/>
      <c r="AR28" s="66">
        <f t="shared" si="17"/>
        <v>0</v>
      </c>
      <c r="AS28" s="68">
        <v>140</v>
      </c>
      <c r="AT28" s="66">
        <f t="shared" si="18"/>
        <v>72179.8</v>
      </c>
      <c r="AU28" s="68"/>
      <c r="AV28" s="66">
        <f t="shared" si="19"/>
        <v>0</v>
      </c>
      <c r="AW28" s="68"/>
      <c r="AX28" s="66">
        <f t="shared" si="20"/>
        <v>0</v>
      </c>
      <c r="AY28" s="224">
        <f t="shared" si="27"/>
        <v>52706.720000000001</v>
      </c>
      <c r="AZ28" s="230">
        <f t="shared" si="28"/>
        <v>764.23</v>
      </c>
      <c r="BA28" s="230">
        <f t="shared" si="29"/>
        <v>515.57000000000005</v>
      </c>
      <c r="BB28" s="238">
        <f t="shared" si="30"/>
        <v>394014.06</v>
      </c>
      <c r="BC28" s="68"/>
      <c r="BD28" s="66">
        <f t="shared" si="22"/>
        <v>0</v>
      </c>
      <c r="BE28" s="68"/>
      <c r="BF28" s="66">
        <f t="shared" si="23"/>
        <v>0</v>
      </c>
      <c r="BG28" s="68"/>
      <c r="BH28" s="66">
        <f t="shared" si="24"/>
        <v>0</v>
      </c>
      <c r="BL28" s="180"/>
      <c r="BT28" s="179" t="s">
        <v>589</v>
      </c>
      <c r="BV28" s="179" t="s">
        <v>614</v>
      </c>
      <c r="BW28" s="129" t="s">
        <v>607</v>
      </c>
    </row>
    <row r="29" spans="2:77" s="129" customFormat="1" ht="22.5" customHeight="1" x14ac:dyDescent="0.2">
      <c r="B29" s="128"/>
      <c r="C29" s="59" t="s">
        <v>75</v>
      </c>
      <c r="D29" s="59" t="s">
        <v>29</v>
      </c>
      <c r="E29" s="60" t="s">
        <v>76</v>
      </c>
      <c r="F29" s="61" t="s">
        <v>77</v>
      </c>
      <c r="G29" s="62" t="s">
        <v>72</v>
      </c>
      <c r="H29" s="63">
        <v>462.92</v>
      </c>
      <c r="I29" s="64">
        <v>234.11</v>
      </c>
      <c r="J29" s="63">
        <v>108374.2</v>
      </c>
      <c r="K29" s="224">
        <f t="shared" si="25"/>
        <v>71.48</v>
      </c>
      <c r="L29" s="225">
        <f t="shared" si="26"/>
        <v>234.11</v>
      </c>
      <c r="M29" s="65"/>
      <c r="N29" s="66">
        <f t="shared" si="2"/>
        <v>0</v>
      </c>
      <c r="O29" s="65"/>
      <c r="P29" s="66">
        <f t="shared" si="3"/>
        <v>0</v>
      </c>
      <c r="Q29" s="67"/>
      <c r="R29" s="66">
        <f t="shared" si="4"/>
        <v>0</v>
      </c>
      <c r="S29" s="68"/>
      <c r="T29" s="66">
        <f t="shared" si="5"/>
        <v>0</v>
      </c>
      <c r="U29" s="68"/>
      <c r="V29" s="66">
        <f t="shared" si="6"/>
        <v>0</v>
      </c>
      <c r="W29" s="68"/>
      <c r="X29" s="66">
        <f t="shared" si="7"/>
        <v>0</v>
      </c>
      <c r="Y29" s="68"/>
      <c r="Z29" s="66">
        <f t="shared" si="8"/>
        <v>0</v>
      </c>
      <c r="AA29" s="68"/>
      <c r="AB29" s="66">
        <f t="shared" si="9"/>
        <v>0</v>
      </c>
      <c r="AC29" s="68"/>
      <c r="AD29" s="66">
        <f t="shared" si="10"/>
        <v>0</v>
      </c>
      <c r="AE29" s="68"/>
      <c r="AF29" s="66">
        <f t="shared" si="11"/>
        <v>0</v>
      </c>
      <c r="AG29" s="68">
        <v>100</v>
      </c>
      <c r="AH29" s="66">
        <f t="shared" si="12"/>
        <v>23411</v>
      </c>
      <c r="AI29" s="68">
        <v>200</v>
      </c>
      <c r="AJ29" s="66">
        <f t="shared" si="13"/>
        <v>46822</v>
      </c>
      <c r="AK29" s="68">
        <v>40</v>
      </c>
      <c r="AL29" s="66">
        <f t="shared" si="14"/>
        <v>9364.4000000000015</v>
      </c>
      <c r="AM29" s="68"/>
      <c r="AN29" s="66">
        <f t="shared" si="15"/>
        <v>0</v>
      </c>
      <c r="AO29" s="68">
        <v>60</v>
      </c>
      <c r="AP29" s="66">
        <f t="shared" si="16"/>
        <v>14046.6</v>
      </c>
      <c r="AQ29" s="68"/>
      <c r="AR29" s="66">
        <f t="shared" si="17"/>
        <v>0</v>
      </c>
      <c r="AS29" s="68">
        <v>15</v>
      </c>
      <c r="AT29" s="66">
        <f t="shared" si="18"/>
        <v>3511.65</v>
      </c>
      <c r="AU29" s="68"/>
      <c r="AV29" s="66">
        <f t="shared" si="19"/>
        <v>0</v>
      </c>
      <c r="AW29" s="68"/>
      <c r="AX29" s="66">
        <f t="shared" si="20"/>
        <v>0</v>
      </c>
      <c r="AY29" s="224">
        <f t="shared" si="27"/>
        <v>16734.18</v>
      </c>
      <c r="AZ29" s="230">
        <f t="shared" si="28"/>
        <v>534.4</v>
      </c>
      <c r="BA29" s="230">
        <f t="shared" si="29"/>
        <v>234.11</v>
      </c>
      <c r="BB29" s="238">
        <f t="shared" si="30"/>
        <v>125108.38</v>
      </c>
      <c r="BC29" s="68"/>
      <c r="BD29" s="66">
        <f t="shared" si="22"/>
        <v>0</v>
      </c>
      <c r="BE29" s="68"/>
      <c r="BF29" s="66">
        <f t="shared" si="23"/>
        <v>0</v>
      </c>
      <c r="BG29" s="68"/>
      <c r="BH29" s="66">
        <f t="shared" si="24"/>
        <v>0</v>
      </c>
      <c r="BL29" s="180"/>
      <c r="BO29" s="421" t="s">
        <v>560</v>
      </c>
      <c r="BP29" s="423" t="s">
        <v>570</v>
      </c>
      <c r="BQ29" s="421" t="s">
        <v>573</v>
      </c>
      <c r="BR29" s="435" t="s">
        <v>580</v>
      </c>
      <c r="BS29" s="435"/>
      <c r="BT29" s="179" t="s">
        <v>586</v>
      </c>
    </row>
    <row r="30" spans="2:77" s="129" customFormat="1" ht="22.5" x14ac:dyDescent="0.2">
      <c r="B30" s="128"/>
      <c r="C30" s="59" t="s">
        <v>78</v>
      </c>
      <c r="D30" s="59" t="s">
        <v>29</v>
      </c>
      <c r="E30" s="60" t="s">
        <v>79</v>
      </c>
      <c r="F30" s="61" t="s">
        <v>80</v>
      </c>
      <c r="G30" s="62" t="s">
        <v>72</v>
      </c>
      <c r="H30" s="63">
        <v>462.92</v>
      </c>
      <c r="I30" s="64">
        <v>257.77999999999997</v>
      </c>
      <c r="J30" s="63">
        <v>119331.52</v>
      </c>
      <c r="K30" s="224">
        <f t="shared" si="25"/>
        <v>71.48</v>
      </c>
      <c r="L30" s="225">
        <f t="shared" si="26"/>
        <v>257.77999999999997</v>
      </c>
      <c r="M30" s="65"/>
      <c r="N30" s="66">
        <f t="shared" si="2"/>
        <v>0</v>
      </c>
      <c r="O30" s="65"/>
      <c r="P30" s="66">
        <f t="shared" si="3"/>
        <v>0</v>
      </c>
      <c r="Q30" s="67"/>
      <c r="R30" s="66">
        <f t="shared" si="4"/>
        <v>0</v>
      </c>
      <c r="S30" s="68"/>
      <c r="T30" s="66">
        <f t="shared" si="5"/>
        <v>0</v>
      </c>
      <c r="U30" s="68"/>
      <c r="V30" s="66">
        <f t="shared" si="6"/>
        <v>0</v>
      </c>
      <c r="W30" s="68"/>
      <c r="X30" s="66">
        <f t="shared" si="7"/>
        <v>0</v>
      </c>
      <c r="Y30" s="68"/>
      <c r="Z30" s="66">
        <f t="shared" si="8"/>
        <v>0</v>
      </c>
      <c r="AA30" s="68"/>
      <c r="AB30" s="66">
        <f t="shared" si="9"/>
        <v>0</v>
      </c>
      <c r="AC30" s="68"/>
      <c r="AD30" s="66">
        <f t="shared" si="10"/>
        <v>0</v>
      </c>
      <c r="AE30" s="68"/>
      <c r="AF30" s="66">
        <f t="shared" si="11"/>
        <v>0</v>
      </c>
      <c r="AG30" s="68">
        <v>100</v>
      </c>
      <c r="AH30" s="66">
        <f t="shared" si="12"/>
        <v>25777.999999999996</v>
      </c>
      <c r="AI30" s="68">
        <v>250</v>
      </c>
      <c r="AJ30" s="66">
        <f t="shared" si="13"/>
        <v>64444.999999999993</v>
      </c>
      <c r="AK30" s="68"/>
      <c r="AL30" s="66">
        <f t="shared" si="14"/>
        <v>0</v>
      </c>
      <c r="AM30" s="68"/>
      <c r="AN30" s="66">
        <f t="shared" si="15"/>
        <v>0</v>
      </c>
      <c r="AO30" s="68">
        <v>40</v>
      </c>
      <c r="AP30" s="66">
        <f t="shared" si="16"/>
        <v>10311.199999999999</v>
      </c>
      <c r="AQ30" s="68"/>
      <c r="AR30" s="66">
        <f t="shared" si="17"/>
        <v>0</v>
      </c>
      <c r="AS30" s="68">
        <v>15</v>
      </c>
      <c r="AT30" s="66">
        <f t="shared" si="18"/>
        <v>3866.7</v>
      </c>
      <c r="AU30" s="68"/>
      <c r="AV30" s="66">
        <f t="shared" si="19"/>
        <v>0</v>
      </c>
      <c r="AW30" s="68"/>
      <c r="AX30" s="66">
        <f t="shared" si="20"/>
        <v>0</v>
      </c>
      <c r="AY30" s="224">
        <f t="shared" si="27"/>
        <v>18426.11</v>
      </c>
      <c r="AZ30" s="230">
        <f t="shared" si="28"/>
        <v>534.4</v>
      </c>
      <c r="BA30" s="230">
        <f t="shared" si="29"/>
        <v>257.77999999999997</v>
      </c>
      <c r="BB30" s="238">
        <f t="shared" si="30"/>
        <v>137757.63</v>
      </c>
      <c r="BC30" s="68"/>
      <c r="BD30" s="66">
        <f t="shared" si="22"/>
        <v>0</v>
      </c>
      <c r="BE30" s="68"/>
      <c r="BF30" s="66">
        <f t="shared" si="23"/>
        <v>0</v>
      </c>
      <c r="BG30" s="68"/>
      <c r="BH30" s="66">
        <f t="shared" si="24"/>
        <v>0</v>
      </c>
      <c r="BL30" s="180"/>
      <c r="BO30" s="421"/>
      <c r="BP30" s="423"/>
      <c r="BQ30" s="421"/>
      <c r="BR30" s="435"/>
      <c r="BS30" s="435"/>
    </row>
    <row r="31" spans="2:77" s="129" customFormat="1" ht="22.5" x14ac:dyDescent="0.2">
      <c r="B31" s="128"/>
      <c r="C31" s="59" t="s">
        <v>81</v>
      </c>
      <c r="D31" s="59" t="s">
        <v>29</v>
      </c>
      <c r="E31" s="60" t="s">
        <v>82</v>
      </c>
      <c r="F31" s="61" t="s">
        <v>83</v>
      </c>
      <c r="G31" s="62" t="s">
        <v>72</v>
      </c>
      <c r="H31" s="63">
        <v>138.88</v>
      </c>
      <c r="I31" s="64">
        <v>13.15</v>
      </c>
      <c r="J31" s="63">
        <v>1826.27</v>
      </c>
      <c r="K31" s="224">
        <f t="shared" si="25"/>
        <v>21.45</v>
      </c>
      <c r="L31" s="225">
        <f t="shared" si="26"/>
        <v>13.15</v>
      </c>
      <c r="M31" s="65"/>
      <c r="N31" s="66">
        <f t="shared" si="2"/>
        <v>0</v>
      </c>
      <c r="O31" s="65"/>
      <c r="P31" s="66">
        <f t="shared" si="3"/>
        <v>0</v>
      </c>
      <c r="Q31" s="67"/>
      <c r="R31" s="66">
        <f t="shared" si="4"/>
        <v>0</v>
      </c>
      <c r="S31" s="68"/>
      <c r="T31" s="66">
        <f t="shared" si="5"/>
        <v>0</v>
      </c>
      <c r="U31" s="68"/>
      <c r="V31" s="66">
        <f t="shared" si="6"/>
        <v>0</v>
      </c>
      <c r="W31" s="68"/>
      <c r="X31" s="66">
        <f t="shared" si="7"/>
        <v>0</v>
      </c>
      <c r="Y31" s="68"/>
      <c r="Z31" s="66">
        <f t="shared" si="8"/>
        <v>0</v>
      </c>
      <c r="AA31" s="68"/>
      <c r="AB31" s="66">
        <f t="shared" si="9"/>
        <v>0</v>
      </c>
      <c r="AC31" s="68"/>
      <c r="AD31" s="66">
        <f t="shared" si="10"/>
        <v>0</v>
      </c>
      <c r="AE31" s="68"/>
      <c r="AF31" s="66">
        <f t="shared" si="11"/>
        <v>0</v>
      </c>
      <c r="AG31" s="68">
        <v>100</v>
      </c>
      <c r="AH31" s="66">
        <f t="shared" si="12"/>
        <v>1315</v>
      </c>
      <c r="AI31" s="68">
        <v>30</v>
      </c>
      <c r="AJ31" s="66">
        <f t="shared" si="13"/>
        <v>394.5</v>
      </c>
      <c r="AK31" s="68"/>
      <c r="AL31" s="66">
        <f t="shared" si="14"/>
        <v>0</v>
      </c>
      <c r="AM31" s="68"/>
      <c r="AN31" s="66">
        <f t="shared" si="15"/>
        <v>0</v>
      </c>
      <c r="AO31" s="68"/>
      <c r="AP31" s="66">
        <f t="shared" si="16"/>
        <v>0</v>
      </c>
      <c r="AQ31" s="68"/>
      <c r="AR31" s="66">
        <f t="shared" si="17"/>
        <v>0</v>
      </c>
      <c r="AS31" s="68"/>
      <c r="AT31" s="66">
        <f t="shared" si="18"/>
        <v>0</v>
      </c>
      <c r="AU31" s="68"/>
      <c r="AV31" s="66">
        <f t="shared" si="19"/>
        <v>0</v>
      </c>
      <c r="AW31" s="68"/>
      <c r="AX31" s="66">
        <f t="shared" si="20"/>
        <v>0</v>
      </c>
      <c r="AY31" s="224">
        <f t="shared" si="27"/>
        <v>282.07</v>
      </c>
      <c r="AZ31" s="230">
        <f t="shared" si="28"/>
        <v>160.32999999999998</v>
      </c>
      <c r="BA31" s="230">
        <f t="shared" si="29"/>
        <v>13.15</v>
      </c>
      <c r="BB31" s="238">
        <f t="shared" si="30"/>
        <v>2108.34</v>
      </c>
      <c r="BC31" s="68"/>
      <c r="BD31" s="66">
        <f t="shared" si="22"/>
        <v>0</v>
      </c>
      <c r="BE31" s="68"/>
      <c r="BF31" s="66">
        <f t="shared" si="23"/>
        <v>0</v>
      </c>
      <c r="BG31" s="68"/>
      <c r="BH31" s="66">
        <f t="shared" si="24"/>
        <v>0</v>
      </c>
      <c r="BL31" s="180"/>
      <c r="BO31" s="421"/>
      <c r="BP31" s="423"/>
      <c r="BQ31" s="421"/>
      <c r="BR31" s="435"/>
      <c r="BS31" s="435"/>
      <c r="BT31" s="180"/>
      <c r="BU31" s="180"/>
      <c r="BV31" s="180"/>
      <c r="BW31" s="180"/>
      <c r="BX31" s="180"/>
      <c r="BY31" s="180"/>
    </row>
    <row r="32" spans="2:77" s="129" customFormat="1" ht="22.5" x14ac:dyDescent="0.2">
      <c r="B32" s="128"/>
      <c r="C32" s="59" t="s">
        <v>84</v>
      </c>
      <c r="D32" s="59" t="s">
        <v>29</v>
      </c>
      <c r="E32" s="60" t="s">
        <v>85</v>
      </c>
      <c r="F32" s="61" t="s">
        <v>86</v>
      </c>
      <c r="G32" s="62" t="s">
        <v>72</v>
      </c>
      <c r="H32" s="63">
        <v>284.86</v>
      </c>
      <c r="I32" s="64">
        <v>315.64999999999998</v>
      </c>
      <c r="J32" s="63">
        <v>89916.06</v>
      </c>
      <c r="K32" s="224">
        <f t="shared" si="25"/>
        <v>43.99</v>
      </c>
      <c r="L32" s="225">
        <f t="shared" si="26"/>
        <v>315.64999999999998</v>
      </c>
      <c r="M32" s="65"/>
      <c r="N32" s="66">
        <f t="shared" si="2"/>
        <v>0</v>
      </c>
      <c r="O32" s="65"/>
      <c r="P32" s="66">
        <f t="shared" si="3"/>
        <v>0</v>
      </c>
      <c r="Q32" s="67"/>
      <c r="R32" s="66">
        <f t="shared" si="4"/>
        <v>0</v>
      </c>
      <c r="S32" s="68"/>
      <c r="T32" s="66">
        <f t="shared" si="5"/>
        <v>0</v>
      </c>
      <c r="U32" s="68"/>
      <c r="V32" s="66">
        <f t="shared" si="6"/>
        <v>0</v>
      </c>
      <c r="W32" s="68"/>
      <c r="X32" s="66">
        <f t="shared" si="7"/>
        <v>0</v>
      </c>
      <c r="Y32" s="68"/>
      <c r="Z32" s="66">
        <f t="shared" si="8"/>
        <v>0</v>
      </c>
      <c r="AA32" s="68"/>
      <c r="AB32" s="66">
        <f t="shared" si="9"/>
        <v>0</v>
      </c>
      <c r="AC32" s="68"/>
      <c r="AD32" s="66">
        <f t="shared" si="10"/>
        <v>0</v>
      </c>
      <c r="AE32" s="68"/>
      <c r="AF32" s="66">
        <f t="shared" si="11"/>
        <v>0</v>
      </c>
      <c r="AG32" s="68">
        <v>35</v>
      </c>
      <c r="AH32" s="66">
        <f t="shared" si="12"/>
        <v>11047.75</v>
      </c>
      <c r="AI32" s="68">
        <v>83</v>
      </c>
      <c r="AJ32" s="66">
        <f t="shared" si="13"/>
        <v>26198.949999999997</v>
      </c>
      <c r="AK32" s="68">
        <v>80</v>
      </c>
      <c r="AL32" s="66">
        <f t="shared" si="14"/>
        <v>25252</v>
      </c>
      <c r="AM32" s="68"/>
      <c r="AN32" s="66">
        <f t="shared" si="15"/>
        <v>0</v>
      </c>
      <c r="AO32" s="68">
        <v>8</v>
      </c>
      <c r="AP32" s="66">
        <f t="shared" si="16"/>
        <v>2525.1999999999998</v>
      </c>
      <c r="AQ32" s="68"/>
      <c r="AR32" s="66">
        <f t="shared" si="17"/>
        <v>0</v>
      </c>
      <c r="AS32" s="68">
        <v>30</v>
      </c>
      <c r="AT32" s="66">
        <f t="shared" si="18"/>
        <v>9469.5</v>
      </c>
      <c r="AU32" s="68"/>
      <c r="AV32" s="66">
        <f t="shared" si="19"/>
        <v>0</v>
      </c>
      <c r="AW32" s="68"/>
      <c r="AX32" s="66">
        <f t="shared" si="20"/>
        <v>0</v>
      </c>
      <c r="AY32" s="224">
        <f t="shared" si="27"/>
        <v>13885.44</v>
      </c>
      <c r="AZ32" s="230">
        <f t="shared" si="28"/>
        <v>328.85</v>
      </c>
      <c r="BA32" s="230">
        <f t="shared" si="29"/>
        <v>315.64999999999998</v>
      </c>
      <c r="BB32" s="238">
        <f t="shared" si="30"/>
        <v>103801.5</v>
      </c>
      <c r="BC32" s="68"/>
      <c r="BD32" s="66">
        <f t="shared" si="22"/>
        <v>0</v>
      </c>
      <c r="BE32" s="68"/>
      <c r="BF32" s="66">
        <f t="shared" si="23"/>
        <v>0</v>
      </c>
      <c r="BG32" s="68"/>
      <c r="BH32" s="66">
        <f t="shared" si="24"/>
        <v>0</v>
      </c>
      <c r="BL32" s="180"/>
      <c r="BO32" s="421"/>
      <c r="BP32" s="423"/>
      <c r="BQ32" s="421"/>
      <c r="BR32" s="435"/>
      <c r="BS32" s="435"/>
    </row>
    <row r="33" spans="1:80" s="129" customFormat="1" ht="10.9" customHeight="1" x14ac:dyDescent="0.2">
      <c r="B33" s="128"/>
      <c r="C33" s="59" t="s">
        <v>87</v>
      </c>
      <c r="D33" s="59" t="s">
        <v>29</v>
      </c>
      <c r="E33" s="60" t="s">
        <v>88</v>
      </c>
      <c r="F33" s="61" t="s">
        <v>89</v>
      </c>
      <c r="G33" s="62" t="s">
        <v>72</v>
      </c>
      <c r="H33" s="63">
        <v>85.46</v>
      </c>
      <c r="I33" s="64">
        <v>15.78</v>
      </c>
      <c r="J33" s="63">
        <v>1348.56</v>
      </c>
      <c r="K33" s="224">
        <f t="shared" si="25"/>
        <v>13.2</v>
      </c>
      <c r="L33" s="225">
        <f t="shared" si="26"/>
        <v>15.78</v>
      </c>
      <c r="M33" s="65"/>
      <c r="N33" s="66">
        <f t="shared" si="2"/>
        <v>0</v>
      </c>
      <c r="O33" s="65"/>
      <c r="P33" s="66">
        <f t="shared" si="3"/>
        <v>0</v>
      </c>
      <c r="Q33" s="67"/>
      <c r="R33" s="66">
        <f t="shared" si="4"/>
        <v>0</v>
      </c>
      <c r="S33" s="68"/>
      <c r="T33" s="66">
        <f t="shared" si="5"/>
        <v>0</v>
      </c>
      <c r="U33" s="68"/>
      <c r="V33" s="66">
        <f t="shared" si="6"/>
        <v>0</v>
      </c>
      <c r="W33" s="68"/>
      <c r="X33" s="66">
        <f t="shared" si="7"/>
        <v>0</v>
      </c>
      <c r="Y33" s="68"/>
      <c r="Z33" s="66">
        <f t="shared" si="8"/>
        <v>0</v>
      </c>
      <c r="AA33" s="68"/>
      <c r="AB33" s="66">
        <f t="shared" si="9"/>
        <v>0</v>
      </c>
      <c r="AC33" s="68"/>
      <c r="AD33" s="66">
        <f t="shared" si="10"/>
        <v>0</v>
      </c>
      <c r="AE33" s="68"/>
      <c r="AF33" s="66">
        <f t="shared" si="11"/>
        <v>0</v>
      </c>
      <c r="AG33" s="68">
        <v>35</v>
      </c>
      <c r="AH33" s="66">
        <f t="shared" si="12"/>
        <v>552.29999999999995</v>
      </c>
      <c r="AI33" s="68">
        <v>50</v>
      </c>
      <c r="AJ33" s="66">
        <f t="shared" si="13"/>
        <v>789</v>
      </c>
      <c r="AK33" s="68">
        <v>0.46</v>
      </c>
      <c r="AL33" s="66">
        <f t="shared" si="14"/>
        <v>7.2587999999999999</v>
      </c>
      <c r="AM33" s="68"/>
      <c r="AN33" s="66">
        <f t="shared" si="15"/>
        <v>0</v>
      </c>
      <c r="AO33" s="68"/>
      <c r="AP33" s="66">
        <f t="shared" si="16"/>
        <v>0</v>
      </c>
      <c r="AQ33" s="68"/>
      <c r="AR33" s="66">
        <f t="shared" si="17"/>
        <v>0</v>
      </c>
      <c r="AS33" s="68"/>
      <c r="AT33" s="66">
        <f t="shared" si="18"/>
        <v>0</v>
      </c>
      <c r="AU33" s="68"/>
      <c r="AV33" s="66">
        <f t="shared" si="19"/>
        <v>0</v>
      </c>
      <c r="AW33" s="68"/>
      <c r="AX33" s="66">
        <f t="shared" si="20"/>
        <v>0</v>
      </c>
      <c r="AY33" s="224">
        <f t="shared" si="27"/>
        <v>208.3</v>
      </c>
      <c r="AZ33" s="230">
        <f t="shared" si="28"/>
        <v>98.66</v>
      </c>
      <c r="BA33" s="230">
        <f t="shared" si="29"/>
        <v>15.78</v>
      </c>
      <c r="BB33" s="238">
        <f t="shared" si="30"/>
        <v>1556.85</v>
      </c>
      <c r="BC33" s="68"/>
      <c r="BD33" s="66">
        <f t="shared" si="22"/>
        <v>0</v>
      </c>
      <c r="BE33" s="68"/>
      <c r="BF33" s="66">
        <f t="shared" si="23"/>
        <v>0</v>
      </c>
      <c r="BG33" s="68"/>
      <c r="BH33" s="66">
        <f t="shared" si="24"/>
        <v>0</v>
      </c>
      <c r="BL33" s="180"/>
      <c r="BO33" s="421"/>
      <c r="BP33" s="423"/>
      <c r="BQ33" s="421"/>
      <c r="BR33" s="435"/>
      <c r="BS33" s="435"/>
    </row>
    <row r="34" spans="1:80" s="129" customFormat="1" ht="10.9" customHeight="1" x14ac:dyDescent="0.2">
      <c r="B34" s="128"/>
      <c r="C34" s="59" t="s">
        <v>0</v>
      </c>
      <c r="D34" s="59" t="s">
        <v>29</v>
      </c>
      <c r="E34" s="60" t="s">
        <v>90</v>
      </c>
      <c r="F34" s="61" t="s">
        <v>91</v>
      </c>
      <c r="G34" s="62" t="s">
        <v>32</v>
      </c>
      <c r="H34" s="63">
        <v>2850.7</v>
      </c>
      <c r="I34" s="64">
        <v>99.96</v>
      </c>
      <c r="J34" s="63">
        <v>284955.96999999997</v>
      </c>
      <c r="K34" s="224">
        <f t="shared" si="25"/>
        <v>440.21</v>
      </c>
      <c r="L34" s="225">
        <f t="shared" si="26"/>
        <v>99.96</v>
      </c>
      <c r="M34" s="65"/>
      <c r="N34" s="66">
        <f t="shared" si="2"/>
        <v>0</v>
      </c>
      <c r="O34" s="65"/>
      <c r="P34" s="66">
        <f t="shared" si="3"/>
        <v>0</v>
      </c>
      <c r="Q34" s="67"/>
      <c r="R34" s="66">
        <f t="shared" si="4"/>
        <v>0</v>
      </c>
      <c r="S34" s="68"/>
      <c r="T34" s="66">
        <f t="shared" si="5"/>
        <v>0</v>
      </c>
      <c r="U34" s="68"/>
      <c r="V34" s="66">
        <f t="shared" si="6"/>
        <v>0</v>
      </c>
      <c r="W34" s="68"/>
      <c r="X34" s="66">
        <f t="shared" si="7"/>
        <v>0</v>
      </c>
      <c r="Y34" s="68"/>
      <c r="Z34" s="66">
        <f t="shared" si="8"/>
        <v>0</v>
      </c>
      <c r="AA34" s="68"/>
      <c r="AB34" s="66">
        <f t="shared" si="9"/>
        <v>0</v>
      </c>
      <c r="AC34" s="68"/>
      <c r="AD34" s="66">
        <f t="shared" si="10"/>
        <v>0</v>
      </c>
      <c r="AE34" s="68"/>
      <c r="AF34" s="66">
        <f t="shared" si="11"/>
        <v>0</v>
      </c>
      <c r="AG34" s="68">
        <v>429</v>
      </c>
      <c r="AH34" s="66">
        <f t="shared" si="12"/>
        <v>42882.84</v>
      </c>
      <c r="AI34" s="68">
        <v>750</v>
      </c>
      <c r="AJ34" s="66">
        <f t="shared" si="13"/>
        <v>74970</v>
      </c>
      <c r="AK34" s="68">
        <v>850</v>
      </c>
      <c r="AL34" s="66">
        <f t="shared" si="14"/>
        <v>84966</v>
      </c>
      <c r="AM34" s="68">
        <v>250</v>
      </c>
      <c r="AN34" s="66">
        <f t="shared" si="15"/>
        <v>24990</v>
      </c>
      <c r="AO34" s="68">
        <v>250</v>
      </c>
      <c r="AP34" s="66">
        <f t="shared" si="16"/>
        <v>24990</v>
      </c>
      <c r="AQ34" s="68"/>
      <c r="AR34" s="66">
        <f t="shared" si="17"/>
        <v>0</v>
      </c>
      <c r="AS34" s="68">
        <v>112</v>
      </c>
      <c r="AT34" s="66">
        <f t="shared" si="18"/>
        <v>11195.519999999999</v>
      </c>
      <c r="AU34" s="68"/>
      <c r="AV34" s="66">
        <f t="shared" si="19"/>
        <v>0</v>
      </c>
      <c r="AW34" s="68"/>
      <c r="AX34" s="66">
        <f t="shared" si="20"/>
        <v>0</v>
      </c>
      <c r="AY34" s="224">
        <f t="shared" si="27"/>
        <v>44003.39</v>
      </c>
      <c r="AZ34" s="230">
        <f t="shared" si="28"/>
        <v>3290.91</v>
      </c>
      <c r="BA34" s="230">
        <f t="shared" si="29"/>
        <v>99.96</v>
      </c>
      <c r="BB34" s="238">
        <f t="shared" si="30"/>
        <v>328959.35999999999</v>
      </c>
      <c r="BC34" s="68"/>
      <c r="BD34" s="66">
        <f t="shared" si="22"/>
        <v>0</v>
      </c>
      <c r="BE34" s="68"/>
      <c r="BF34" s="66">
        <f t="shared" si="23"/>
        <v>0</v>
      </c>
      <c r="BG34" s="68"/>
      <c r="BH34" s="66">
        <f t="shared" si="24"/>
        <v>0</v>
      </c>
      <c r="BI34" s="179" t="s">
        <v>534</v>
      </c>
      <c r="BJ34" s="180" t="s">
        <v>539</v>
      </c>
      <c r="BK34" s="179" t="s">
        <v>544</v>
      </c>
      <c r="BL34" s="180" t="s">
        <v>549</v>
      </c>
      <c r="BM34" s="179" t="s">
        <v>552</v>
      </c>
      <c r="BO34" s="179" t="s">
        <v>559</v>
      </c>
      <c r="BP34" s="129" t="s">
        <v>569</v>
      </c>
      <c r="BQ34" s="179" t="s">
        <v>574</v>
      </c>
      <c r="BR34" s="435"/>
      <c r="BS34" s="435"/>
      <c r="BT34" s="179" t="s">
        <v>590</v>
      </c>
      <c r="BY34" s="421" t="s">
        <v>637</v>
      </c>
      <c r="BZ34" s="423" t="s">
        <v>681</v>
      </c>
      <c r="CA34" s="421" t="s">
        <v>683</v>
      </c>
      <c r="CB34" s="424" t="s">
        <v>709</v>
      </c>
    </row>
    <row r="35" spans="1:80" s="129" customFormat="1" ht="10.9" customHeight="1" x14ac:dyDescent="0.2">
      <c r="B35" s="128"/>
      <c r="C35" s="59" t="s">
        <v>92</v>
      </c>
      <c r="D35" s="59" t="s">
        <v>29</v>
      </c>
      <c r="E35" s="60" t="s">
        <v>93</v>
      </c>
      <c r="F35" s="61" t="s">
        <v>94</v>
      </c>
      <c r="G35" s="62" t="s">
        <v>32</v>
      </c>
      <c r="H35" s="63">
        <v>2850.7</v>
      </c>
      <c r="I35" s="64">
        <v>149.94</v>
      </c>
      <c r="J35" s="63">
        <v>427433.96</v>
      </c>
      <c r="K35" s="224">
        <f t="shared" si="25"/>
        <v>440.21</v>
      </c>
      <c r="L35" s="225">
        <f t="shared" si="26"/>
        <v>149.94</v>
      </c>
      <c r="M35" s="65"/>
      <c r="N35" s="66">
        <f t="shared" si="2"/>
        <v>0</v>
      </c>
      <c r="O35" s="65"/>
      <c r="P35" s="66">
        <f t="shared" si="3"/>
        <v>0</v>
      </c>
      <c r="Q35" s="67"/>
      <c r="R35" s="66">
        <f t="shared" si="4"/>
        <v>0</v>
      </c>
      <c r="S35" s="68"/>
      <c r="T35" s="66">
        <f t="shared" si="5"/>
        <v>0</v>
      </c>
      <c r="U35" s="68"/>
      <c r="V35" s="66">
        <f t="shared" si="6"/>
        <v>0</v>
      </c>
      <c r="W35" s="68"/>
      <c r="X35" s="66">
        <f t="shared" si="7"/>
        <v>0</v>
      </c>
      <c r="Y35" s="68"/>
      <c r="Z35" s="66">
        <f t="shared" si="8"/>
        <v>0</v>
      </c>
      <c r="AA35" s="68"/>
      <c r="AB35" s="66">
        <f t="shared" si="9"/>
        <v>0</v>
      </c>
      <c r="AC35" s="68"/>
      <c r="AD35" s="66">
        <f t="shared" si="10"/>
        <v>0</v>
      </c>
      <c r="AE35" s="68"/>
      <c r="AF35" s="66">
        <f t="shared" si="11"/>
        <v>0</v>
      </c>
      <c r="AG35" s="68">
        <v>429</v>
      </c>
      <c r="AH35" s="66">
        <f t="shared" si="12"/>
        <v>64324.26</v>
      </c>
      <c r="AI35" s="68">
        <v>750</v>
      </c>
      <c r="AJ35" s="66">
        <f t="shared" si="13"/>
        <v>112455</v>
      </c>
      <c r="AK35" s="68">
        <v>850</v>
      </c>
      <c r="AL35" s="66">
        <f t="shared" si="14"/>
        <v>127449</v>
      </c>
      <c r="AM35" s="68">
        <v>250</v>
      </c>
      <c r="AN35" s="66">
        <f t="shared" si="15"/>
        <v>37485</v>
      </c>
      <c r="AO35" s="68">
        <v>250</v>
      </c>
      <c r="AP35" s="66">
        <f t="shared" si="16"/>
        <v>37485</v>
      </c>
      <c r="AQ35" s="68"/>
      <c r="AR35" s="66">
        <f t="shared" si="17"/>
        <v>0</v>
      </c>
      <c r="AS35" s="68">
        <v>112</v>
      </c>
      <c r="AT35" s="66">
        <f t="shared" si="18"/>
        <v>16793.28</v>
      </c>
      <c r="AU35" s="68"/>
      <c r="AV35" s="66">
        <f t="shared" si="19"/>
        <v>0</v>
      </c>
      <c r="AW35" s="68"/>
      <c r="AX35" s="66">
        <f t="shared" si="20"/>
        <v>0</v>
      </c>
      <c r="AY35" s="224">
        <f t="shared" si="27"/>
        <v>66005.09</v>
      </c>
      <c r="AZ35" s="230">
        <f t="shared" si="28"/>
        <v>3290.91</v>
      </c>
      <c r="BA35" s="230">
        <f t="shared" si="29"/>
        <v>149.94</v>
      </c>
      <c r="BB35" s="238">
        <f t="shared" si="30"/>
        <v>493439.05</v>
      </c>
      <c r="BC35" s="68"/>
      <c r="BD35" s="66">
        <f t="shared" si="22"/>
        <v>0</v>
      </c>
      <c r="BE35" s="68"/>
      <c r="BF35" s="66">
        <f t="shared" si="23"/>
        <v>0</v>
      </c>
      <c r="BG35" s="68"/>
      <c r="BH35" s="66">
        <f t="shared" si="24"/>
        <v>0</v>
      </c>
      <c r="BI35" s="179" t="s">
        <v>534</v>
      </c>
      <c r="BJ35" s="180" t="s">
        <v>539</v>
      </c>
      <c r="BK35" s="179" t="s">
        <v>544</v>
      </c>
      <c r="BL35" s="180" t="s">
        <v>549</v>
      </c>
      <c r="BM35" s="179" t="s">
        <v>552</v>
      </c>
      <c r="BO35" s="179" t="s">
        <v>559</v>
      </c>
      <c r="BP35" s="129" t="s">
        <v>569</v>
      </c>
      <c r="BQ35" s="179" t="s">
        <v>574</v>
      </c>
      <c r="BR35" s="435"/>
      <c r="BS35" s="435"/>
      <c r="BT35" s="179" t="s">
        <v>590</v>
      </c>
      <c r="BU35" s="179" t="s">
        <v>592</v>
      </c>
      <c r="BY35" s="421"/>
      <c r="BZ35" s="423"/>
      <c r="CA35" s="421"/>
      <c r="CB35" s="424"/>
    </row>
    <row r="36" spans="1:80" s="129" customFormat="1" ht="22.5" x14ac:dyDescent="0.2">
      <c r="B36" s="128"/>
      <c r="C36" s="59" t="s">
        <v>95</v>
      </c>
      <c r="D36" s="59" t="s">
        <v>29</v>
      </c>
      <c r="E36" s="60" t="s">
        <v>96</v>
      </c>
      <c r="F36" s="61" t="s">
        <v>97</v>
      </c>
      <c r="G36" s="62" t="s">
        <v>72</v>
      </c>
      <c r="H36" s="63">
        <v>605.35</v>
      </c>
      <c r="I36" s="64">
        <v>13.15</v>
      </c>
      <c r="J36" s="63">
        <v>7960.35</v>
      </c>
      <c r="K36" s="224">
        <f t="shared" si="25"/>
        <v>93.48</v>
      </c>
      <c r="L36" s="225">
        <f t="shared" si="26"/>
        <v>13.15</v>
      </c>
      <c r="M36" s="65"/>
      <c r="N36" s="66">
        <f t="shared" si="2"/>
        <v>0</v>
      </c>
      <c r="O36" s="65"/>
      <c r="P36" s="66">
        <f t="shared" si="3"/>
        <v>0</v>
      </c>
      <c r="Q36" s="67"/>
      <c r="R36" s="66">
        <f t="shared" si="4"/>
        <v>0</v>
      </c>
      <c r="S36" s="68"/>
      <c r="T36" s="66">
        <f t="shared" si="5"/>
        <v>0</v>
      </c>
      <c r="U36" s="68"/>
      <c r="V36" s="66">
        <f t="shared" si="6"/>
        <v>0</v>
      </c>
      <c r="W36" s="68"/>
      <c r="X36" s="66">
        <f t="shared" si="7"/>
        <v>0</v>
      </c>
      <c r="Y36" s="68"/>
      <c r="Z36" s="66">
        <f t="shared" si="8"/>
        <v>0</v>
      </c>
      <c r="AA36" s="68"/>
      <c r="AB36" s="66">
        <f t="shared" si="9"/>
        <v>0</v>
      </c>
      <c r="AC36" s="68"/>
      <c r="AD36" s="66">
        <f t="shared" si="10"/>
        <v>0</v>
      </c>
      <c r="AE36" s="68"/>
      <c r="AF36" s="66">
        <f t="shared" si="11"/>
        <v>0</v>
      </c>
      <c r="AG36" s="68">
        <v>235</v>
      </c>
      <c r="AH36" s="66">
        <f t="shared" si="12"/>
        <v>3090.25</v>
      </c>
      <c r="AI36" s="68">
        <v>200</v>
      </c>
      <c r="AJ36" s="66">
        <f t="shared" si="13"/>
        <v>2630</v>
      </c>
      <c r="AK36" s="68">
        <v>10</v>
      </c>
      <c r="AL36" s="66">
        <f t="shared" si="14"/>
        <v>131.5</v>
      </c>
      <c r="AM36" s="68">
        <v>80</v>
      </c>
      <c r="AN36" s="66">
        <f t="shared" si="15"/>
        <v>1052</v>
      </c>
      <c r="AO36" s="68">
        <v>45</v>
      </c>
      <c r="AP36" s="66">
        <f t="shared" si="16"/>
        <v>591.75</v>
      </c>
      <c r="AQ36" s="68"/>
      <c r="AR36" s="66">
        <f t="shared" si="17"/>
        <v>0</v>
      </c>
      <c r="AS36" s="68"/>
      <c r="AT36" s="66">
        <f t="shared" si="18"/>
        <v>0</v>
      </c>
      <c r="AU36" s="68"/>
      <c r="AV36" s="66">
        <f t="shared" si="19"/>
        <v>0</v>
      </c>
      <c r="AW36" s="68">
        <v>25</v>
      </c>
      <c r="AX36" s="66">
        <f t="shared" si="20"/>
        <v>328.75</v>
      </c>
      <c r="AY36" s="224">
        <f t="shared" si="27"/>
        <v>1229.26</v>
      </c>
      <c r="AZ36" s="230">
        <f t="shared" si="28"/>
        <v>698.83</v>
      </c>
      <c r="BA36" s="230">
        <f t="shared" si="29"/>
        <v>13.15</v>
      </c>
      <c r="BB36" s="238">
        <f t="shared" si="30"/>
        <v>9189.61</v>
      </c>
      <c r="BC36" s="68"/>
      <c r="BD36" s="66">
        <f t="shared" si="22"/>
        <v>0</v>
      </c>
      <c r="BE36" s="68"/>
      <c r="BF36" s="66">
        <f t="shared" si="23"/>
        <v>0</v>
      </c>
      <c r="BG36" s="68"/>
      <c r="BH36" s="66">
        <f t="shared" si="24"/>
        <v>0</v>
      </c>
      <c r="BL36" s="180"/>
      <c r="BO36" s="178" t="s">
        <v>561</v>
      </c>
      <c r="BP36" s="129" t="s">
        <v>571</v>
      </c>
      <c r="BQ36" s="179" t="s">
        <v>576</v>
      </c>
      <c r="BR36" s="435"/>
      <c r="BS36" s="435"/>
      <c r="BT36" s="179" t="s">
        <v>588</v>
      </c>
      <c r="BU36" s="421" t="s">
        <v>595</v>
      </c>
    </row>
    <row r="37" spans="1:80" s="129" customFormat="1" ht="33.75" x14ac:dyDescent="0.2">
      <c r="B37" s="128"/>
      <c r="C37" s="59" t="s">
        <v>98</v>
      </c>
      <c r="D37" s="59" t="s">
        <v>29</v>
      </c>
      <c r="E37" s="60" t="s">
        <v>99</v>
      </c>
      <c r="F37" s="61" t="s">
        <v>100</v>
      </c>
      <c r="G37" s="62" t="s">
        <v>72</v>
      </c>
      <c r="H37" s="63">
        <v>669.7</v>
      </c>
      <c r="I37" s="64">
        <v>205.17</v>
      </c>
      <c r="J37" s="63">
        <v>137402.35</v>
      </c>
      <c r="K37" s="224">
        <f t="shared" si="25"/>
        <v>103.42</v>
      </c>
      <c r="L37" s="225">
        <f t="shared" si="26"/>
        <v>205.17</v>
      </c>
      <c r="M37" s="65"/>
      <c r="N37" s="66">
        <f t="shared" si="2"/>
        <v>0</v>
      </c>
      <c r="O37" s="65"/>
      <c r="P37" s="66">
        <f t="shared" si="3"/>
        <v>0</v>
      </c>
      <c r="Q37" s="67"/>
      <c r="R37" s="66">
        <f t="shared" si="4"/>
        <v>0</v>
      </c>
      <c r="S37" s="68"/>
      <c r="T37" s="66">
        <f t="shared" si="5"/>
        <v>0</v>
      </c>
      <c r="U37" s="68"/>
      <c r="V37" s="66">
        <f t="shared" si="6"/>
        <v>0</v>
      </c>
      <c r="W37" s="68"/>
      <c r="X37" s="66">
        <f t="shared" si="7"/>
        <v>0</v>
      </c>
      <c r="Y37" s="68"/>
      <c r="Z37" s="66">
        <f t="shared" si="8"/>
        <v>0</v>
      </c>
      <c r="AA37" s="68"/>
      <c r="AB37" s="66">
        <f t="shared" si="9"/>
        <v>0</v>
      </c>
      <c r="AC37" s="68"/>
      <c r="AD37" s="66">
        <f t="shared" si="10"/>
        <v>0</v>
      </c>
      <c r="AE37" s="68"/>
      <c r="AF37" s="66">
        <f t="shared" si="11"/>
        <v>0</v>
      </c>
      <c r="AG37" s="68">
        <v>235</v>
      </c>
      <c r="AH37" s="66">
        <f t="shared" si="12"/>
        <v>48214.95</v>
      </c>
      <c r="AI37" s="68">
        <v>121</v>
      </c>
      <c r="AJ37" s="66">
        <f t="shared" si="13"/>
        <v>24825.57</v>
      </c>
      <c r="AK37" s="68">
        <v>100.08</v>
      </c>
      <c r="AL37" s="66">
        <f t="shared" si="14"/>
        <v>20533.4136</v>
      </c>
      <c r="AM37" s="68">
        <v>120</v>
      </c>
      <c r="AN37" s="66">
        <f t="shared" si="15"/>
        <v>24620.399999999998</v>
      </c>
      <c r="AO37" s="68">
        <v>50</v>
      </c>
      <c r="AP37" s="66">
        <f t="shared" si="16"/>
        <v>10258.5</v>
      </c>
      <c r="AQ37" s="68"/>
      <c r="AR37" s="66">
        <f t="shared" si="17"/>
        <v>0</v>
      </c>
      <c r="AS37" s="68">
        <v>20</v>
      </c>
      <c r="AT37" s="66">
        <f t="shared" si="18"/>
        <v>4103.3999999999996</v>
      </c>
      <c r="AU37" s="68"/>
      <c r="AV37" s="66">
        <f t="shared" si="19"/>
        <v>0</v>
      </c>
      <c r="AW37" s="68">
        <v>20</v>
      </c>
      <c r="AX37" s="66">
        <f t="shared" si="20"/>
        <v>4103.3999999999996</v>
      </c>
      <c r="AY37" s="224">
        <f t="shared" si="27"/>
        <v>21218.68</v>
      </c>
      <c r="AZ37" s="230">
        <f t="shared" si="28"/>
        <v>773.12</v>
      </c>
      <c r="BA37" s="230">
        <f t="shared" si="29"/>
        <v>205.17</v>
      </c>
      <c r="BB37" s="238">
        <f t="shared" si="30"/>
        <v>158621.03</v>
      </c>
      <c r="BC37" s="68"/>
      <c r="BD37" s="66">
        <f t="shared" si="22"/>
        <v>0</v>
      </c>
      <c r="BE37" s="68"/>
      <c r="BF37" s="66">
        <f t="shared" si="23"/>
        <v>0</v>
      </c>
      <c r="BG37" s="68"/>
      <c r="BH37" s="66">
        <f t="shared" si="24"/>
        <v>0</v>
      </c>
      <c r="BL37" s="180"/>
      <c r="BO37" s="179" t="s">
        <v>563</v>
      </c>
      <c r="BP37" s="129" t="s">
        <v>571</v>
      </c>
      <c r="BT37" s="179" t="s">
        <v>587</v>
      </c>
      <c r="BU37" s="421"/>
    </row>
    <row r="38" spans="1:80" s="129" customFormat="1" ht="45" x14ac:dyDescent="0.2">
      <c r="B38" s="128"/>
      <c r="C38" s="59" t="s">
        <v>101</v>
      </c>
      <c r="D38" s="59" t="s">
        <v>29</v>
      </c>
      <c r="E38" s="60" t="s">
        <v>102</v>
      </c>
      <c r="F38" s="61" t="s">
        <v>103</v>
      </c>
      <c r="G38" s="62" t="s">
        <v>72</v>
      </c>
      <c r="H38" s="63">
        <v>541</v>
      </c>
      <c r="I38" s="64">
        <v>467.78999999999996</v>
      </c>
      <c r="J38" s="63">
        <v>253074.39</v>
      </c>
      <c r="K38" s="224">
        <f t="shared" si="25"/>
        <v>83.54</v>
      </c>
      <c r="L38" s="225">
        <f t="shared" si="26"/>
        <v>467.78999999999996</v>
      </c>
      <c r="M38" s="65"/>
      <c r="N38" s="66">
        <f t="shared" si="2"/>
        <v>0</v>
      </c>
      <c r="O38" s="65"/>
      <c r="P38" s="66">
        <f t="shared" si="3"/>
        <v>0</v>
      </c>
      <c r="Q38" s="67"/>
      <c r="R38" s="66">
        <f t="shared" si="4"/>
        <v>0</v>
      </c>
      <c r="S38" s="68"/>
      <c r="T38" s="66">
        <f t="shared" si="5"/>
        <v>0</v>
      </c>
      <c r="U38" s="68"/>
      <c r="V38" s="66">
        <f t="shared" si="6"/>
        <v>0</v>
      </c>
      <c r="W38" s="68"/>
      <c r="X38" s="66">
        <f t="shared" si="7"/>
        <v>0</v>
      </c>
      <c r="Y38" s="68"/>
      <c r="Z38" s="66">
        <f t="shared" si="8"/>
        <v>0</v>
      </c>
      <c r="AA38" s="68"/>
      <c r="AB38" s="66">
        <f t="shared" si="9"/>
        <v>0</v>
      </c>
      <c r="AC38" s="68"/>
      <c r="AD38" s="66">
        <f t="shared" si="10"/>
        <v>0</v>
      </c>
      <c r="AE38" s="68"/>
      <c r="AF38" s="66">
        <f t="shared" si="11"/>
        <v>0</v>
      </c>
      <c r="AG38" s="68">
        <v>52</v>
      </c>
      <c r="AH38" s="66">
        <f t="shared" si="12"/>
        <v>24325.079999999998</v>
      </c>
      <c r="AI38" s="68">
        <v>100</v>
      </c>
      <c r="AJ38" s="66">
        <f t="shared" si="13"/>
        <v>46779</v>
      </c>
      <c r="AK38" s="68">
        <v>250</v>
      </c>
      <c r="AL38" s="66">
        <f t="shared" si="14"/>
        <v>116947.49999999999</v>
      </c>
      <c r="AM38" s="68">
        <v>89</v>
      </c>
      <c r="AN38" s="66">
        <f t="shared" si="15"/>
        <v>41633.31</v>
      </c>
      <c r="AO38" s="68">
        <v>50</v>
      </c>
      <c r="AP38" s="66">
        <f t="shared" si="16"/>
        <v>23389.5</v>
      </c>
      <c r="AQ38" s="68"/>
      <c r="AR38" s="66">
        <f t="shared" si="17"/>
        <v>0</v>
      </c>
      <c r="AS38" s="68"/>
      <c r="AT38" s="66">
        <f t="shared" si="18"/>
        <v>0</v>
      </c>
      <c r="AU38" s="68"/>
      <c r="AV38" s="66">
        <f t="shared" si="19"/>
        <v>0</v>
      </c>
      <c r="AW38" s="68"/>
      <c r="AX38" s="66">
        <f t="shared" si="20"/>
        <v>0</v>
      </c>
      <c r="AY38" s="224">
        <f t="shared" si="27"/>
        <v>39079.18</v>
      </c>
      <c r="AZ38" s="230">
        <f t="shared" si="28"/>
        <v>624.54</v>
      </c>
      <c r="BA38" s="230">
        <f t="shared" si="29"/>
        <v>467.78999999999996</v>
      </c>
      <c r="BB38" s="238">
        <f t="shared" si="30"/>
        <v>292153.57</v>
      </c>
      <c r="BC38" s="68"/>
      <c r="BD38" s="66">
        <f t="shared" si="22"/>
        <v>0</v>
      </c>
      <c r="BE38" s="68"/>
      <c r="BF38" s="66">
        <f t="shared" si="23"/>
        <v>0</v>
      </c>
      <c r="BG38" s="68"/>
      <c r="BH38" s="66">
        <f t="shared" si="24"/>
        <v>0</v>
      </c>
      <c r="BI38" s="178" t="s">
        <v>535</v>
      </c>
      <c r="BJ38" s="129" t="s">
        <v>538</v>
      </c>
      <c r="BK38" s="178" t="s">
        <v>545</v>
      </c>
      <c r="BL38" s="180"/>
      <c r="BO38" s="178" t="s">
        <v>562</v>
      </c>
      <c r="BQ38" s="179" t="s">
        <v>575</v>
      </c>
      <c r="BR38" s="129" t="s">
        <v>581</v>
      </c>
      <c r="BT38" s="179" t="s">
        <v>587</v>
      </c>
      <c r="BU38" s="178" t="s">
        <v>594</v>
      </c>
    </row>
    <row r="39" spans="1:80" s="129" customFormat="1" ht="22.5" x14ac:dyDescent="0.2">
      <c r="B39" s="128"/>
      <c r="C39" s="59" t="s">
        <v>104</v>
      </c>
      <c r="D39" s="59" t="s">
        <v>29</v>
      </c>
      <c r="E39" s="60" t="s">
        <v>105</v>
      </c>
      <c r="F39" s="61" t="s">
        <v>106</v>
      </c>
      <c r="G39" s="62" t="s">
        <v>72</v>
      </c>
      <c r="H39" s="63">
        <v>751</v>
      </c>
      <c r="I39" s="64">
        <v>143.36000000000001</v>
      </c>
      <c r="J39" s="63">
        <v>107663.36</v>
      </c>
      <c r="K39" s="224">
        <f t="shared" si="25"/>
        <v>115.97</v>
      </c>
      <c r="L39" s="225">
        <f t="shared" si="26"/>
        <v>143.36000000000001</v>
      </c>
      <c r="M39" s="65"/>
      <c r="N39" s="66">
        <f t="shared" si="2"/>
        <v>0</v>
      </c>
      <c r="O39" s="65"/>
      <c r="P39" s="66">
        <f t="shared" si="3"/>
        <v>0</v>
      </c>
      <c r="Q39" s="67"/>
      <c r="R39" s="66">
        <f t="shared" si="4"/>
        <v>0</v>
      </c>
      <c r="S39" s="68"/>
      <c r="T39" s="66">
        <f t="shared" si="5"/>
        <v>0</v>
      </c>
      <c r="U39" s="68"/>
      <c r="V39" s="66">
        <f t="shared" si="6"/>
        <v>0</v>
      </c>
      <c r="W39" s="68"/>
      <c r="X39" s="66">
        <f t="shared" si="7"/>
        <v>0</v>
      </c>
      <c r="Y39" s="68"/>
      <c r="Z39" s="66">
        <f t="shared" si="8"/>
        <v>0</v>
      </c>
      <c r="AA39" s="68"/>
      <c r="AB39" s="66">
        <f t="shared" si="9"/>
        <v>0</v>
      </c>
      <c r="AC39" s="68"/>
      <c r="AD39" s="66">
        <f t="shared" si="10"/>
        <v>0</v>
      </c>
      <c r="AE39" s="68"/>
      <c r="AF39" s="66">
        <f t="shared" si="11"/>
        <v>0</v>
      </c>
      <c r="AG39" s="68">
        <v>184</v>
      </c>
      <c r="AH39" s="66">
        <f t="shared" si="12"/>
        <v>26378.240000000002</v>
      </c>
      <c r="AI39" s="68">
        <v>411</v>
      </c>
      <c r="AJ39" s="66">
        <f t="shared" si="13"/>
        <v>58920.960000000006</v>
      </c>
      <c r="AK39" s="68"/>
      <c r="AL39" s="66">
        <f t="shared" si="14"/>
        <v>0</v>
      </c>
      <c r="AM39" s="68"/>
      <c r="AN39" s="66">
        <f t="shared" si="15"/>
        <v>0</v>
      </c>
      <c r="AO39" s="68">
        <v>49.9</v>
      </c>
      <c r="AP39" s="66">
        <f t="shared" si="16"/>
        <v>7153.6640000000007</v>
      </c>
      <c r="AQ39" s="68"/>
      <c r="AR39" s="66">
        <f t="shared" si="17"/>
        <v>0</v>
      </c>
      <c r="AS39" s="68">
        <v>40</v>
      </c>
      <c r="AT39" s="66">
        <f t="shared" si="18"/>
        <v>5734.4000000000005</v>
      </c>
      <c r="AU39" s="68"/>
      <c r="AV39" s="66">
        <f t="shared" si="19"/>
        <v>0</v>
      </c>
      <c r="AW39" s="68">
        <v>45</v>
      </c>
      <c r="AX39" s="66">
        <f t="shared" si="20"/>
        <v>6451.2000000000007</v>
      </c>
      <c r="AY39" s="224">
        <f t="shared" si="27"/>
        <v>16625.46</v>
      </c>
      <c r="AZ39" s="230">
        <f t="shared" si="28"/>
        <v>866.97</v>
      </c>
      <c r="BA39" s="230">
        <f t="shared" si="29"/>
        <v>143.36000000000001</v>
      </c>
      <c r="BB39" s="238">
        <f t="shared" si="30"/>
        <v>124288.82</v>
      </c>
      <c r="BC39" s="68"/>
      <c r="BD39" s="66">
        <f t="shared" si="22"/>
        <v>0</v>
      </c>
      <c r="BE39" s="68"/>
      <c r="BF39" s="66">
        <f t="shared" si="23"/>
        <v>0</v>
      </c>
      <c r="BG39" s="68"/>
      <c r="BH39" s="66">
        <f t="shared" si="24"/>
        <v>0</v>
      </c>
      <c r="BL39" s="180"/>
      <c r="BO39" s="179" t="s">
        <v>564</v>
      </c>
      <c r="BP39" s="129" t="s">
        <v>569</v>
      </c>
      <c r="BQ39" s="421" t="s">
        <v>576</v>
      </c>
      <c r="BR39" s="436" t="s">
        <v>582</v>
      </c>
      <c r="BS39" s="436"/>
    </row>
    <row r="40" spans="1:80" s="129" customFormat="1" ht="22.5" x14ac:dyDescent="0.2">
      <c r="B40" s="128"/>
      <c r="C40" s="74" t="s">
        <v>107</v>
      </c>
      <c r="D40" s="74" t="s">
        <v>108</v>
      </c>
      <c r="E40" s="75" t="s">
        <v>109</v>
      </c>
      <c r="F40" s="76" t="s">
        <v>110</v>
      </c>
      <c r="G40" s="77" t="s">
        <v>111</v>
      </c>
      <c r="H40" s="78">
        <v>162.6</v>
      </c>
      <c r="I40" s="79">
        <v>412.45</v>
      </c>
      <c r="J40" s="78">
        <v>67064.37</v>
      </c>
      <c r="K40" s="224">
        <f t="shared" si="25"/>
        <v>25.11</v>
      </c>
      <c r="L40" s="225">
        <f t="shared" si="26"/>
        <v>412.45</v>
      </c>
      <c r="M40" s="65"/>
      <c r="N40" s="66">
        <f t="shared" si="2"/>
        <v>0</v>
      </c>
      <c r="O40" s="65"/>
      <c r="P40" s="66">
        <f t="shared" si="3"/>
        <v>0</v>
      </c>
      <c r="Q40" s="67"/>
      <c r="R40" s="66">
        <f t="shared" si="4"/>
        <v>0</v>
      </c>
      <c r="S40" s="68"/>
      <c r="T40" s="66">
        <f t="shared" si="5"/>
        <v>0</v>
      </c>
      <c r="U40" s="68"/>
      <c r="V40" s="66">
        <f t="shared" si="6"/>
        <v>0</v>
      </c>
      <c r="W40" s="68"/>
      <c r="X40" s="66">
        <f t="shared" si="7"/>
        <v>0</v>
      </c>
      <c r="Y40" s="68"/>
      <c r="Z40" s="66">
        <f t="shared" si="8"/>
        <v>0</v>
      </c>
      <c r="AA40" s="68"/>
      <c r="AB40" s="66">
        <f t="shared" si="9"/>
        <v>0</v>
      </c>
      <c r="AC40" s="68"/>
      <c r="AD40" s="66">
        <f t="shared" si="10"/>
        <v>0</v>
      </c>
      <c r="AE40" s="68"/>
      <c r="AF40" s="66">
        <f t="shared" si="11"/>
        <v>0</v>
      </c>
      <c r="AG40" s="68">
        <v>50</v>
      </c>
      <c r="AH40" s="66">
        <f t="shared" si="12"/>
        <v>20622.5</v>
      </c>
      <c r="AI40" s="68"/>
      <c r="AJ40" s="66">
        <f t="shared" si="13"/>
        <v>0</v>
      </c>
      <c r="AK40" s="68">
        <v>75</v>
      </c>
      <c r="AL40" s="66">
        <f t="shared" si="14"/>
        <v>30933.75</v>
      </c>
      <c r="AM40" s="68">
        <v>16</v>
      </c>
      <c r="AN40" s="66">
        <f t="shared" si="15"/>
        <v>6599.2</v>
      </c>
      <c r="AO40" s="68">
        <v>10</v>
      </c>
      <c r="AP40" s="66">
        <f t="shared" si="16"/>
        <v>4124.5</v>
      </c>
      <c r="AQ40" s="68"/>
      <c r="AR40" s="66">
        <f t="shared" si="17"/>
        <v>0</v>
      </c>
      <c r="AS40" s="68"/>
      <c r="AT40" s="66">
        <f t="shared" si="18"/>
        <v>0</v>
      </c>
      <c r="AU40" s="68"/>
      <c r="AV40" s="66">
        <f t="shared" si="19"/>
        <v>0</v>
      </c>
      <c r="AW40" s="68">
        <v>10</v>
      </c>
      <c r="AX40" s="66">
        <f t="shared" si="20"/>
        <v>4124.5</v>
      </c>
      <c r="AY40" s="224">
        <f t="shared" si="27"/>
        <v>10356.620000000001</v>
      </c>
      <c r="AZ40" s="230">
        <f t="shared" si="28"/>
        <v>187.70999999999998</v>
      </c>
      <c r="BA40" s="230">
        <f t="shared" si="29"/>
        <v>412.45</v>
      </c>
      <c r="BB40" s="238">
        <f t="shared" si="30"/>
        <v>77420.990000000005</v>
      </c>
      <c r="BC40" s="68"/>
      <c r="BD40" s="66">
        <f t="shared" si="22"/>
        <v>0</v>
      </c>
      <c r="BE40" s="68"/>
      <c r="BF40" s="66">
        <f t="shared" si="23"/>
        <v>0</v>
      </c>
      <c r="BG40" s="68"/>
      <c r="BH40" s="66">
        <f t="shared" si="24"/>
        <v>0</v>
      </c>
      <c r="BL40" s="180"/>
      <c r="BQ40" s="421"/>
      <c r="BR40" s="424"/>
      <c r="BS40" s="424"/>
      <c r="BT40" s="179" t="s">
        <v>586</v>
      </c>
      <c r="BU40" s="179" t="s">
        <v>586</v>
      </c>
    </row>
    <row r="41" spans="1:80" s="129" customFormat="1" ht="22.5" x14ac:dyDescent="0.2">
      <c r="B41" s="128"/>
      <c r="C41" s="59" t="s">
        <v>112</v>
      </c>
      <c r="D41" s="59" t="s">
        <v>29</v>
      </c>
      <c r="E41" s="60" t="s">
        <v>113</v>
      </c>
      <c r="F41" s="61" t="s">
        <v>114</v>
      </c>
      <c r="G41" s="62" t="s">
        <v>72</v>
      </c>
      <c r="H41" s="63">
        <v>669.7</v>
      </c>
      <c r="I41" s="64">
        <v>270.20999999999998</v>
      </c>
      <c r="J41" s="63">
        <v>180959.64</v>
      </c>
      <c r="K41" s="224">
        <f t="shared" si="25"/>
        <v>103.42</v>
      </c>
      <c r="L41" s="225">
        <f t="shared" si="26"/>
        <v>270.20999999999998</v>
      </c>
      <c r="M41" s="65"/>
      <c r="N41" s="66">
        <f t="shared" si="2"/>
        <v>0</v>
      </c>
      <c r="O41" s="65"/>
      <c r="P41" s="66">
        <f t="shared" si="3"/>
        <v>0</v>
      </c>
      <c r="Q41" s="67"/>
      <c r="R41" s="66">
        <f t="shared" si="4"/>
        <v>0</v>
      </c>
      <c r="S41" s="68"/>
      <c r="T41" s="66">
        <f t="shared" si="5"/>
        <v>0</v>
      </c>
      <c r="U41" s="68"/>
      <c r="V41" s="66">
        <f t="shared" si="6"/>
        <v>0</v>
      </c>
      <c r="W41" s="68"/>
      <c r="X41" s="66">
        <f t="shared" si="7"/>
        <v>0</v>
      </c>
      <c r="Y41" s="68"/>
      <c r="Z41" s="66">
        <f t="shared" si="8"/>
        <v>0</v>
      </c>
      <c r="AA41" s="68"/>
      <c r="AB41" s="66">
        <f t="shared" si="9"/>
        <v>0</v>
      </c>
      <c r="AC41" s="68"/>
      <c r="AD41" s="66">
        <f t="shared" si="10"/>
        <v>0</v>
      </c>
      <c r="AE41" s="68"/>
      <c r="AF41" s="66">
        <f t="shared" si="11"/>
        <v>0</v>
      </c>
      <c r="AG41" s="68">
        <v>184</v>
      </c>
      <c r="AH41" s="66">
        <f t="shared" si="12"/>
        <v>49718.64</v>
      </c>
      <c r="AI41" s="68">
        <v>411</v>
      </c>
      <c r="AJ41" s="66">
        <f t="shared" si="13"/>
        <v>111056.31</v>
      </c>
      <c r="AK41" s="68"/>
      <c r="AL41" s="66">
        <f t="shared" si="14"/>
        <v>0</v>
      </c>
      <c r="AM41" s="68"/>
      <c r="AN41" s="66">
        <f t="shared" si="15"/>
        <v>0</v>
      </c>
      <c r="AO41" s="68">
        <v>30</v>
      </c>
      <c r="AP41" s="66">
        <f t="shared" si="16"/>
        <v>8106.2999999999993</v>
      </c>
      <c r="AQ41" s="68"/>
      <c r="AR41" s="66">
        <f t="shared" si="17"/>
        <v>0</v>
      </c>
      <c r="AS41" s="68">
        <v>10</v>
      </c>
      <c r="AT41" s="66">
        <f t="shared" si="18"/>
        <v>2702.1</v>
      </c>
      <c r="AU41" s="68"/>
      <c r="AV41" s="66">
        <f t="shared" si="19"/>
        <v>0</v>
      </c>
      <c r="AW41" s="68">
        <v>22</v>
      </c>
      <c r="AX41" s="66">
        <f t="shared" si="20"/>
        <v>5944.62</v>
      </c>
      <c r="AY41" s="224">
        <f t="shared" si="27"/>
        <v>27945.119999999999</v>
      </c>
      <c r="AZ41" s="230">
        <f t="shared" si="28"/>
        <v>773.12</v>
      </c>
      <c r="BA41" s="230">
        <f t="shared" si="29"/>
        <v>270.20999999999998</v>
      </c>
      <c r="BB41" s="238">
        <f t="shared" si="30"/>
        <v>208904.76</v>
      </c>
      <c r="BC41" s="68"/>
      <c r="BD41" s="66">
        <f t="shared" si="22"/>
        <v>0</v>
      </c>
      <c r="BE41" s="68"/>
      <c r="BF41" s="66">
        <f t="shared" si="23"/>
        <v>0</v>
      </c>
      <c r="BG41" s="68"/>
      <c r="BH41" s="66">
        <f t="shared" si="24"/>
        <v>0</v>
      </c>
      <c r="BL41" s="180"/>
      <c r="BO41" s="179" t="s">
        <v>564</v>
      </c>
      <c r="BP41" s="129" t="s">
        <v>569</v>
      </c>
      <c r="BQ41" s="421"/>
      <c r="BR41" s="436"/>
      <c r="BS41" s="436"/>
    </row>
    <row r="42" spans="1:80" s="129" customFormat="1" ht="22.5" x14ac:dyDescent="0.2">
      <c r="B42" s="128"/>
      <c r="C42" s="59" t="s">
        <v>115</v>
      </c>
      <c r="D42" s="59" t="s">
        <v>29</v>
      </c>
      <c r="E42" s="60" t="s">
        <v>116</v>
      </c>
      <c r="F42" s="61" t="s">
        <v>117</v>
      </c>
      <c r="G42" s="62" t="s">
        <v>72</v>
      </c>
      <c r="H42" s="63">
        <v>318.8</v>
      </c>
      <c r="I42" s="64">
        <v>159.13999999999999</v>
      </c>
      <c r="J42" s="63">
        <v>50733.83</v>
      </c>
      <c r="K42" s="224">
        <f t="shared" si="25"/>
        <v>49.23</v>
      </c>
      <c r="L42" s="225">
        <f t="shared" si="26"/>
        <v>159.13999999999999</v>
      </c>
      <c r="M42" s="65"/>
      <c r="N42" s="66">
        <f t="shared" si="2"/>
        <v>0</v>
      </c>
      <c r="O42" s="65"/>
      <c r="P42" s="66">
        <f t="shared" si="3"/>
        <v>0</v>
      </c>
      <c r="Q42" s="67"/>
      <c r="R42" s="66">
        <f t="shared" si="4"/>
        <v>0</v>
      </c>
      <c r="S42" s="68"/>
      <c r="T42" s="66">
        <f t="shared" si="5"/>
        <v>0</v>
      </c>
      <c r="U42" s="68"/>
      <c r="V42" s="66">
        <f t="shared" si="6"/>
        <v>0</v>
      </c>
      <c r="W42" s="68"/>
      <c r="X42" s="66">
        <f t="shared" si="7"/>
        <v>0</v>
      </c>
      <c r="Y42" s="68"/>
      <c r="Z42" s="66">
        <f t="shared" si="8"/>
        <v>0</v>
      </c>
      <c r="AA42" s="68"/>
      <c r="AB42" s="66">
        <f t="shared" si="9"/>
        <v>0</v>
      </c>
      <c r="AC42" s="68"/>
      <c r="AD42" s="66">
        <f t="shared" si="10"/>
        <v>0</v>
      </c>
      <c r="AE42" s="68"/>
      <c r="AF42" s="66">
        <f t="shared" si="11"/>
        <v>0</v>
      </c>
      <c r="AG42" s="68">
        <v>29.2</v>
      </c>
      <c r="AH42" s="66">
        <f t="shared" si="12"/>
        <v>4646.8879999999999</v>
      </c>
      <c r="AI42" s="68">
        <v>69</v>
      </c>
      <c r="AJ42" s="66">
        <f t="shared" si="13"/>
        <v>10980.66</v>
      </c>
      <c r="AK42" s="68">
        <v>110</v>
      </c>
      <c r="AL42" s="66">
        <f t="shared" si="14"/>
        <v>17505.399999999998</v>
      </c>
      <c r="AM42" s="68">
        <v>55</v>
      </c>
      <c r="AN42" s="66">
        <f t="shared" si="15"/>
        <v>8752.6999999999989</v>
      </c>
      <c r="AO42" s="68">
        <v>33</v>
      </c>
      <c r="AP42" s="66">
        <f t="shared" si="16"/>
        <v>5251.62</v>
      </c>
      <c r="AQ42" s="68"/>
      <c r="AR42" s="66">
        <f t="shared" si="17"/>
        <v>0</v>
      </c>
      <c r="AS42" s="68"/>
      <c r="AT42" s="66">
        <f t="shared" si="18"/>
        <v>0</v>
      </c>
      <c r="AU42" s="68"/>
      <c r="AV42" s="66">
        <f t="shared" si="19"/>
        <v>0</v>
      </c>
      <c r="AW42" s="68">
        <v>14</v>
      </c>
      <c r="AX42" s="66">
        <f t="shared" si="20"/>
        <v>2227.96</v>
      </c>
      <c r="AY42" s="224">
        <f t="shared" si="27"/>
        <v>7834.46</v>
      </c>
      <c r="AZ42" s="230">
        <f t="shared" si="28"/>
        <v>368.03000000000003</v>
      </c>
      <c r="BA42" s="230">
        <f t="shared" si="29"/>
        <v>159.13999999999999</v>
      </c>
      <c r="BB42" s="238">
        <f t="shared" si="30"/>
        <v>58568.29</v>
      </c>
      <c r="BC42" s="68"/>
      <c r="BD42" s="66">
        <f t="shared" si="22"/>
        <v>0</v>
      </c>
      <c r="BE42" s="68"/>
      <c r="BF42" s="66">
        <f t="shared" si="23"/>
        <v>0</v>
      </c>
      <c r="BG42" s="68"/>
      <c r="BH42" s="66">
        <f t="shared" si="24"/>
        <v>0</v>
      </c>
      <c r="BL42" s="180"/>
    </row>
    <row r="43" spans="1:80" s="129" customFormat="1" ht="12" x14ac:dyDescent="0.2">
      <c r="B43" s="128"/>
      <c r="C43" s="74" t="s">
        <v>118</v>
      </c>
      <c r="D43" s="74" t="s">
        <v>108</v>
      </c>
      <c r="E43" s="75" t="s">
        <v>119</v>
      </c>
      <c r="F43" s="76" t="s">
        <v>120</v>
      </c>
      <c r="G43" s="77" t="s">
        <v>111</v>
      </c>
      <c r="H43" s="78">
        <v>637.6</v>
      </c>
      <c r="I43" s="79">
        <v>155.96</v>
      </c>
      <c r="J43" s="78">
        <v>99440.1</v>
      </c>
      <c r="K43" s="224">
        <f t="shared" si="25"/>
        <v>98.46</v>
      </c>
      <c r="L43" s="225">
        <f t="shared" si="26"/>
        <v>155.96</v>
      </c>
      <c r="M43" s="65"/>
      <c r="N43" s="66">
        <f t="shared" si="2"/>
        <v>0</v>
      </c>
      <c r="O43" s="65"/>
      <c r="P43" s="66">
        <f t="shared" si="3"/>
        <v>0</v>
      </c>
      <c r="Q43" s="67"/>
      <c r="R43" s="66">
        <f t="shared" si="4"/>
        <v>0</v>
      </c>
      <c r="S43" s="68"/>
      <c r="T43" s="66">
        <f t="shared" si="5"/>
        <v>0</v>
      </c>
      <c r="U43" s="68"/>
      <c r="V43" s="66">
        <f t="shared" si="6"/>
        <v>0</v>
      </c>
      <c r="W43" s="68"/>
      <c r="X43" s="66">
        <f t="shared" si="7"/>
        <v>0</v>
      </c>
      <c r="Y43" s="68"/>
      <c r="Z43" s="66">
        <f t="shared" si="8"/>
        <v>0</v>
      </c>
      <c r="AA43" s="68"/>
      <c r="AB43" s="66">
        <f t="shared" si="9"/>
        <v>0</v>
      </c>
      <c r="AC43" s="68"/>
      <c r="AD43" s="66">
        <f t="shared" si="10"/>
        <v>0</v>
      </c>
      <c r="AE43" s="68"/>
      <c r="AF43" s="66">
        <f t="shared" si="11"/>
        <v>0</v>
      </c>
      <c r="AG43" s="68">
        <v>50</v>
      </c>
      <c r="AH43" s="66">
        <f t="shared" si="12"/>
        <v>7798</v>
      </c>
      <c r="AI43" s="68">
        <v>124</v>
      </c>
      <c r="AJ43" s="66">
        <f t="shared" si="13"/>
        <v>19339.04</v>
      </c>
      <c r="AK43" s="68">
        <v>230</v>
      </c>
      <c r="AL43" s="66">
        <f t="shared" si="14"/>
        <v>35870.800000000003</v>
      </c>
      <c r="AM43" s="68">
        <v>130</v>
      </c>
      <c r="AN43" s="66">
        <f t="shared" si="15"/>
        <v>20274.8</v>
      </c>
      <c r="AO43" s="68">
        <v>33</v>
      </c>
      <c r="AP43" s="66">
        <f t="shared" si="16"/>
        <v>5146.68</v>
      </c>
      <c r="AQ43" s="68"/>
      <c r="AR43" s="66">
        <f t="shared" si="17"/>
        <v>0</v>
      </c>
      <c r="AS43" s="68">
        <v>12</v>
      </c>
      <c r="AT43" s="66">
        <f t="shared" si="18"/>
        <v>1871.52</v>
      </c>
      <c r="AU43" s="68"/>
      <c r="AV43" s="66">
        <f t="shared" si="19"/>
        <v>0</v>
      </c>
      <c r="AW43" s="68">
        <v>20</v>
      </c>
      <c r="AX43" s="66">
        <f t="shared" si="20"/>
        <v>3119.2000000000003</v>
      </c>
      <c r="AY43" s="224">
        <f t="shared" si="27"/>
        <v>15355.82</v>
      </c>
      <c r="AZ43" s="230">
        <f t="shared" si="28"/>
        <v>736.06000000000006</v>
      </c>
      <c r="BA43" s="230">
        <f t="shared" si="29"/>
        <v>155.96</v>
      </c>
      <c r="BB43" s="238">
        <f t="shared" si="30"/>
        <v>114795.92</v>
      </c>
      <c r="BC43" s="68"/>
      <c r="BD43" s="66">
        <f t="shared" si="22"/>
        <v>0</v>
      </c>
      <c r="BE43" s="68"/>
      <c r="BF43" s="66">
        <f t="shared" si="23"/>
        <v>0</v>
      </c>
      <c r="BG43" s="68"/>
      <c r="BH43" s="66">
        <f t="shared" si="24"/>
        <v>0</v>
      </c>
      <c r="BL43" s="180"/>
    </row>
    <row r="44" spans="1:80" s="129" customFormat="1" ht="22.5" x14ac:dyDescent="0.2">
      <c r="B44" s="128"/>
      <c r="C44" s="59" t="s">
        <v>121</v>
      </c>
      <c r="D44" s="59" t="s">
        <v>29</v>
      </c>
      <c r="E44" s="60" t="s">
        <v>122</v>
      </c>
      <c r="F44" s="61" t="s">
        <v>123</v>
      </c>
      <c r="G44" s="62" t="s">
        <v>32</v>
      </c>
      <c r="H44" s="63">
        <v>197.25</v>
      </c>
      <c r="I44" s="64">
        <v>27.62</v>
      </c>
      <c r="J44" s="63">
        <v>5448.05</v>
      </c>
      <c r="K44" s="224">
        <f t="shared" si="25"/>
        <v>30.46</v>
      </c>
      <c r="L44" s="225">
        <f t="shared" si="26"/>
        <v>27.62</v>
      </c>
      <c r="M44" s="65"/>
      <c r="N44" s="66">
        <f t="shared" si="2"/>
        <v>0</v>
      </c>
      <c r="O44" s="65"/>
      <c r="P44" s="66">
        <f t="shared" si="3"/>
        <v>0</v>
      </c>
      <c r="Q44" s="67"/>
      <c r="R44" s="66">
        <f t="shared" si="4"/>
        <v>0</v>
      </c>
      <c r="S44" s="68"/>
      <c r="T44" s="66">
        <f t="shared" si="5"/>
        <v>0</v>
      </c>
      <c r="U44" s="68"/>
      <c r="V44" s="66">
        <f t="shared" si="6"/>
        <v>0</v>
      </c>
      <c r="W44" s="68"/>
      <c r="X44" s="66">
        <f t="shared" si="7"/>
        <v>0</v>
      </c>
      <c r="Y44" s="68"/>
      <c r="Z44" s="66">
        <f t="shared" si="8"/>
        <v>0</v>
      </c>
      <c r="AA44" s="68"/>
      <c r="AB44" s="66">
        <f t="shared" si="9"/>
        <v>0</v>
      </c>
      <c r="AC44" s="68"/>
      <c r="AD44" s="66">
        <f t="shared" si="10"/>
        <v>0</v>
      </c>
      <c r="AE44" s="68"/>
      <c r="AF44" s="66">
        <f t="shared" si="11"/>
        <v>0</v>
      </c>
      <c r="AG44" s="68">
        <v>30</v>
      </c>
      <c r="AH44" s="66">
        <f t="shared" si="12"/>
        <v>828.6</v>
      </c>
      <c r="AI44" s="68"/>
      <c r="AJ44" s="66">
        <f t="shared" si="13"/>
        <v>0</v>
      </c>
      <c r="AK44" s="68">
        <v>110</v>
      </c>
      <c r="AL44" s="66">
        <f t="shared" si="14"/>
        <v>3038.2000000000003</v>
      </c>
      <c r="AM44" s="68">
        <v>25</v>
      </c>
      <c r="AN44" s="66">
        <f t="shared" si="15"/>
        <v>690.5</v>
      </c>
      <c r="AO44" s="68">
        <v>20</v>
      </c>
      <c r="AP44" s="66">
        <f t="shared" si="16"/>
        <v>552.4</v>
      </c>
      <c r="AQ44" s="68"/>
      <c r="AR44" s="66">
        <f t="shared" si="17"/>
        <v>0</v>
      </c>
      <c r="AS44" s="68"/>
      <c r="AT44" s="66">
        <f t="shared" si="18"/>
        <v>0</v>
      </c>
      <c r="AU44" s="68"/>
      <c r="AV44" s="66">
        <f t="shared" si="19"/>
        <v>0</v>
      </c>
      <c r="AW44" s="68"/>
      <c r="AX44" s="66">
        <f t="shared" si="20"/>
        <v>0</v>
      </c>
      <c r="AY44" s="224">
        <f t="shared" si="27"/>
        <v>841.31</v>
      </c>
      <c r="AZ44" s="230">
        <f t="shared" si="28"/>
        <v>227.71</v>
      </c>
      <c r="BA44" s="230">
        <f t="shared" si="29"/>
        <v>27.62</v>
      </c>
      <c r="BB44" s="238">
        <f t="shared" si="30"/>
        <v>6289.35</v>
      </c>
      <c r="BC44" s="68"/>
      <c r="BD44" s="66">
        <f t="shared" si="22"/>
        <v>0</v>
      </c>
      <c r="BE44" s="68"/>
      <c r="BF44" s="66">
        <f t="shared" si="23"/>
        <v>0</v>
      </c>
      <c r="BG44" s="68"/>
      <c r="BH44" s="66">
        <f t="shared" si="24"/>
        <v>0</v>
      </c>
      <c r="BL44" s="180"/>
      <c r="BU44" s="178" t="s">
        <v>596</v>
      </c>
      <c r="BY44" s="178" t="s">
        <v>618</v>
      </c>
      <c r="BZ44" s="424" t="s">
        <v>680</v>
      </c>
      <c r="CA44" s="420" t="s">
        <v>684</v>
      </c>
      <c r="CB44" s="424" t="s">
        <v>607</v>
      </c>
    </row>
    <row r="45" spans="1:80" s="129" customFormat="1" ht="22.5" x14ac:dyDescent="0.2">
      <c r="B45" s="128"/>
      <c r="C45" s="59" t="s">
        <v>124</v>
      </c>
      <c r="D45" s="59" t="s">
        <v>29</v>
      </c>
      <c r="E45" s="60" t="s">
        <v>125</v>
      </c>
      <c r="F45" s="61" t="s">
        <v>126</v>
      </c>
      <c r="G45" s="62" t="s">
        <v>32</v>
      </c>
      <c r="H45" s="63">
        <v>197.25</v>
      </c>
      <c r="I45" s="64">
        <v>42.09</v>
      </c>
      <c r="J45" s="63">
        <v>8302.25</v>
      </c>
      <c r="K45" s="224">
        <f t="shared" si="25"/>
        <v>30.46</v>
      </c>
      <c r="L45" s="225">
        <f t="shared" si="26"/>
        <v>42.09</v>
      </c>
      <c r="M45" s="65"/>
      <c r="N45" s="66">
        <f t="shared" si="2"/>
        <v>0</v>
      </c>
      <c r="O45" s="65"/>
      <c r="P45" s="66">
        <f t="shared" si="3"/>
        <v>0</v>
      </c>
      <c r="Q45" s="67"/>
      <c r="R45" s="66">
        <f t="shared" si="4"/>
        <v>0</v>
      </c>
      <c r="S45" s="68"/>
      <c r="T45" s="66">
        <f t="shared" si="5"/>
        <v>0</v>
      </c>
      <c r="U45" s="68"/>
      <c r="V45" s="66">
        <f t="shared" si="6"/>
        <v>0</v>
      </c>
      <c r="W45" s="68"/>
      <c r="X45" s="66">
        <f t="shared" si="7"/>
        <v>0</v>
      </c>
      <c r="Y45" s="68"/>
      <c r="Z45" s="66">
        <f t="shared" si="8"/>
        <v>0</v>
      </c>
      <c r="AA45" s="68"/>
      <c r="AB45" s="66">
        <f t="shared" si="9"/>
        <v>0</v>
      </c>
      <c r="AC45" s="68"/>
      <c r="AD45" s="66">
        <f t="shared" si="10"/>
        <v>0</v>
      </c>
      <c r="AE45" s="68"/>
      <c r="AF45" s="66">
        <f t="shared" si="11"/>
        <v>0</v>
      </c>
      <c r="AG45" s="68">
        <v>20</v>
      </c>
      <c r="AH45" s="66">
        <f t="shared" si="12"/>
        <v>841.80000000000007</v>
      </c>
      <c r="AI45" s="68"/>
      <c r="AJ45" s="66">
        <f t="shared" si="13"/>
        <v>0</v>
      </c>
      <c r="AK45" s="68">
        <v>110</v>
      </c>
      <c r="AL45" s="66">
        <f t="shared" si="14"/>
        <v>4629.9000000000005</v>
      </c>
      <c r="AM45" s="68">
        <v>25</v>
      </c>
      <c r="AN45" s="66">
        <f t="shared" si="15"/>
        <v>1052.25</v>
      </c>
      <c r="AO45" s="68">
        <v>20</v>
      </c>
      <c r="AP45" s="66">
        <f t="shared" si="16"/>
        <v>841.80000000000007</v>
      </c>
      <c r="AQ45" s="68"/>
      <c r="AR45" s="66">
        <f t="shared" si="17"/>
        <v>0</v>
      </c>
      <c r="AS45" s="68"/>
      <c r="AT45" s="66">
        <f t="shared" si="18"/>
        <v>0</v>
      </c>
      <c r="AU45" s="68"/>
      <c r="AV45" s="66">
        <f t="shared" si="19"/>
        <v>0</v>
      </c>
      <c r="AW45" s="68"/>
      <c r="AX45" s="66">
        <f t="shared" si="20"/>
        <v>0</v>
      </c>
      <c r="AY45" s="224">
        <f t="shared" si="27"/>
        <v>1282.06</v>
      </c>
      <c r="AZ45" s="230">
        <f t="shared" si="28"/>
        <v>227.71</v>
      </c>
      <c r="BA45" s="230">
        <f t="shared" si="29"/>
        <v>42.09</v>
      </c>
      <c r="BB45" s="238">
        <f t="shared" si="30"/>
        <v>9584.31</v>
      </c>
      <c r="BC45" s="68"/>
      <c r="BD45" s="66">
        <f t="shared" si="22"/>
        <v>0</v>
      </c>
      <c r="BE45" s="68"/>
      <c r="BF45" s="66">
        <f t="shared" si="23"/>
        <v>0</v>
      </c>
      <c r="BG45" s="68"/>
      <c r="BH45" s="66">
        <f t="shared" si="24"/>
        <v>0</v>
      </c>
      <c r="BL45" s="180"/>
      <c r="BY45" s="178" t="s">
        <v>618</v>
      </c>
      <c r="BZ45" s="424"/>
      <c r="CA45" s="420"/>
      <c r="CB45" s="424"/>
    </row>
    <row r="46" spans="1:80" s="129" customFormat="1" ht="22.5" x14ac:dyDescent="0.2">
      <c r="B46" s="128"/>
      <c r="C46" s="59" t="s">
        <v>127</v>
      </c>
      <c r="D46" s="59" t="s">
        <v>29</v>
      </c>
      <c r="E46" s="60" t="s">
        <v>128</v>
      </c>
      <c r="F46" s="61" t="s">
        <v>129</v>
      </c>
      <c r="G46" s="62" t="s">
        <v>32</v>
      </c>
      <c r="H46" s="63">
        <v>394.5</v>
      </c>
      <c r="I46" s="64">
        <v>11.84</v>
      </c>
      <c r="J46" s="63">
        <v>4670.88</v>
      </c>
      <c r="K46" s="224">
        <f t="shared" si="25"/>
        <v>60.92</v>
      </c>
      <c r="L46" s="225">
        <f t="shared" si="26"/>
        <v>11.84</v>
      </c>
      <c r="M46" s="65"/>
      <c r="N46" s="66">
        <f t="shared" si="2"/>
        <v>0</v>
      </c>
      <c r="O46" s="65"/>
      <c r="P46" s="66">
        <f t="shared" si="3"/>
        <v>0</v>
      </c>
      <c r="Q46" s="67"/>
      <c r="R46" s="66">
        <f t="shared" si="4"/>
        <v>0</v>
      </c>
      <c r="S46" s="68"/>
      <c r="T46" s="66">
        <f t="shared" si="5"/>
        <v>0</v>
      </c>
      <c r="U46" s="68"/>
      <c r="V46" s="66">
        <f t="shared" si="6"/>
        <v>0</v>
      </c>
      <c r="W46" s="68"/>
      <c r="X46" s="66">
        <f t="shared" si="7"/>
        <v>0</v>
      </c>
      <c r="Y46" s="68"/>
      <c r="Z46" s="66">
        <f t="shared" si="8"/>
        <v>0</v>
      </c>
      <c r="AA46" s="68"/>
      <c r="AB46" s="66">
        <f t="shared" si="9"/>
        <v>0</v>
      </c>
      <c r="AC46" s="68"/>
      <c r="AD46" s="66">
        <f t="shared" si="10"/>
        <v>0</v>
      </c>
      <c r="AE46" s="68"/>
      <c r="AF46" s="66">
        <f t="shared" si="11"/>
        <v>0</v>
      </c>
      <c r="AG46" s="68"/>
      <c r="AH46" s="66">
        <f t="shared" si="12"/>
        <v>0</v>
      </c>
      <c r="AI46" s="68"/>
      <c r="AJ46" s="66">
        <f t="shared" si="13"/>
        <v>0</v>
      </c>
      <c r="AK46" s="68"/>
      <c r="AL46" s="66">
        <f t="shared" si="14"/>
        <v>0</v>
      </c>
      <c r="AM46" s="68"/>
      <c r="AN46" s="66">
        <f t="shared" si="15"/>
        <v>0</v>
      </c>
      <c r="AO46" s="68">
        <v>20</v>
      </c>
      <c r="AP46" s="66">
        <f t="shared" si="16"/>
        <v>236.8</v>
      </c>
      <c r="AQ46" s="68"/>
      <c r="AR46" s="66">
        <f t="shared" si="17"/>
        <v>0</v>
      </c>
      <c r="AS46" s="68"/>
      <c r="AT46" s="66">
        <f t="shared" si="18"/>
        <v>0</v>
      </c>
      <c r="AU46" s="68"/>
      <c r="AV46" s="66">
        <f t="shared" si="19"/>
        <v>0</v>
      </c>
      <c r="AW46" s="68"/>
      <c r="AX46" s="66">
        <f t="shared" si="20"/>
        <v>0</v>
      </c>
      <c r="AY46" s="224">
        <f t="shared" si="27"/>
        <v>721.29</v>
      </c>
      <c r="AZ46" s="230">
        <f t="shared" si="28"/>
        <v>455.42</v>
      </c>
      <c r="BA46" s="230">
        <f t="shared" si="29"/>
        <v>11.84</v>
      </c>
      <c r="BB46" s="238">
        <f t="shared" si="30"/>
        <v>5392.17</v>
      </c>
      <c r="BC46" s="68"/>
      <c r="BD46" s="66">
        <f t="shared" si="22"/>
        <v>0</v>
      </c>
      <c r="BE46" s="68"/>
      <c r="BF46" s="66">
        <f t="shared" si="23"/>
        <v>0</v>
      </c>
      <c r="BG46" s="68"/>
      <c r="BH46" s="66">
        <f t="shared" si="24"/>
        <v>0</v>
      </c>
      <c r="BL46" s="180"/>
    </row>
    <row r="47" spans="1:80" s="129" customFormat="1" ht="12" x14ac:dyDescent="0.2">
      <c r="B47" s="128"/>
      <c r="C47" s="74" t="s">
        <v>130</v>
      </c>
      <c r="D47" s="74" t="s">
        <v>108</v>
      </c>
      <c r="E47" s="75" t="s">
        <v>131</v>
      </c>
      <c r="F47" s="76" t="s">
        <v>132</v>
      </c>
      <c r="G47" s="77" t="s">
        <v>133</v>
      </c>
      <c r="H47" s="78">
        <v>7.89</v>
      </c>
      <c r="I47" s="79">
        <v>170.98</v>
      </c>
      <c r="J47" s="78">
        <v>1349.03</v>
      </c>
      <c r="K47" s="224">
        <f t="shared" si="25"/>
        <v>1.22</v>
      </c>
      <c r="L47" s="225">
        <f t="shared" si="26"/>
        <v>170.98</v>
      </c>
      <c r="M47" s="65"/>
      <c r="N47" s="66">
        <f t="shared" si="2"/>
        <v>0</v>
      </c>
      <c r="O47" s="65"/>
      <c r="P47" s="66">
        <f t="shared" si="3"/>
        <v>0</v>
      </c>
      <c r="Q47" s="67"/>
      <c r="R47" s="66">
        <f t="shared" si="4"/>
        <v>0</v>
      </c>
      <c r="S47" s="68"/>
      <c r="T47" s="66">
        <f t="shared" si="5"/>
        <v>0</v>
      </c>
      <c r="U47" s="68"/>
      <c r="V47" s="66">
        <f t="shared" si="6"/>
        <v>0</v>
      </c>
      <c r="W47" s="68"/>
      <c r="X47" s="66">
        <f t="shared" si="7"/>
        <v>0</v>
      </c>
      <c r="Y47" s="68"/>
      <c r="Z47" s="66">
        <f t="shared" si="8"/>
        <v>0</v>
      </c>
      <c r="AA47" s="68"/>
      <c r="AB47" s="66">
        <f t="shared" si="9"/>
        <v>0</v>
      </c>
      <c r="AC47" s="68"/>
      <c r="AD47" s="66">
        <f t="shared" si="10"/>
        <v>0</v>
      </c>
      <c r="AE47" s="68"/>
      <c r="AF47" s="66">
        <f t="shared" si="11"/>
        <v>0</v>
      </c>
      <c r="AG47" s="68"/>
      <c r="AH47" s="66">
        <f t="shared" si="12"/>
        <v>0</v>
      </c>
      <c r="AI47" s="68"/>
      <c r="AJ47" s="66">
        <f t="shared" si="13"/>
        <v>0</v>
      </c>
      <c r="AK47" s="68"/>
      <c r="AL47" s="66">
        <f t="shared" si="14"/>
        <v>0</v>
      </c>
      <c r="AM47" s="68"/>
      <c r="AN47" s="66">
        <f t="shared" si="15"/>
        <v>0</v>
      </c>
      <c r="AO47" s="68"/>
      <c r="AP47" s="66">
        <f t="shared" si="16"/>
        <v>0</v>
      </c>
      <c r="AQ47" s="68"/>
      <c r="AR47" s="66">
        <f t="shared" si="17"/>
        <v>0</v>
      </c>
      <c r="AS47" s="68"/>
      <c r="AT47" s="66">
        <f t="shared" si="18"/>
        <v>0</v>
      </c>
      <c r="AU47" s="68"/>
      <c r="AV47" s="66">
        <f t="shared" si="19"/>
        <v>0</v>
      </c>
      <c r="AW47" s="68"/>
      <c r="AX47" s="66">
        <f t="shared" si="20"/>
        <v>0</v>
      </c>
      <c r="AY47" s="224">
        <f t="shared" si="27"/>
        <v>208.6</v>
      </c>
      <c r="AZ47" s="230">
        <f t="shared" si="28"/>
        <v>9.11</v>
      </c>
      <c r="BA47" s="230">
        <f t="shared" si="29"/>
        <v>170.98</v>
      </c>
      <c r="BB47" s="238">
        <f t="shared" si="30"/>
        <v>1557.63</v>
      </c>
      <c r="BC47" s="68"/>
      <c r="BD47" s="66">
        <f t="shared" si="22"/>
        <v>0</v>
      </c>
      <c r="BE47" s="68"/>
      <c r="BF47" s="66">
        <f t="shared" si="23"/>
        <v>0</v>
      </c>
      <c r="BG47" s="68"/>
      <c r="BH47" s="66">
        <f t="shared" si="24"/>
        <v>0</v>
      </c>
      <c r="BL47" s="180"/>
    </row>
    <row r="48" spans="1:80" s="223" customFormat="1" ht="24" customHeight="1" x14ac:dyDescent="0.2">
      <c r="A48" s="217"/>
      <c r="B48" s="218"/>
      <c r="C48" s="219"/>
      <c r="D48" s="233" t="s">
        <v>3</v>
      </c>
      <c r="E48" s="233" t="s">
        <v>7</v>
      </c>
      <c r="F48" s="234" t="s">
        <v>134</v>
      </c>
      <c r="G48" s="221"/>
      <c r="H48" s="222"/>
      <c r="I48" s="222"/>
      <c r="J48" s="222">
        <v>91864.38</v>
      </c>
      <c r="K48" s="222"/>
      <c r="L48" s="222"/>
      <c r="M48" s="222"/>
      <c r="N48" s="222"/>
      <c r="O48" s="222"/>
      <c r="P48" s="222"/>
      <c r="Q48" s="222"/>
      <c r="R48" s="222"/>
      <c r="S48" s="222"/>
      <c r="T48" s="222"/>
      <c r="U48" s="222"/>
      <c r="V48" s="222"/>
      <c r="W48" s="222"/>
      <c r="X48" s="222"/>
      <c r="Y48" s="222"/>
      <c r="Z48" s="222"/>
      <c r="AA48" s="222"/>
      <c r="AB48" s="222"/>
      <c r="AC48" s="222"/>
      <c r="AD48" s="222"/>
      <c r="AE48" s="222"/>
      <c r="AF48" s="222"/>
      <c r="AG48" s="222"/>
      <c r="AH48" s="222"/>
      <c r="AI48" s="222"/>
      <c r="AJ48" s="222"/>
      <c r="AK48" s="222"/>
      <c r="AL48" s="222"/>
      <c r="AM48" s="222"/>
      <c r="AN48" s="222"/>
      <c r="AO48" s="222"/>
      <c r="AP48" s="222"/>
      <c r="AQ48" s="222"/>
      <c r="AR48" s="222"/>
      <c r="AS48" s="222"/>
      <c r="AT48" s="222"/>
      <c r="AU48" s="222"/>
      <c r="AV48" s="222"/>
      <c r="AW48" s="222"/>
      <c r="AX48" s="222"/>
      <c r="AY48" s="222">
        <f>AY49+AY50</f>
        <v>14190.16</v>
      </c>
      <c r="AZ48" s="222"/>
      <c r="BA48" s="222"/>
      <c r="BB48" s="222">
        <f>BB49+BB50</f>
        <v>106054.54</v>
      </c>
      <c r="BC48" s="222"/>
      <c r="BD48" s="222"/>
      <c r="BE48" s="222"/>
      <c r="BF48" s="222"/>
      <c r="BG48" s="222"/>
      <c r="BH48" s="222"/>
    </row>
    <row r="49" spans="1:80" s="129" customFormat="1" ht="22.5" x14ac:dyDescent="0.2">
      <c r="B49" s="128"/>
      <c r="C49" s="59" t="s">
        <v>135</v>
      </c>
      <c r="D49" s="59" t="s">
        <v>29</v>
      </c>
      <c r="E49" s="60" t="s">
        <v>136</v>
      </c>
      <c r="F49" s="61" t="s">
        <v>137</v>
      </c>
      <c r="G49" s="62" t="s">
        <v>72</v>
      </c>
      <c r="H49" s="63">
        <v>53.4</v>
      </c>
      <c r="I49" s="64">
        <v>1194.24</v>
      </c>
      <c r="J49" s="63">
        <v>63772.42</v>
      </c>
      <c r="K49" s="224">
        <f t="shared" si="25"/>
        <v>8.25</v>
      </c>
      <c r="L49" s="225">
        <f t="shared" si="26"/>
        <v>1194.24</v>
      </c>
      <c r="M49" s="65"/>
      <c r="N49" s="66">
        <f t="shared" si="2"/>
        <v>0</v>
      </c>
      <c r="O49" s="65"/>
      <c r="P49" s="66">
        <f t="shared" si="3"/>
        <v>0</v>
      </c>
      <c r="Q49" s="67"/>
      <c r="R49" s="66">
        <f t="shared" si="4"/>
        <v>0</v>
      </c>
      <c r="S49" s="68"/>
      <c r="T49" s="66">
        <f t="shared" si="5"/>
        <v>0</v>
      </c>
      <c r="U49" s="68"/>
      <c r="V49" s="66">
        <f t="shared" si="6"/>
        <v>0</v>
      </c>
      <c r="W49" s="68"/>
      <c r="X49" s="66">
        <f t="shared" si="7"/>
        <v>0</v>
      </c>
      <c r="Y49" s="68"/>
      <c r="Z49" s="66">
        <f t="shared" si="8"/>
        <v>0</v>
      </c>
      <c r="AA49" s="68"/>
      <c r="AB49" s="66">
        <f t="shared" si="9"/>
        <v>0</v>
      </c>
      <c r="AC49" s="68"/>
      <c r="AD49" s="66">
        <f t="shared" si="10"/>
        <v>0</v>
      </c>
      <c r="AE49" s="68"/>
      <c r="AF49" s="66">
        <f t="shared" si="11"/>
        <v>0</v>
      </c>
      <c r="AG49" s="68">
        <v>30</v>
      </c>
      <c r="AH49" s="66">
        <f t="shared" si="12"/>
        <v>35827.199999999997</v>
      </c>
      <c r="AI49" s="68"/>
      <c r="AJ49" s="66">
        <f t="shared" si="13"/>
        <v>0</v>
      </c>
      <c r="AK49" s="68"/>
      <c r="AL49" s="66">
        <f t="shared" si="14"/>
        <v>0</v>
      </c>
      <c r="AM49" s="68"/>
      <c r="AN49" s="66">
        <f t="shared" si="15"/>
        <v>0</v>
      </c>
      <c r="AO49" s="68"/>
      <c r="AP49" s="66">
        <f t="shared" si="16"/>
        <v>0</v>
      </c>
      <c r="AQ49" s="68"/>
      <c r="AR49" s="66">
        <f t="shared" si="17"/>
        <v>0</v>
      </c>
      <c r="AS49" s="68">
        <v>8</v>
      </c>
      <c r="AT49" s="66">
        <f t="shared" si="18"/>
        <v>9553.92</v>
      </c>
      <c r="AU49" s="68"/>
      <c r="AV49" s="66">
        <f t="shared" si="19"/>
        <v>0</v>
      </c>
      <c r="AW49" s="68">
        <v>9</v>
      </c>
      <c r="AX49" s="66">
        <f t="shared" si="20"/>
        <v>10748.16</v>
      </c>
      <c r="AY49" s="224">
        <f t="shared" si="27"/>
        <v>9852.48</v>
      </c>
      <c r="AZ49" s="230">
        <f t="shared" ref="AZ49:AZ78" si="31">H49+K49</f>
        <v>61.65</v>
      </c>
      <c r="BA49" s="230">
        <f t="shared" si="29"/>
        <v>1194.24</v>
      </c>
      <c r="BB49" s="238">
        <f t="shared" si="30"/>
        <v>73624.899999999994</v>
      </c>
      <c r="BC49" s="68"/>
      <c r="BD49" s="66">
        <f t="shared" si="22"/>
        <v>0</v>
      </c>
      <c r="BE49" s="68"/>
      <c r="BF49" s="66">
        <f t="shared" si="23"/>
        <v>0</v>
      </c>
      <c r="BG49" s="68"/>
      <c r="BH49" s="66">
        <f t="shared" si="24"/>
        <v>0</v>
      </c>
      <c r="BL49" s="180"/>
    </row>
    <row r="50" spans="1:80" s="129" customFormat="1" ht="12" x14ac:dyDescent="0.2">
      <c r="B50" s="128"/>
      <c r="C50" s="59" t="s">
        <v>138</v>
      </c>
      <c r="D50" s="59" t="s">
        <v>29</v>
      </c>
      <c r="E50" s="60" t="s">
        <v>139</v>
      </c>
      <c r="F50" s="61" t="s">
        <v>140</v>
      </c>
      <c r="G50" s="62" t="s">
        <v>52</v>
      </c>
      <c r="H50" s="63">
        <v>356</v>
      </c>
      <c r="I50" s="64">
        <v>78.91</v>
      </c>
      <c r="J50" s="63">
        <v>28091.96</v>
      </c>
      <c r="K50" s="224">
        <f t="shared" si="25"/>
        <v>54.97</v>
      </c>
      <c r="L50" s="225">
        <f t="shared" si="26"/>
        <v>78.91</v>
      </c>
      <c r="M50" s="65"/>
      <c r="N50" s="66">
        <f t="shared" si="2"/>
        <v>0</v>
      </c>
      <c r="O50" s="65"/>
      <c r="P50" s="66">
        <f t="shared" si="3"/>
        <v>0</v>
      </c>
      <c r="Q50" s="67"/>
      <c r="R50" s="66">
        <f t="shared" si="4"/>
        <v>0</v>
      </c>
      <c r="S50" s="68"/>
      <c r="T50" s="66">
        <f t="shared" si="5"/>
        <v>0</v>
      </c>
      <c r="U50" s="68"/>
      <c r="V50" s="66">
        <f t="shared" si="6"/>
        <v>0</v>
      </c>
      <c r="W50" s="68"/>
      <c r="X50" s="66">
        <f t="shared" si="7"/>
        <v>0</v>
      </c>
      <c r="Y50" s="68"/>
      <c r="Z50" s="66">
        <f t="shared" si="8"/>
        <v>0</v>
      </c>
      <c r="AA50" s="68"/>
      <c r="AB50" s="66">
        <f t="shared" si="9"/>
        <v>0</v>
      </c>
      <c r="AC50" s="68"/>
      <c r="AD50" s="66">
        <f t="shared" si="10"/>
        <v>0</v>
      </c>
      <c r="AE50" s="68"/>
      <c r="AF50" s="66">
        <f t="shared" si="11"/>
        <v>0</v>
      </c>
      <c r="AG50" s="68"/>
      <c r="AH50" s="66">
        <f t="shared" si="12"/>
        <v>0</v>
      </c>
      <c r="AI50" s="68"/>
      <c r="AJ50" s="66">
        <f t="shared" si="13"/>
        <v>0</v>
      </c>
      <c r="AK50" s="68"/>
      <c r="AL50" s="66">
        <f t="shared" si="14"/>
        <v>0</v>
      </c>
      <c r="AM50" s="68"/>
      <c r="AN50" s="66">
        <f t="shared" si="15"/>
        <v>0</v>
      </c>
      <c r="AO50" s="68">
        <v>23</v>
      </c>
      <c r="AP50" s="66">
        <f t="shared" si="16"/>
        <v>1814.9299999999998</v>
      </c>
      <c r="AQ50" s="68"/>
      <c r="AR50" s="66">
        <f t="shared" si="17"/>
        <v>0</v>
      </c>
      <c r="AS50" s="68"/>
      <c r="AT50" s="66">
        <f t="shared" si="18"/>
        <v>0</v>
      </c>
      <c r="AU50" s="68"/>
      <c r="AV50" s="66">
        <f t="shared" si="19"/>
        <v>0</v>
      </c>
      <c r="AW50" s="68">
        <v>8</v>
      </c>
      <c r="AX50" s="66">
        <f t="shared" si="20"/>
        <v>631.28</v>
      </c>
      <c r="AY50" s="224">
        <f t="shared" si="27"/>
        <v>4337.68</v>
      </c>
      <c r="AZ50" s="230">
        <f t="shared" si="31"/>
        <v>410.97</v>
      </c>
      <c r="BA50" s="230">
        <f t="shared" si="29"/>
        <v>78.91</v>
      </c>
      <c r="BB50" s="238">
        <f t="shared" si="30"/>
        <v>32429.64</v>
      </c>
      <c r="BC50" s="68"/>
      <c r="BD50" s="66">
        <f t="shared" si="22"/>
        <v>0</v>
      </c>
      <c r="BE50" s="68"/>
      <c r="BF50" s="66">
        <f t="shared" si="23"/>
        <v>0</v>
      </c>
      <c r="BG50" s="68"/>
      <c r="BH50" s="66">
        <f t="shared" si="24"/>
        <v>0</v>
      </c>
      <c r="BL50" s="180"/>
    </row>
    <row r="51" spans="1:80" s="223" customFormat="1" ht="24" customHeight="1" x14ac:dyDescent="0.2">
      <c r="A51" s="217"/>
      <c r="B51" s="218"/>
      <c r="C51" s="219"/>
      <c r="D51" s="233" t="s">
        <v>3</v>
      </c>
      <c r="E51" s="233" t="s">
        <v>33</v>
      </c>
      <c r="F51" s="234" t="s">
        <v>141</v>
      </c>
      <c r="G51" s="221"/>
      <c r="H51" s="222"/>
      <c r="I51" s="222"/>
      <c r="J51" s="222">
        <v>69315.11</v>
      </c>
      <c r="K51" s="222"/>
      <c r="L51" s="222"/>
      <c r="M51" s="222"/>
      <c r="N51" s="222"/>
      <c r="O51" s="222"/>
      <c r="P51" s="222"/>
      <c r="Q51" s="222"/>
      <c r="R51" s="222"/>
      <c r="S51" s="222"/>
      <c r="T51" s="222"/>
      <c r="U51" s="222"/>
      <c r="V51" s="222"/>
      <c r="W51" s="222"/>
      <c r="X51" s="222"/>
      <c r="Y51" s="222"/>
      <c r="Z51" s="222"/>
      <c r="AA51" s="222"/>
      <c r="AB51" s="222"/>
      <c r="AC51" s="222"/>
      <c r="AD51" s="222"/>
      <c r="AE51" s="222"/>
      <c r="AF51" s="222"/>
      <c r="AG51" s="222"/>
      <c r="AH51" s="222"/>
      <c r="AI51" s="222"/>
      <c r="AJ51" s="222"/>
      <c r="AK51" s="222"/>
      <c r="AL51" s="222"/>
      <c r="AM51" s="222"/>
      <c r="AN51" s="222"/>
      <c r="AO51" s="222"/>
      <c r="AP51" s="222"/>
      <c r="AQ51" s="222"/>
      <c r="AR51" s="222"/>
      <c r="AS51" s="222"/>
      <c r="AT51" s="222"/>
      <c r="AU51" s="222"/>
      <c r="AV51" s="222"/>
      <c r="AW51" s="222"/>
      <c r="AX51" s="222"/>
      <c r="AY51" s="222">
        <f>AY52+AY53</f>
        <v>10716.32</v>
      </c>
      <c r="AZ51" s="222"/>
      <c r="BA51" s="222"/>
      <c r="BB51" s="222">
        <f>BB52+BB53</f>
        <v>80031.42</v>
      </c>
      <c r="BC51" s="222"/>
      <c r="BD51" s="222"/>
      <c r="BE51" s="222"/>
      <c r="BF51" s="222"/>
      <c r="BG51" s="222"/>
      <c r="BH51" s="222"/>
    </row>
    <row r="52" spans="1:80" s="129" customFormat="1" ht="22.5" x14ac:dyDescent="0.2">
      <c r="B52" s="128"/>
      <c r="C52" s="59" t="s">
        <v>142</v>
      </c>
      <c r="D52" s="59" t="s">
        <v>29</v>
      </c>
      <c r="E52" s="60" t="s">
        <v>143</v>
      </c>
      <c r="F52" s="61" t="s">
        <v>144</v>
      </c>
      <c r="G52" s="62" t="s">
        <v>72</v>
      </c>
      <c r="H52" s="63">
        <v>71.3</v>
      </c>
      <c r="I52" s="64">
        <v>644.70000000000005</v>
      </c>
      <c r="J52" s="63">
        <v>45967.11</v>
      </c>
      <c r="K52" s="224">
        <f t="shared" si="25"/>
        <v>11.01</v>
      </c>
      <c r="L52" s="225">
        <f t="shared" si="26"/>
        <v>644.70000000000005</v>
      </c>
      <c r="M52" s="65"/>
      <c r="N52" s="66">
        <f t="shared" si="2"/>
        <v>0</v>
      </c>
      <c r="O52" s="65"/>
      <c r="P52" s="66">
        <f t="shared" si="3"/>
        <v>0</v>
      </c>
      <c r="Q52" s="67"/>
      <c r="R52" s="66">
        <f t="shared" si="4"/>
        <v>0</v>
      </c>
      <c r="S52" s="68"/>
      <c r="T52" s="66">
        <f t="shared" si="5"/>
        <v>0</v>
      </c>
      <c r="U52" s="68"/>
      <c r="V52" s="66">
        <f t="shared" si="6"/>
        <v>0</v>
      </c>
      <c r="W52" s="68"/>
      <c r="X52" s="66">
        <f t="shared" si="7"/>
        <v>0</v>
      </c>
      <c r="Y52" s="68"/>
      <c r="Z52" s="66">
        <f t="shared" si="8"/>
        <v>0</v>
      </c>
      <c r="AA52" s="68"/>
      <c r="AB52" s="66">
        <f t="shared" si="9"/>
        <v>0</v>
      </c>
      <c r="AC52" s="68"/>
      <c r="AD52" s="66">
        <f t="shared" si="10"/>
        <v>0</v>
      </c>
      <c r="AE52" s="68"/>
      <c r="AF52" s="66">
        <f t="shared" si="11"/>
        <v>0</v>
      </c>
      <c r="AG52" s="68">
        <v>20.5</v>
      </c>
      <c r="AH52" s="66">
        <f t="shared" si="12"/>
        <v>13216.35</v>
      </c>
      <c r="AI52" s="68">
        <v>30</v>
      </c>
      <c r="AJ52" s="66">
        <f t="shared" si="13"/>
        <v>19341</v>
      </c>
      <c r="AK52" s="68"/>
      <c r="AL52" s="66">
        <f t="shared" si="14"/>
        <v>0</v>
      </c>
      <c r="AM52" s="68"/>
      <c r="AN52" s="66">
        <f t="shared" si="15"/>
        <v>0</v>
      </c>
      <c r="AO52" s="68"/>
      <c r="AP52" s="66">
        <f t="shared" si="16"/>
        <v>0</v>
      </c>
      <c r="AQ52" s="68"/>
      <c r="AR52" s="66">
        <f t="shared" si="17"/>
        <v>0</v>
      </c>
      <c r="AS52" s="68">
        <v>6</v>
      </c>
      <c r="AT52" s="66">
        <f t="shared" si="18"/>
        <v>3868.2000000000003</v>
      </c>
      <c r="AU52" s="68"/>
      <c r="AV52" s="66">
        <f t="shared" si="19"/>
        <v>0</v>
      </c>
      <c r="AW52" s="68">
        <v>12</v>
      </c>
      <c r="AX52" s="66">
        <f t="shared" si="20"/>
        <v>7736.4000000000005</v>
      </c>
      <c r="AY52" s="224">
        <f t="shared" si="27"/>
        <v>7098.15</v>
      </c>
      <c r="AZ52" s="230">
        <f t="shared" si="31"/>
        <v>82.31</v>
      </c>
      <c r="BA52" s="230">
        <f t="shared" si="29"/>
        <v>644.70000000000005</v>
      </c>
      <c r="BB52" s="238">
        <f t="shared" si="30"/>
        <v>53065.26</v>
      </c>
      <c r="BC52" s="68"/>
      <c r="BD52" s="66">
        <f t="shared" si="22"/>
        <v>0</v>
      </c>
      <c r="BE52" s="68"/>
      <c r="BF52" s="66">
        <f t="shared" si="23"/>
        <v>0</v>
      </c>
      <c r="BG52" s="68"/>
      <c r="BH52" s="66">
        <f t="shared" si="24"/>
        <v>0</v>
      </c>
      <c r="BL52" s="180"/>
      <c r="BO52" s="179" t="s">
        <v>564</v>
      </c>
      <c r="BP52" s="129" t="s">
        <v>569</v>
      </c>
      <c r="BQ52" s="179" t="s">
        <v>576</v>
      </c>
      <c r="BR52" s="129" t="s">
        <v>583</v>
      </c>
    </row>
    <row r="53" spans="1:80" s="129" customFormat="1" ht="12" x14ac:dyDescent="0.2">
      <c r="B53" s="128"/>
      <c r="C53" s="59" t="s">
        <v>145</v>
      </c>
      <c r="D53" s="59" t="s">
        <v>29</v>
      </c>
      <c r="E53" s="60" t="s">
        <v>146</v>
      </c>
      <c r="F53" s="61" t="s">
        <v>147</v>
      </c>
      <c r="G53" s="62" t="s">
        <v>72</v>
      </c>
      <c r="H53" s="63">
        <v>7.55</v>
      </c>
      <c r="I53" s="64">
        <v>3092.45</v>
      </c>
      <c r="J53" s="63">
        <v>23348</v>
      </c>
      <c r="K53" s="224">
        <f t="shared" si="25"/>
        <v>1.17</v>
      </c>
      <c r="L53" s="225">
        <f t="shared" si="26"/>
        <v>3092.45</v>
      </c>
      <c r="M53" s="65"/>
      <c r="N53" s="66">
        <f t="shared" si="2"/>
        <v>0</v>
      </c>
      <c r="O53" s="65"/>
      <c r="P53" s="66">
        <f t="shared" si="3"/>
        <v>0</v>
      </c>
      <c r="Q53" s="67"/>
      <c r="R53" s="66">
        <f t="shared" si="4"/>
        <v>0</v>
      </c>
      <c r="S53" s="68"/>
      <c r="T53" s="66">
        <f t="shared" si="5"/>
        <v>0</v>
      </c>
      <c r="U53" s="68"/>
      <c r="V53" s="66">
        <f t="shared" si="6"/>
        <v>0</v>
      </c>
      <c r="W53" s="68"/>
      <c r="X53" s="66">
        <f t="shared" si="7"/>
        <v>0</v>
      </c>
      <c r="Y53" s="68"/>
      <c r="Z53" s="66">
        <f t="shared" si="8"/>
        <v>0</v>
      </c>
      <c r="AA53" s="68"/>
      <c r="AB53" s="66">
        <f t="shared" si="9"/>
        <v>0</v>
      </c>
      <c r="AC53" s="68"/>
      <c r="AD53" s="66">
        <f t="shared" si="10"/>
        <v>0</v>
      </c>
      <c r="AE53" s="68"/>
      <c r="AF53" s="66">
        <f t="shared" si="11"/>
        <v>0</v>
      </c>
      <c r="AG53" s="68">
        <v>2</v>
      </c>
      <c r="AH53" s="66">
        <f t="shared" si="12"/>
        <v>6184.9</v>
      </c>
      <c r="AI53" s="68"/>
      <c r="AJ53" s="66">
        <f t="shared" si="13"/>
        <v>0</v>
      </c>
      <c r="AK53" s="68"/>
      <c r="AL53" s="66">
        <f t="shared" si="14"/>
        <v>0</v>
      </c>
      <c r="AM53" s="68"/>
      <c r="AN53" s="66">
        <f t="shared" si="15"/>
        <v>0</v>
      </c>
      <c r="AO53" s="68"/>
      <c r="AP53" s="66">
        <f t="shared" si="16"/>
        <v>0</v>
      </c>
      <c r="AQ53" s="68"/>
      <c r="AR53" s="66">
        <f t="shared" si="17"/>
        <v>0</v>
      </c>
      <c r="AS53" s="68">
        <v>1</v>
      </c>
      <c r="AT53" s="66">
        <f t="shared" si="18"/>
        <v>3092.45</v>
      </c>
      <c r="AU53" s="68"/>
      <c r="AV53" s="66">
        <f t="shared" si="19"/>
        <v>0</v>
      </c>
      <c r="AW53" s="68">
        <v>4</v>
      </c>
      <c r="AX53" s="66">
        <f t="shared" si="20"/>
        <v>12369.8</v>
      </c>
      <c r="AY53" s="224">
        <f t="shared" si="27"/>
        <v>3618.17</v>
      </c>
      <c r="AZ53" s="230">
        <f t="shared" si="31"/>
        <v>8.7199999999999989</v>
      </c>
      <c r="BA53" s="230">
        <f t="shared" si="29"/>
        <v>3092.45</v>
      </c>
      <c r="BB53" s="238">
        <f t="shared" si="30"/>
        <v>26966.16</v>
      </c>
      <c r="BC53" s="68"/>
      <c r="BD53" s="66">
        <f t="shared" si="22"/>
        <v>0</v>
      </c>
      <c r="BE53" s="68"/>
      <c r="BF53" s="66">
        <f t="shared" si="23"/>
        <v>0</v>
      </c>
      <c r="BG53" s="68"/>
      <c r="BH53" s="66">
        <f t="shared" si="24"/>
        <v>0</v>
      </c>
      <c r="BL53" s="180"/>
    </row>
    <row r="54" spans="1:80" s="223" customFormat="1" ht="24" customHeight="1" x14ac:dyDescent="0.2">
      <c r="A54" s="217"/>
      <c r="B54" s="218"/>
      <c r="C54" s="219"/>
      <c r="D54" s="233" t="s">
        <v>3</v>
      </c>
      <c r="E54" s="233" t="s">
        <v>40</v>
      </c>
      <c r="F54" s="234" t="s">
        <v>148</v>
      </c>
      <c r="G54" s="221"/>
      <c r="H54" s="222"/>
      <c r="I54" s="222"/>
      <c r="J54" s="222">
        <v>619458.99</v>
      </c>
      <c r="K54" s="222" t="str">
        <f t="shared" ref="K54:K68" si="32">IF(ISBLANK(I54),"",SUM(M54+O54+Q54+AG54+AI54+AO54+S54+U54+W54+Y54+AA54+AK54+AM54+AQ54+AC54+AS54+AU54+AW54))</f>
        <v/>
      </c>
      <c r="L54" s="222"/>
      <c r="M54" s="222"/>
      <c r="N54" s="222"/>
      <c r="O54" s="222"/>
      <c r="P54" s="222"/>
      <c r="Q54" s="222"/>
      <c r="R54" s="222"/>
      <c r="S54" s="222"/>
      <c r="T54" s="222"/>
      <c r="U54" s="222"/>
      <c r="V54" s="222"/>
      <c r="W54" s="222"/>
      <c r="X54" s="222"/>
      <c r="Y54" s="222"/>
      <c r="Z54" s="222"/>
      <c r="AA54" s="222"/>
      <c r="AB54" s="222"/>
      <c r="AC54" s="222"/>
      <c r="AD54" s="222"/>
      <c r="AE54" s="222"/>
      <c r="AF54" s="222"/>
      <c r="AG54" s="222"/>
      <c r="AH54" s="222"/>
      <c r="AI54" s="222"/>
      <c r="AJ54" s="222"/>
      <c r="AK54" s="222"/>
      <c r="AL54" s="222"/>
      <c r="AM54" s="222"/>
      <c r="AN54" s="222"/>
      <c r="AO54" s="222"/>
      <c r="AP54" s="222"/>
      <c r="AQ54" s="222"/>
      <c r="AR54" s="222"/>
      <c r="AS54" s="222"/>
      <c r="AT54" s="222"/>
      <c r="AU54" s="222"/>
      <c r="AV54" s="222"/>
      <c r="AW54" s="222"/>
      <c r="AX54" s="222"/>
      <c r="AY54" s="222">
        <f>SUM(AY55:AY67)</f>
        <v>0</v>
      </c>
      <c r="AZ54" s="222"/>
      <c r="BA54" s="222"/>
      <c r="BB54" s="222">
        <f>SUM(BB55:BB67)</f>
        <v>619458.99</v>
      </c>
      <c r="BC54" s="222"/>
      <c r="BD54" s="222"/>
      <c r="BE54" s="222"/>
      <c r="BF54" s="222"/>
      <c r="BG54" s="222"/>
      <c r="BH54" s="222"/>
    </row>
    <row r="55" spans="1:80" s="129" customFormat="1" ht="12" x14ac:dyDescent="0.2">
      <c r="B55" s="128"/>
      <c r="C55" s="59" t="s">
        <v>149</v>
      </c>
      <c r="D55" s="59" t="s">
        <v>29</v>
      </c>
      <c r="E55" s="60" t="s">
        <v>150</v>
      </c>
      <c r="F55" s="61" t="s">
        <v>151</v>
      </c>
      <c r="G55" s="62" t="s">
        <v>32</v>
      </c>
      <c r="H55" s="63">
        <v>182.12</v>
      </c>
      <c r="I55" s="64">
        <v>87.949999999999989</v>
      </c>
      <c r="J55" s="63">
        <v>16017.45</v>
      </c>
      <c r="K55" s="224">
        <v>0</v>
      </c>
      <c r="L55" s="225">
        <f t="shared" si="26"/>
        <v>87.949999999999989</v>
      </c>
      <c r="M55" s="65"/>
      <c r="N55" s="66">
        <f t="shared" si="2"/>
        <v>0</v>
      </c>
      <c r="O55" s="65"/>
      <c r="P55" s="66">
        <f t="shared" si="3"/>
        <v>0</v>
      </c>
      <c r="Q55" s="67"/>
      <c r="R55" s="66">
        <f t="shared" si="4"/>
        <v>0</v>
      </c>
      <c r="S55" s="68"/>
      <c r="T55" s="66">
        <f t="shared" si="5"/>
        <v>0</v>
      </c>
      <c r="U55" s="68"/>
      <c r="V55" s="66">
        <f t="shared" si="6"/>
        <v>0</v>
      </c>
      <c r="W55" s="68"/>
      <c r="X55" s="66">
        <f t="shared" si="7"/>
        <v>0</v>
      </c>
      <c r="Y55" s="68"/>
      <c r="Z55" s="66">
        <f t="shared" si="8"/>
        <v>0</v>
      </c>
      <c r="AA55" s="68"/>
      <c r="AB55" s="66">
        <f t="shared" si="9"/>
        <v>0</v>
      </c>
      <c r="AC55" s="68"/>
      <c r="AD55" s="66">
        <f t="shared" si="10"/>
        <v>0</v>
      </c>
      <c r="AE55" s="68"/>
      <c r="AF55" s="66">
        <f t="shared" si="11"/>
        <v>0</v>
      </c>
      <c r="AG55" s="68"/>
      <c r="AH55" s="66">
        <f t="shared" si="12"/>
        <v>0</v>
      </c>
      <c r="AI55" s="68"/>
      <c r="AJ55" s="66">
        <f t="shared" si="13"/>
        <v>0</v>
      </c>
      <c r="AK55" s="68"/>
      <c r="AL55" s="66">
        <f t="shared" si="14"/>
        <v>0</v>
      </c>
      <c r="AM55" s="68"/>
      <c r="AN55" s="66">
        <f t="shared" si="15"/>
        <v>0</v>
      </c>
      <c r="AO55" s="68"/>
      <c r="AP55" s="66">
        <f t="shared" si="16"/>
        <v>0</v>
      </c>
      <c r="AQ55" s="68"/>
      <c r="AR55" s="66">
        <f t="shared" si="17"/>
        <v>0</v>
      </c>
      <c r="AS55" s="68"/>
      <c r="AT55" s="66">
        <f t="shared" si="18"/>
        <v>0</v>
      </c>
      <c r="AU55" s="68"/>
      <c r="AV55" s="66">
        <f t="shared" si="19"/>
        <v>0</v>
      </c>
      <c r="AW55" s="68"/>
      <c r="AX55" s="66">
        <f t="shared" si="20"/>
        <v>0</v>
      </c>
      <c r="AY55" s="224">
        <f t="shared" si="27"/>
        <v>0</v>
      </c>
      <c r="AZ55" s="230">
        <f t="shared" si="31"/>
        <v>182.12</v>
      </c>
      <c r="BA55" s="230">
        <f t="shared" si="29"/>
        <v>87.949999999999989</v>
      </c>
      <c r="BB55" s="238">
        <f t="shared" si="30"/>
        <v>16017.45</v>
      </c>
      <c r="BC55" s="68"/>
      <c r="BD55" s="66">
        <f t="shared" si="22"/>
        <v>0</v>
      </c>
      <c r="BE55" s="68"/>
      <c r="BF55" s="66">
        <f t="shared" si="23"/>
        <v>0</v>
      </c>
      <c r="BG55" s="68"/>
      <c r="BH55" s="66">
        <f t="shared" si="24"/>
        <v>0</v>
      </c>
      <c r="BL55" s="180"/>
    </row>
    <row r="56" spans="1:80" s="129" customFormat="1" ht="22.5" x14ac:dyDescent="0.2">
      <c r="B56" s="128"/>
      <c r="C56" s="59" t="s">
        <v>152</v>
      </c>
      <c r="D56" s="59" t="s">
        <v>29</v>
      </c>
      <c r="E56" s="60" t="s">
        <v>153</v>
      </c>
      <c r="F56" s="61" t="s">
        <v>154</v>
      </c>
      <c r="G56" s="62" t="s">
        <v>32</v>
      </c>
      <c r="H56" s="63">
        <v>113.6</v>
      </c>
      <c r="I56" s="64">
        <v>106.14</v>
      </c>
      <c r="J56" s="63">
        <v>12057.5</v>
      </c>
      <c r="K56" s="224">
        <v>0</v>
      </c>
      <c r="L56" s="225">
        <f t="shared" si="26"/>
        <v>106.14</v>
      </c>
      <c r="M56" s="65"/>
      <c r="N56" s="66">
        <f t="shared" si="2"/>
        <v>0</v>
      </c>
      <c r="O56" s="65"/>
      <c r="P56" s="66">
        <f t="shared" si="3"/>
        <v>0</v>
      </c>
      <c r="Q56" s="67"/>
      <c r="R56" s="66">
        <f t="shared" si="4"/>
        <v>0</v>
      </c>
      <c r="S56" s="68"/>
      <c r="T56" s="66">
        <f t="shared" si="5"/>
        <v>0</v>
      </c>
      <c r="U56" s="68"/>
      <c r="V56" s="66">
        <f t="shared" si="6"/>
        <v>0</v>
      </c>
      <c r="W56" s="68"/>
      <c r="X56" s="66">
        <f t="shared" si="7"/>
        <v>0</v>
      </c>
      <c r="Y56" s="68"/>
      <c r="Z56" s="66">
        <f t="shared" si="8"/>
        <v>0</v>
      </c>
      <c r="AA56" s="68"/>
      <c r="AB56" s="66">
        <f t="shared" si="9"/>
        <v>0</v>
      </c>
      <c r="AC56" s="68"/>
      <c r="AD56" s="66">
        <f t="shared" si="10"/>
        <v>0</v>
      </c>
      <c r="AE56" s="68"/>
      <c r="AF56" s="66">
        <f t="shared" si="11"/>
        <v>0</v>
      </c>
      <c r="AG56" s="68"/>
      <c r="AH56" s="66">
        <f t="shared" si="12"/>
        <v>0</v>
      </c>
      <c r="AI56" s="68"/>
      <c r="AJ56" s="66">
        <f t="shared" si="13"/>
        <v>0</v>
      </c>
      <c r="AK56" s="68">
        <v>60</v>
      </c>
      <c r="AL56" s="66">
        <f t="shared" si="14"/>
        <v>6368.4</v>
      </c>
      <c r="AM56" s="68">
        <v>25</v>
      </c>
      <c r="AN56" s="66">
        <f t="shared" si="15"/>
        <v>2653.5</v>
      </c>
      <c r="AO56" s="68"/>
      <c r="AP56" s="66">
        <f t="shared" si="16"/>
        <v>0</v>
      </c>
      <c r="AQ56" s="68"/>
      <c r="AR56" s="66">
        <f t="shared" si="17"/>
        <v>0</v>
      </c>
      <c r="AS56" s="68"/>
      <c r="AT56" s="66">
        <f t="shared" si="18"/>
        <v>0</v>
      </c>
      <c r="AU56" s="68"/>
      <c r="AV56" s="66">
        <f t="shared" si="19"/>
        <v>0</v>
      </c>
      <c r="AW56" s="68"/>
      <c r="AX56" s="66">
        <f t="shared" si="20"/>
        <v>0</v>
      </c>
      <c r="AY56" s="224">
        <f t="shared" si="27"/>
        <v>0</v>
      </c>
      <c r="AZ56" s="230">
        <f t="shared" si="31"/>
        <v>113.6</v>
      </c>
      <c r="BA56" s="230">
        <f t="shared" si="29"/>
        <v>106.14</v>
      </c>
      <c r="BB56" s="238">
        <f t="shared" si="30"/>
        <v>12057.5</v>
      </c>
      <c r="BC56" s="68"/>
      <c r="BD56" s="66">
        <f t="shared" si="22"/>
        <v>0</v>
      </c>
      <c r="BE56" s="68"/>
      <c r="BF56" s="66">
        <f t="shared" si="23"/>
        <v>0</v>
      </c>
      <c r="BG56" s="68"/>
      <c r="BH56" s="66">
        <f t="shared" si="24"/>
        <v>0</v>
      </c>
      <c r="BL56" s="180"/>
      <c r="BT56" s="179" t="s">
        <v>586</v>
      </c>
    </row>
    <row r="57" spans="1:80" s="129" customFormat="1" ht="45" x14ac:dyDescent="0.2">
      <c r="B57" s="128"/>
      <c r="C57" s="59" t="s">
        <v>155</v>
      </c>
      <c r="D57" s="59" t="s">
        <v>29</v>
      </c>
      <c r="E57" s="60" t="s">
        <v>156</v>
      </c>
      <c r="F57" s="61" t="s">
        <v>157</v>
      </c>
      <c r="G57" s="62" t="s">
        <v>32</v>
      </c>
      <c r="H57" s="63">
        <v>182.12</v>
      </c>
      <c r="I57" s="64">
        <v>125.68</v>
      </c>
      <c r="J57" s="63">
        <v>22888.84</v>
      </c>
      <c r="K57" s="224">
        <v>0</v>
      </c>
      <c r="L57" s="225">
        <f t="shared" si="26"/>
        <v>125.68</v>
      </c>
      <c r="M57" s="65"/>
      <c r="N57" s="66">
        <f t="shared" si="2"/>
        <v>0</v>
      </c>
      <c r="O57" s="65"/>
      <c r="P57" s="66">
        <f t="shared" si="3"/>
        <v>0</v>
      </c>
      <c r="Q57" s="67"/>
      <c r="R57" s="66">
        <f t="shared" si="4"/>
        <v>0</v>
      </c>
      <c r="S57" s="68"/>
      <c r="T57" s="66">
        <f t="shared" si="5"/>
        <v>0</v>
      </c>
      <c r="U57" s="68"/>
      <c r="V57" s="66">
        <f t="shared" si="6"/>
        <v>0</v>
      </c>
      <c r="W57" s="68"/>
      <c r="X57" s="66">
        <f t="shared" si="7"/>
        <v>0</v>
      </c>
      <c r="Y57" s="68"/>
      <c r="Z57" s="66">
        <f t="shared" si="8"/>
        <v>0</v>
      </c>
      <c r="AA57" s="68"/>
      <c r="AB57" s="66">
        <f t="shared" si="9"/>
        <v>0</v>
      </c>
      <c r="AC57" s="68"/>
      <c r="AD57" s="66">
        <f t="shared" si="10"/>
        <v>0</v>
      </c>
      <c r="AE57" s="68"/>
      <c r="AF57" s="66">
        <f t="shared" si="11"/>
        <v>0</v>
      </c>
      <c r="AG57" s="68"/>
      <c r="AH57" s="66">
        <f t="shared" si="12"/>
        <v>0</v>
      </c>
      <c r="AI57" s="68">
        <v>80</v>
      </c>
      <c r="AJ57" s="66">
        <f t="shared" si="13"/>
        <v>10054.400000000001</v>
      </c>
      <c r="AK57" s="68">
        <v>70</v>
      </c>
      <c r="AL57" s="66">
        <f t="shared" si="14"/>
        <v>8797.6</v>
      </c>
      <c r="AM57" s="68"/>
      <c r="AN57" s="66">
        <f t="shared" si="15"/>
        <v>0</v>
      </c>
      <c r="AO57" s="68"/>
      <c r="AP57" s="66">
        <f t="shared" si="16"/>
        <v>0</v>
      </c>
      <c r="AQ57" s="68"/>
      <c r="AR57" s="66">
        <f t="shared" si="17"/>
        <v>0</v>
      </c>
      <c r="AS57" s="68"/>
      <c r="AT57" s="66">
        <f t="shared" si="18"/>
        <v>0</v>
      </c>
      <c r="AU57" s="68"/>
      <c r="AV57" s="66">
        <f t="shared" si="19"/>
        <v>0</v>
      </c>
      <c r="AW57" s="68"/>
      <c r="AX57" s="66">
        <f t="shared" si="20"/>
        <v>0</v>
      </c>
      <c r="AY57" s="224">
        <f t="shared" si="27"/>
        <v>0</v>
      </c>
      <c r="AZ57" s="230">
        <f t="shared" si="31"/>
        <v>182.12</v>
      </c>
      <c r="BA57" s="230">
        <f t="shared" si="29"/>
        <v>125.68</v>
      </c>
      <c r="BB57" s="238">
        <f t="shared" si="30"/>
        <v>22888.84</v>
      </c>
      <c r="BC57" s="68"/>
      <c r="BD57" s="66">
        <f t="shared" si="22"/>
        <v>0</v>
      </c>
      <c r="BE57" s="68"/>
      <c r="BF57" s="66">
        <f t="shared" si="23"/>
        <v>0</v>
      </c>
      <c r="BG57" s="68"/>
      <c r="BH57" s="66">
        <f t="shared" si="24"/>
        <v>0</v>
      </c>
      <c r="BI57" s="179" t="s">
        <v>536</v>
      </c>
      <c r="BJ57" s="180" t="s">
        <v>537</v>
      </c>
      <c r="BK57" s="179" t="s">
        <v>547</v>
      </c>
      <c r="BL57" s="423" t="s">
        <v>550</v>
      </c>
      <c r="BM57" s="421" t="s">
        <v>553</v>
      </c>
      <c r="BN57" s="180" t="s">
        <v>554</v>
      </c>
      <c r="BO57" s="178" t="s">
        <v>565</v>
      </c>
      <c r="BP57" s="129" t="s">
        <v>571</v>
      </c>
      <c r="BT57" s="179" t="s">
        <v>586</v>
      </c>
    </row>
    <row r="58" spans="1:80" s="129" customFormat="1" ht="56.25" x14ac:dyDescent="0.2">
      <c r="B58" s="128"/>
      <c r="C58" s="59" t="s">
        <v>158</v>
      </c>
      <c r="D58" s="59" t="s">
        <v>29</v>
      </c>
      <c r="E58" s="60" t="s">
        <v>159</v>
      </c>
      <c r="F58" s="61" t="s">
        <v>160</v>
      </c>
      <c r="G58" s="62" t="s">
        <v>32</v>
      </c>
      <c r="H58" s="63">
        <v>206.42</v>
      </c>
      <c r="I58" s="64">
        <v>155.66999999999999</v>
      </c>
      <c r="J58" s="63">
        <v>32133.4</v>
      </c>
      <c r="K58" s="224">
        <v>0</v>
      </c>
      <c r="L58" s="225">
        <f t="shared" si="26"/>
        <v>155.66999999999999</v>
      </c>
      <c r="M58" s="65"/>
      <c r="N58" s="66">
        <f t="shared" si="2"/>
        <v>0</v>
      </c>
      <c r="O58" s="65"/>
      <c r="P58" s="66">
        <f t="shared" si="3"/>
        <v>0</v>
      </c>
      <c r="Q58" s="67"/>
      <c r="R58" s="66">
        <f t="shared" si="4"/>
        <v>0</v>
      </c>
      <c r="S58" s="68"/>
      <c r="T58" s="66">
        <f t="shared" si="5"/>
        <v>0</v>
      </c>
      <c r="U58" s="68"/>
      <c r="V58" s="66">
        <f t="shared" si="6"/>
        <v>0</v>
      </c>
      <c r="W58" s="68"/>
      <c r="X58" s="66">
        <f t="shared" si="7"/>
        <v>0</v>
      </c>
      <c r="Y58" s="68"/>
      <c r="Z58" s="66">
        <f t="shared" si="8"/>
        <v>0</v>
      </c>
      <c r="AA58" s="68"/>
      <c r="AB58" s="66">
        <f t="shared" si="9"/>
        <v>0</v>
      </c>
      <c r="AC58" s="68"/>
      <c r="AD58" s="66">
        <f t="shared" si="10"/>
        <v>0</v>
      </c>
      <c r="AE58" s="68"/>
      <c r="AF58" s="66">
        <f t="shared" si="11"/>
        <v>0</v>
      </c>
      <c r="AG58" s="68">
        <v>123</v>
      </c>
      <c r="AH58" s="66">
        <f t="shared" si="12"/>
        <v>19147.41</v>
      </c>
      <c r="AI58" s="68"/>
      <c r="AJ58" s="66">
        <f t="shared" si="13"/>
        <v>0</v>
      </c>
      <c r="AK58" s="68"/>
      <c r="AL58" s="66">
        <f t="shared" si="14"/>
        <v>0</v>
      </c>
      <c r="AM58" s="68"/>
      <c r="AN58" s="66">
        <f t="shared" si="15"/>
        <v>0</v>
      </c>
      <c r="AO58" s="68"/>
      <c r="AP58" s="66">
        <f t="shared" si="16"/>
        <v>0</v>
      </c>
      <c r="AQ58" s="68"/>
      <c r="AR58" s="66">
        <f t="shared" si="17"/>
        <v>0</v>
      </c>
      <c r="AS58" s="68">
        <v>13</v>
      </c>
      <c r="AT58" s="66">
        <f t="shared" si="18"/>
        <v>2023.7099999999998</v>
      </c>
      <c r="AU58" s="68"/>
      <c r="AV58" s="66">
        <f t="shared" si="19"/>
        <v>0</v>
      </c>
      <c r="AW58" s="68">
        <v>35</v>
      </c>
      <c r="AX58" s="66">
        <f t="shared" si="20"/>
        <v>5448.45</v>
      </c>
      <c r="AY58" s="224">
        <f t="shared" si="27"/>
        <v>0</v>
      </c>
      <c r="AZ58" s="230">
        <f t="shared" si="31"/>
        <v>206.42</v>
      </c>
      <c r="BA58" s="230">
        <f t="shared" si="29"/>
        <v>155.66999999999999</v>
      </c>
      <c r="BB58" s="238">
        <f t="shared" si="30"/>
        <v>32133.4</v>
      </c>
      <c r="BC58" s="68"/>
      <c r="BD58" s="66">
        <f t="shared" si="22"/>
        <v>0</v>
      </c>
      <c r="BE58" s="68"/>
      <c r="BF58" s="66">
        <f t="shared" si="23"/>
        <v>0</v>
      </c>
      <c r="BG58" s="68"/>
      <c r="BH58" s="66">
        <f t="shared" si="24"/>
        <v>0</v>
      </c>
      <c r="BI58" s="179" t="s">
        <v>536</v>
      </c>
      <c r="BJ58" s="180" t="s">
        <v>537</v>
      </c>
      <c r="BK58" s="179" t="s">
        <v>546</v>
      </c>
      <c r="BL58" s="423"/>
      <c r="BM58" s="421"/>
      <c r="BN58" s="180" t="s">
        <v>555</v>
      </c>
      <c r="BY58" s="178" t="s">
        <v>638</v>
      </c>
      <c r="BZ58" s="129" t="s">
        <v>679</v>
      </c>
      <c r="CA58" s="179" t="s">
        <v>685</v>
      </c>
      <c r="CB58" s="129" t="s">
        <v>710</v>
      </c>
    </row>
    <row r="59" spans="1:80" s="129" customFormat="1" ht="12" x14ac:dyDescent="0.2">
      <c r="B59" s="128"/>
      <c r="C59" s="59" t="s">
        <v>161</v>
      </c>
      <c r="D59" s="59" t="s">
        <v>29</v>
      </c>
      <c r="E59" s="60" t="s">
        <v>162</v>
      </c>
      <c r="F59" s="61" t="s">
        <v>163</v>
      </c>
      <c r="G59" s="62" t="s">
        <v>32</v>
      </c>
      <c r="H59" s="63">
        <v>182.12</v>
      </c>
      <c r="I59" s="64">
        <v>254.14</v>
      </c>
      <c r="J59" s="63">
        <v>46283.98</v>
      </c>
      <c r="K59" s="224">
        <v>0</v>
      </c>
      <c r="L59" s="225">
        <f t="shared" si="26"/>
        <v>254.14</v>
      </c>
      <c r="M59" s="65"/>
      <c r="N59" s="66">
        <f t="shared" si="2"/>
        <v>0</v>
      </c>
      <c r="O59" s="65"/>
      <c r="P59" s="66">
        <f t="shared" si="3"/>
        <v>0</v>
      </c>
      <c r="Q59" s="67"/>
      <c r="R59" s="66">
        <f t="shared" si="4"/>
        <v>0</v>
      </c>
      <c r="S59" s="68"/>
      <c r="T59" s="66">
        <f t="shared" si="5"/>
        <v>0</v>
      </c>
      <c r="U59" s="68"/>
      <c r="V59" s="66">
        <f t="shared" si="6"/>
        <v>0</v>
      </c>
      <c r="W59" s="68"/>
      <c r="X59" s="66">
        <f t="shared" si="7"/>
        <v>0</v>
      </c>
      <c r="Y59" s="68"/>
      <c r="Z59" s="66">
        <f t="shared" si="8"/>
        <v>0</v>
      </c>
      <c r="AA59" s="68"/>
      <c r="AB59" s="66">
        <f t="shared" si="9"/>
        <v>0</v>
      </c>
      <c r="AC59" s="68"/>
      <c r="AD59" s="66">
        <f t="shared" si="10"/>
        <v>0</v>
      </c>
      <c r="AE59" s="68"/>
      <c r="AF59" s="66">
        <f t="shared" si="11"/>
        <v>0</v>
      </c>
      <c r="AG59" s="68"/>
      <c r="AH59" s="66">
        <f t="shared" si="12"/>
        <v>0</v>
      </c>
      <c r="AI59" s="68"/>
      <c r="AJ59" s="66">
        <f t="shared" si="13"/>
        <v>0</v>
      </c>
      <c r="AK59" s="68"/>
      <c r="AL59" s="66">
        <f t="shared" si="14"/>
        <v>0</v>
      </c>
      <c r="AM59" s="68"/>
      <c r="AN59" s="66">
        <f t="shared" si="15"/>
        <v>0</v>
      </c>
      <c r="AO59" s="68">
        <v>50</v>
      </c>
      <c r="AP59" s="66">
        <f t="shared" si="16"/>
        <v>12707</v>
      </c>
      <c r="AQ59" s="68"/>
      <c r="AR59" s="66">
        <f t="shared" si="17"/>
        <v>0</v>
      </c>
      <c r="AS59" s="68"/>
      <c r="AT59" s="66">
        <f t="shared" si="18"/>
        <v>0</v>
      </c>
      <c r="AU59" s="68"/>
      <c r="AV59" s="66">
        <f t="shared" si="19"/>
        <v>0</v>
      </c>
      <c r="AW59" s="68"/>
      <c r="AX59" s="66">
        <f t="shared" si="20"/>
        <v>0</v>
      </c>
      <c r="AY59" s="224">
        <f t="shared" si="27"/>
        <v>0</v>
      </c>
      <c r="AZ59" s="230">
        <f t="shared" si="31"/>
        <v>182.12</v>
      </c>
      <c r="BA59" s="230">
        <f t="shared" si="29"/>
        <v>254.14</v>
      </c>
      <c r="BB59" s="238">
        <f t="shared" si="30"/>
        <v>46283.98</v>
      </c>
      <c r="BC59" s="68"/>
      <c r="BD59" s="66">
        <f t="shared" si="22"/>
        <v>0</v>
      </c>
      <c r="BE59" s="68"/>
      <c r="BF59" s="66">
        <f t="shared" si="23"/>
        <v>0</v>
      </c>
      <c r="BG59" s="68"/>
      <c r="BH59" s="66">
        <f t="shared" si="24"/>
        <v>0</v>
      </c>
      <c r="BL59" s="180"/>
    </row>
    <row r="60" spans="1:80" s="129" customFormat="1" ht="12" x14ac:dyDescent="0.2">
      <c r="B60" s="128"/>
      <c r="C60" s="59" t="s">
        <v>164</v>
      </c>
      <c r="D60" s="59" t="s">
        <v>29</v>
      </c>
      <c r="E60" s="60" t="s">
        <v>165</v>
      </c>
      <c r="F60" s="61" t="s">
        <v>166</v>
      </c>
      <c r="G60" s="62" t="s">
        <v>32</v>
      </c>
      <c r="H60" s="63">
        <v>211.58</v>
      </c>
      <c r="I60" s="64">
        <v>302.54000000000002</v>
      </c>
      <c r="J60" s="63">
        <v>64011.41</v>
      </c>
      <c r="K60" s="224">
        <v>0</v>
      </c>
      <c r="L60" s="225">
        <f t="shared" si="26"/>
        <v>302.54000000000002</v>
      </c>
      <c r="M60" s="65"/>
      <c r="N60" s="66">
        <f t="shared" si="2"/>
        <v>0</v>
      </c>
      <c r="O60" s="65"/>
      <c r="P60" s="66">
        <f t="shared" si="3"/>
        <v>0</v>
      </c>
      <c r="Q60" s="67"/>
      <c r="R60" s="66">
        <f t="shared" si="4"/>
        <v>0</v>
      </c>
      <c r="S60" s="68"/>
      <c r="T60" s="66">
        <f t="shared" si="5"/>
        <v>0</v>
      </c>
      <c r="U60" s="68"/>
      <c r="V60" s="66">
        <f t="shared" si="6"/>
        <v>0</v>
      </c>
      <c r="W60" s="68"/>
      <c r="X60" s="66">
        <f t="shared" si="7"/>
        <v>0</v>
      </c>
      <c r="Y60" s="68"/>
      <c r="Z60" s="66">
        <f t="shared" si="8"/>
        <v>0</v>
      </c>
      <c r="AA60" s="68"/>
      <c r="AB60" s="66">
        <f t="shared" si="9"/>
        <v>0</v>
      </c>
      <c r="AC60" s="68"/>
      <c r="AD60" s="66">
        <f t="shared" si="10"/>
        <v>0</v>
      </c>
      <c r="AE60" s="68"/>
      <c r="AF60" s="66">
        <f t="shared" si="11"/>
        <v>0</v>
      </c>
      <c r="AG60" s="68"/>
      <c r="AH60" s="66">
        <f t="shared" si="12"/>
        <v>0</v>
      </c>
      <c r="AI60" s="68"/>
      <c r="AJ60" s="66">
        <f t="shared" si="13"/>
        <v>0</v>
      </c>
      <c r="AK60" s="68"/>
      <c r="AL60" s="66">
        <f t="shared" si="14"/>
        <v>0</v>
      </c>
      <c r="AM60" s="68"/>
      <c r="AN60" s="66">
        <f t="shared" si="15"/>
        <v>0</v>
      </c>
      <c r="AO60" s="68">
        <v>50</v>
      </c>
      <c r="AP60" s="66">
        <f t="shared" si="16"/>
        <v>15127.000000000002</v>
      </c>
      <c r="AQ60" s="68"/>
      <c r="AR60" s="66">
        <f t="shared" si="17"/>
        <v>0</v>
      </c>
      <c r="AS60" s="68"/>
      <c r="AT60" s="66">
        <f t="shared" si="18"/>
        <v>0</v>
      </c>
      <c r="AU60" s="68"/>
      <c r="AV60" s="66">
        <f t="shared" si="19"/>
        <v>0</v>
      </c>
      <c r="AW60" s="68"/>
      <c r="AX60" s="66">
        <f t="shared" si="20"/>
        <v>0</v>
      </c>
      <c r="AY60" s="224">
        <f t="shared" si="27"/>
        <v>0</v>
      </c>
      <c r="AZ60" s="230">
        <f t="shared" si="31"/>
        <v>211.58</v>
      </c>
      <c r="BA60" s="230">
        <f t="shared" si="29"/>
        <v>302.54000000000002</v>
      </c>
      <c r="BB60" s="238">
        <f t="shared" si="30"/>
        <v>64011.41</v>
      </c>
      <c r="BC60" s="68"/>
      <c r="BD60" s="66">
        <f t="shared" si="22"/>
        <v>0</v>
      </c>
      <c r="BE60" s="68"/>
      <c r="BF60" s="66">
        <f t="shared" si="23"/>
        <v>0</v>
      </c>
      <c r="BG60" s="68"/>
      <c r="BH60" s="66">
        <f t="shared" si="24"/>
        <v>0</v>
      </c>
      <c r="BL60" s="180"/>
    </row>
    <row r="61" spans="1:80" s="129" customFormat="1" ht="12" x14ac:dyDescent="0.2">
      <c r="B61" s="128"/>
      <c r="C61" s="59" t="s">
        <v>167</v>
      </c>
      <c r="D61" s="59" t="s">
        <v>29</v>
      </c>
      <c r="E61" s="60" t="s">
        <v>168</v>
      </c>
      <c r="F61" s="61" t="s">
        <v>169</v>
      </c>
      <c r="G61" s="62" t="s">
        <v>32</v>
      </c>
      <c r="H61" s="63">
        <v>113.6</v>
      </c>
      <c r="I61" s="64">
        <v>86.36</v>
      </c>
      <c r="J61" s="63">
        <v>9810.5</v>
      </c>
      <c r="K61" s="224">
        <v>0</v>
      </c>
      <c r="L61" s="225">
        <f t="shared" si="26"/>
        <v>86.36</v>
      </c>
      <c r="M61" s="65"/>
      <c r="N61" s="66">
        <f t="shared" si="2"/>
        <v>0</v>
      </c>
      <c r="O61" s="65"/>
      <c r="P61" s="66">
        <f t="shared" si="3"/>
        <v>0</v>
      </c>
      <c r="Q61" s="67"/>
      <c r="R61" s="66">
        <f t="shared" si="4"/>
        <v>0</v>
      </c>
      <c r="S61" s="68"/>
      <c r="T61" s="66">
        <f t="shared" si="5"/>
        <v>0</v>
      </c>
      <c r="U61" s="68"/>
      <c r="V61" s="66">
        <f t="shared" si="6"/>
        <v>0</v>
      </c>
      <c r="W61" s="68"/>
      <c r="X61" s="66">
        <f t="shared" si="7"/>
        <v>0</v>
      </c>
      <c r="Y61" s="68"/>
      <c r="Z61" s="66">
        <f t="shared" si="8"/>
        <v>0</v>
      </c>
      <c r="AA61" s="68"/>
      <c r="AB61" s="66">
        <f t="shared" si="9"/>
        <v>0</v>
      </c>
      <c r="AC61" s="68"/>
      <c r="AD61" s="66">
        <f t="shared" si="10"/>
        <v>0</v>
      </c>
      <c r="AE61" s="68"/>
      <c r="AF61" s="66">
        <f t="shared" si="11"/>
        <v>0</v>
      </c>
      <c r="AG61" s="68"/>
      <c r="AH61" s="66">
        <f t="shared" si="12"/>
        <v>0</v>
      </c>
      <c r="AI61" s="68"/>
      <c r="AJ61" s="66">
        <f t="shared" si="13"/>
        <v>0</v>
      </c>
      <c r="AK61" s="68"/>
      <c r="AL61" s="66">
        <f t="shared" si="14"/>
        <v>0</v>
      </c>
      <c r="AM61" s="68"/>
      <c r="AN61" s="66">
        <f t="shared" si="15"/>
        <v>0</v>
      </c>
      <c r="AO61" s="68">
        <v>50</v>
      </c>
      <c r="AP61" s="66">
        <f t="shared" si="16"/>
        <v>4318</v>
      </c>
      <c r="AQ61" s="68"/>
      <c r="AR61" s="66">
        <f t="shared" si="17"/>
        <v>0</v>
      </c>
      <c r="AS61" s="68"/>
      <c r="AT61" s="66">
        <f t="shared" si="18"/>
        <v>0</v>
      </c>
      <c r="AU61" s="68"/>
      <c r="AV61" s="66">
        <f t="shared" si="19"/>
        <v>0</v>
      </c>
      <c r="AW61" s="68"/>
      <c r="AX61" s="66">
        <f t="shared" si="20"/>
        <v>0</v>
      </c>
      <c r="AY61" s="224">
        <f t="shared" si="27"/>
        <v>0</v>
      </c>
      <c r="AZ61" s="230">
        <f t="shared" si="31"/>
        <v>113.6</v>
      </c>
      <c r="BA61" s="230">
        <f t="shared" si="29"/>
        <v>86.36</v>
      </c>
      <c r="BB61" s="238">
        <f t="shared" si="30"/>
        <v>9810.5</v>
      </c>
      <c r="BC61" s="68"/>
      <c r="BD61" s="66">
        <f t="shared" si="22"/>
        <v>0</v>
      </c>
      <c r="BE61" s="68"/>
      <c r="BF61" s="66">
        <f t="shared" si="23"/>
        <v>0</v>
      </c>
      <c r="BG61" s="68"/>
      <c r="BH61" s="66">
        <f t="shared" si="24"/>
        <v>0</v>
      </c>
      <c r="BL61" s="180"/>
    </row>
    <row r="62" spans="1:80" s="129" customFormat="1" ht="22.5" x14ac:dyDescent="0.2">
      <c r="B62" s="128"/>
      <c r="C62" s="59" t="s">
        <v>170</v>
      </c>
      <c r="D62" s="59" t="s">
        <v>29</v>
      </c>
      <c r="E62" s="60" t="s">
        <v>171</v>
      </c>
      <c r="F62" s="61" t="s">
        <v>172</v>
      </c>
      <c r="G62" s="62" t="s">
        <v>32</v>
      </c>
      <c r="H62" s="63">
        <v>182.12</v>
      </c>
      <c r="I62" s="64">
        <v>532.01</v>
      </c>
      <c r="J62" s="63">
        <v>96889.66</v>
      </c>
      <c r="K62" s="224">
        <v>0</v>
      </c>
      <c r="L62" s="225">
        <f t="shared" si="26"/>
        <v>532.01</v>
      </c>
      <c r="M62" s="65"/>
      <c r="N62" s="66">
        <f t="shared" si="2"/>
        <v>0</v>
      </c>
      <c r="O62" s="65"/>
      <c r="P62" s="66">
        <f t="shared" si="3"/>
        <v>0</v>
      </c>
      <c r="Q62" s="67"/>
      <c r="R62" s="66">
        <f t="shared" si="4"/>
        <v>0</v>
      </c>
      <c r="S62" s="68"/>
      <c r="T62" s="66">
        <f t="shared" si="5"/>
        <v>0</v>
      </c>
      <c r="U62" s="68"/>
      <c r="V62" s="66">
        <f t="shared" si="6"/>
        <v>0</v>
      </c>
      <c r="W62" s="68"/>
      <c r="X62" s="66">
        <f t="shared" si="7"/>
        <v>0</v>
      </c>
      <c r="Y62" s="68"/>
      <c r="Z62" s="66">
        <f t="shared" si="8"/>
        <v>0</v>
      </c>
      <c r="AA62" s="68"/>
      <c r="AB62" s="66">
        <f t="shared" si="9"/>
        <v>0</v>
      </c>
      <c r="AC62" s="68"/>
      <c r="AD62" s="66">
        <f t="shared" si="10"/>
        <v>0</v>
      </c>
      <c r="AE62" s="68"/>
      <c r="AF62" s="66">
        <f t="shared" si="11"/>
        <v>0</v>
      </c>
      <c r="AG62" s="68"/>
      <c r="AH62" s="66">
        <f t="shared" si="12"/>
        <v>0</v>
      </c>
      <c r="AI62" s="68"/>
      <c r="AJ62" s="66">
        <f t="shared" si="13"/>
        <v>0</v>
      </c>
      <c r="AK62" s="68"/>
      <c r="AL62" s="66">
        <f t="shared" si="14"/>
        <v>0</v>
      </c>
      <c r="AM62" s="68"/>
      <c r="AN62" s="66">
        <f t="shared" si="15"/>
        <v>0</v>
      </c>
      <c r="AO62" s="68">
        <v>70</v>
      </c>
      <c r="AP62" s="66">
        <f t="shared" si="16"/>
        <v>37240.699999999997</v>
      </c>
      <c r="AQ62" s="68"/>
      <c r="AR62" s="66">
        <f t="shared" si="17"/>
        <v>0</v>
      </c>
      <c r="AS62" s="68"/>
      <c r="AT62" s="66">
        <f t="shared" si="18"/>
        <v>0</v>
      </c>
      <c r="AU62" s="68"/>
      <c r="AV62" s="66">
        <f t="shared" si="19"/>
        <v>0</v>
      </c>
      <c r="AW62" s="68">
        <v>20</v>
      </c>
      <c r="AX62" s="66">
        <f t="shared" si="20"/>
        <v>10640.2</v>
      </c>
      <c r="AY62" s="224">
        <f t="shared" si="27"/>
        <v>0</v>
      </c>
      <c r="AZ62" s="230">
        <f t="shared" si="31"/>
        <v>182.12</v>
      </c>
      <c r="BA62" s="230">
        <f t="shared" si="29"/>
        <v>532.01</v>
      </c>
      <c r="BB62" s="238">
        <f t="shared" si="30"/>
        <v>96889.66</v>
      </c>
      <c r="BC62" s="68"/>
      <c r="BD62" s="66">
        <f t="shared" si="22"/>
        <v>0</v>
      </c>
      <c r="BE62" s="68"/>
      <c r="BF62" s="66">
        <f t="shared" si="23"/>
        <v>0</v>
      </c>
      <c r="BG62" s="68"/>
      <c r="BH62" s="66">
        <f t="shared" si="24"/>
        <v>0</v>
      </c>
      <c r="BL62" s="180"/>
      <c r="BY62" s="421" t="s">
        <v>639</v>
      </c>
      <c r="BZ62" s="423" t="s">
        <v>678</v>
      </c>
      <c r="CA62" s="421" t="s">
        <v>686</v>
      </c>
      <c r="CB62" s="424" t="s">
        <v>710</v>
      </c>
    </row>
    <row r="63" spans="1:80" s="129" customFormat="1" ht="12" x14ac:dyDescent="0.2">
      <c r="B63" s="128"/>
      <c r="C63" s="59" t="s">
        <v>173</v>
      </c>
      <c r="D63" s="59" t="s">
        <v>29</v>
      </c>
      <c r="E63" s="60" t="s">
        <v>174</v>
      </c>
      <c r="F63" s="61" t="s">
        <v>175</v>
      </c>
      <c r="G63" s="62" t="s">
        <v>32</v>
      </c>
      <c r="H63" s="63">
        <v>280.10000000000002</v>
      </c>
      <c r="I63" s="64">
        <v>25.78</v>
      </c>
      <c r="J63" s="63">
        <v>7220.98</v>
      </c>
      <c r="K63" s="224">
        <v>0</v>
      </c>
      <c r="L63" s="225">
        <f t="shared" si="26"/>
        <v>25.78</v>
      </c>
      <c r="M63" s="65"/>
      <c r="N63" s="66">
        <f t="shared" si="2"/>
        <v>0</v>
      </c>
      <c r="O63" s="65"/>
      <c r="P63" s="66">
        <f t="shared" si="3"/>
        <v>0</v>
      </c>
      <c r="Q63" s="67"/>
      <c r="R63" s="66">
        <f t="shared" si="4"/>
        <v>0</v>
      </c>
      <c r="S63" s="68"/>
      <c r="T63" s="66">
        <f t="shared" si="5"/>
        <v>0</v>
      </c>
      <c r="U63" s="68"/>
      <c r="V63" s="66">
        <f t="shared" si="6"/>
        <v>0</v>
      </c>
      <c r="W63" s="68"/>
      <c r="X63" s="66">
        <f t="shared" si="7"/>
        <v>0</v>
      </c>
      <c r="Y63" s="68"/>
      <c r="Z63" s="66">
        <f t="shared" si="8"/>
        <v>0</v>
      </c>
      <c r="AA63" s="68"/>
      <c r="AB63" s="66">
        <f t="shared" si="9"/>
        <v>0</v>
      </c>
      <c r="AC63" s="68"/>
      <c r="AD63" s="66">
        <f t="shared" si="10"/>
        <v>0</v>
      </c>
      <c r="AE63" s="68"/>
      <c r="AF63" s="66">
        <f t="shared" si="11"/>
        <v>0</v>
      </c>
      <c r="AG63" s="68"/>
      <c r="AH63" s="66">
        <f t="shared" si="12"/>
        <v>0</v>
      </c>
      <c r="AI63" s="68"/>
      <c r="AJ63" s="66">
        <f t="shared" si="13"/>
        <v>0</v>
      </c>
      <c r="AK63" s="68"/>
      <c r="AL63" s="66">
        <f t="shared" si="14"/>
        <v>0</v>
      </c>
      <c r="AM63" s="68"/>
      <c r="AN63" s="66">
        <f t="shared" si="15"/>
        <v>0</v>
      </c>
      <c r="AO63" s="68"/>
      <c r="AP63" s="66">
        <f t="shared" si="16"/>
        <v>0</v>
      </c>
      <c r="AQ63" s="68"/>
      <c r="AR63" s="66">
        <f t="shared" si="17"/>
        <v>0</v>
      </c>
      <c r="AS63" s="68"/>
      <c r="AT63" s="66">
        <f t="shared" si="18"/>
        <v>0</v>
      </c>
      <c r="AU63" s="68"/>
      <c r="AV63" s="66">
        <f t="shared" si="19"/>
        <v>0</v>
      </c>
      <c r="AW63" s="68">
        <v>160</v>
      </c>
      <c r="AX63" s="66">
        <f t="shared" si="20"/>
        <v>4124.8</v>
      </c>
      <c r="AY63" s="224">
        <f t="shared" si="27"/>
        <v>0</v>
      </c>
      <c r="AZ63" s="230">
        <f t="shared" si="31"/>
        <v>280.10000000000002</v>
      </c>
      <c r="BA63" s="230">
        <f t="shared" si="29"/>
        <v>25.78</v>
      </c>
      <c r="BB63" s="238">
        <f t="shared" si="30"/>
        <v>7220.98</v>
      </c>
      <c r="BC63" s="68"/>
      <c r="BD63" s="66">
        <f t="shared" si="22"/>
        <v>0</v>
      </c>
      <c r="BE63" s="68"/>
      <c r="BF63" s="66">
        <f t="shared" si="23"/>
        <v>0</v>
      </c>
      <c r="BG63" s="68"/>
      <c r="BH63" s="66">
        <f t="shared" si="24"/>
        <v>0</v>
      </c>
      <c r="BL63" s="180"/>
      <c r="BY63" s="421"/>
      <c r="BZ63" s="423"/>
      <c r="CA63" s="421"/>
      <c r="CB63" s="424"/>
    </row>
    <row r="64" spans="1:80" s="129" customFormat="1" ht="12" x14ac:dyDescent="0.2">
      <c r="B64" s="128"/>
      <c r="C64" s="59" t="s">
        <v>176</v>
      </c>
      <c r="D64" s="59" t="s">
        <v>29</v>
      </c>
      <c r="E64" s="60" t="s">
        <v>177</v>
      </c>
      <c r="F64" s="61" t="s">
        <v>178</v>
      </c>
      <c r="G64" s="62" t="s">
        <v>32</v>
      </c>
      <c r="H64" s="63">
        <v>364.24</v>
      </c>
      <c r="I64" s="64">
        <v>20.62</v>
      </c>
      <c r="J64" s="63">
        <v>7510.63</v>
      </c>
      <c r="K64" s="224">
        <v>0</v>
      </c>
      <c r="L64" s="225">
        <f t="shared" si="26"/>
        <v>20.62</v>
      </c>
      <c r="M64" s="65"/>
      <c r="N64" s="66">
        <f t="shared" si="2"/>
        <v>0</v>
      </c>
      <c r="O64" s="65"/>
      <c r="P64" s="66">
        <f t="shared" si="3"/>
        <v>0</v>
      </c>
      <c r="Q64" s="67"/>
      <c r="R64" s="66">
        <f t="shared" si="4"/>
        <v>0</v>
      </c>
      <c r="S64" s="68"/>
      <c r="T64" s="66">
        <f t="shared" si="5"/>
        <v>0</v>
      </c>
      <c r="U64" s="68"/>
      <c r="V64" s="66">
        <f t="shared" si="6"/>
        <v>0</v>
      </c>
      <c r="W64" s="68"/>
      <c r="X64" s="66">
        <f t="shared" si="7"/>
        <v>0</v>
      </c>
      <c r="Y64" s="68"/>
      <c r="Z64" s="66">
        <f t="shared" si="8"/>
        <v>0</v>
      </c>
      <c r="AA64" s="68"/>
      <c r="AB64" s="66">
        <f t="shared" si="9"/>
        <v>0</v>
      </c>
      <c r="AC64" s="68"/>
      <c r="AD64" s="66">
        <f t="shared" si="10"/>
        <v>0</v>
      </c>
      <c r="AE64" s="68"/>
      <c r="AF64" s="66">
        <f t="shared" si="11"/>
        <v>0</v>
      </c>
      <c r="AG64" s="68"/>
      <c r="AH64" s="66">
        <f t="shared" si="12"/>
        <v>0</v>
      </c>
      <c r="AI64" s="68"/>
      <c r="AJ64" s="66">
        <f t="shared" si="13"/>
        <v>0</v>
      </c>
      <c r="AK64" s="68"/>
      <c r="AL64" s="66">
        <f t="shared" si="14"/>
        <v>0</v>
      </c>
      <c r="AM64" s="68"/>
      <c r="AN64" s="66">
        <f t="shared" si="15"/>
        <v>0</v>
      </c>
      <c r="AO64" s="68"/>
      <c r="AP64" s="66">
        <f t="shared" si="16"/>
        <v>0</v>
      </c>
      <c r="AQ64" s="68"/>
      <c r="AR64" s="66">
        <f t="shared" si="17"/>
        <v>0</v>
      </c>
      <c r="AS64" s="68"/>
      <c r="AT64" s="66">
        <f t="shared" si="18"/>
        <v>0</v>
      </c>
      <c r="AU64" s="68"/>
      <c r="AV64" s="66">
        <f t="shared" si="19"/>
        <v>0</v>
      </c>
      <c r="AW64" s="68">
        <v>110</v>
      </c>
      <c r="AX64" s="66">
        <f t="shared" si="20"/>
        <v>2268.2000000000003</v>
      </c>
      <c r="AY64" s="224">
        <f t="shared" si="27"/>
        <v>0</v>
      </c>
      <c r="AZ64" s="230">
        <f t="shared" si="31"/>
        <v>364.24</v>
      </c>
      <c r="BA64" s="230">
        <f t="shared" si="29"/>
        <v>20.62</v>
      </c>
      <c r="BB64" s="238">
        <f t="shared" si="30"/>
        <v>7510.63</v>
      </c>
      <c r="BC64" s="68"/>
      <c r="BD64" s="66">
        <f t="shared" si="22"/>
        <v>0</v>
      </c>
      <c r="BE64" s="68"/>
      <c r="BF64" s="66">
        <f t="shared" si="23"/>
        <v>0</v>
      </c>
      <c r="BG64" s="68"/>
      <c r="BH64" s="66">
        <f t="shared" si="24"/>
        <v>0</v>
      </c>
      <c r="BL64" s="180"/>
      <c r="BY64" s="421"/>
      <c r="BZ64" s="423"/>
      <c r="CA64" s="421"/>
      <c r="CB64" s="424"/>
    </row>
    <row r="65" spans="1:80" s="129" customFormat="1" ht="22.5" x14ac:dyDescent="0.2">
      <c r="B65" s="128"/>
      <c r="C65" s="59" t="s">
        <v>179</v>
      </c>
      <c r="D65" s="59" t="s">
        <v>29</v>
      </c>
      <c r="E65" s="60" t="s">
        <v>180</v>
      </c>
      <c r="F65" s="61" t="s">
        <v>181</v>
      </c>
      <c r="G65" s="62" t="s">
        <v>32</v>
      </c>
      <c r="H65" s="63">
        <v>364.24</v>
      </c>
      <c r="I65" s="64">
        <v>396.71</v>
      </c>
      <c r="J65" s="63">
        <v>144497.65</v>
      </c>
      <c r="K65" s="224">
        <v>0</v>
      </c>
      <c r="L65" s="225">
        <f t="shared" si="26"/>
        <v>396.71</v>
      </c>
      <c r="M65" s="65"/>
      <c r="N65" s="66">
        <f t="shared" si="2"/>
        <v>0</v>
      </c>
      <c r="O65" s="65"/>
      <c r="P65" s="66">
        <f t="shared" si="3"/>
        <v>0</v>
      </c>
      <c r="Q65" s="67"/>
      <c r="R65" s="66">
        <f t="shared" si="4"/>
        <v>0</v>
      </c>
      <c r="S65" s="68"/>
      <c r="T65" s="66">
        <f t="shared" si="5"/>
        <v>0</v>
      </c>
      <c r="U65" s="68"/>
      <c r="V65" s="66">
        <f t="shared" si="6"/>
        <v>0</v>
      </c>
      <c r="W65" s="68"/>
      <c r="X65" s="66">
        <f t="shared" si="7"/>
        <v>0</v>
      </c>
      <c r="Y65" s="68"/>
      <c r="Z65" s="66">
        <f t="shared" si="8"/>
        <v>0</v>
      </c>
      <c r="AA65" s="68"/>
      <c r="AB65" s="66">
        <f t="shared" si="9"/>
        <v>0</v>
      </c>
      <c r="AC65" s="68"/>
      <c r="AD65" s="66">
        <f t="shared" si="10"/>
        <v>0</v>
      </c>
      <c r="AE65" s="68"/>
      <c r="AF65" s="66">
        <f t="shared" si="11"/>
        <v>0</v>
      </c>
      <c r="AG65" s="68"/>
      <c r="AH65" s="66">
        <f t="shared" si="12"/>
        <v>0</v>
      </c>
      <c r="AI65" s="68"/>
      <c r="AJ65" s="66">
        <f t="shared" si="13"/>
        <v>0</v>
      </c>
      <c r="AK65" s="68"/>
      <c r="AL65" s="66">
        <f t="shared" si="14"/>
        <v>0</v>
      </c>
      <c r="AM65" s="68"/>
      <c r="AN65" s="66">
        <f t="shared" si="15"/>
        <v>0</v>
      </c>
      <c r="AO65" s="68"/>
      <c r="AP65" s="66">
        <f t="shared" si="16"/>
        <v>0</v>
      </c>
      <c r="AQ65" s="68"/>
      <c r="AR65" s="66">
        <f t="shared" si="17"/>
        <v>0</v>
      </c>
      <c r="AS65" s="68"/>
      <c r="AT65" s="66">
        <f t="shared" si="18"/>
        <v>0</v>
      </c>
      <c r="AU65" s="68"/>
      <c r="AV65" s="66">
        <f t="shared" si="19"/>
        <v>0</v>
      </c>
      <c r="AW65" s="68">
        <v>110</v>
      </c>
      <c r="AX65" s="66">
        <f t="shared" si="20"/>
        <v>43638.1</v>
      </c>
      <c r="AY65" s="224">
        <f t="shared" si="27"/>
        <v>0</v>
      </c>
      <c r="AZ65" s="230">
        <f t="shared" si="31"/>
        <v>364.24</v>
      </c>
      <c r="BA65" s="230">
        <f t="shared" si="29"/>
        <v>396.71</v>
      </c>
      <c r="BB65" s="238">
        <f t="shared" si="30"/>
        <v>144497.65</v>
      </c>
      <c r="BC65" s="68"/>
      <c r="BD65" s="66">
        <f t="shared" si="22"/>
        <v>0</v>
      </c>
      <c r="BE65" s="68"/>
      <c r="BF65" s="66">
        <f t="shared" si="23"/>
        <v>0</v>
      </c>
      <c r="BG65" s="68"/>
      <c r="BH65" s="66">
        <f t="shared" si="24"/>
        <v>0</v>
      </c>
      <c r="BL65" s="180"/>
      <c r="BY65" s="421"/>
      <c r="BZ65" s="423"/>
      <c r="CA65" s="421"/>
      <c r="CB65" s="424"/>
    </row>
    <row r="66" spans="1:80" s="129" customFormat="1" ht="22.5" x14ac:dyDescent="0.2">
      <c r="B66" s="128"/>
      <c r="C66" s="59" t="s">
        <v>182</v>
      </c>
      <c r="D66" s="59" t="s">
        <v>29</v>
      </c>
      <c r="E66" s="60" t="s">
        <v>183</v>
      </c>
      <c r="F66" s="61" t="s">
        <v>184</v>
      </c>
      <c r="G66" s="62" t="s">
        <v>32</v>
      </c>
      <c r="H66" s="63">
        <v>195.96</v>
      </c>
      <c r="I66" s="64">
        <v>443.02</v>
      </c>
      <c r="J66" s="63">
        <v>86814.2</v>
      </c>
      <c r="K66" s="224">
        <v>0</v>
      </c>
      <c r="L66" s="225">
        <f t="shared" si="26"/>
        <v>443.02</v>
      </c>
      <c r="M66" s="65"/>
      <c r="N66" s="66">
        <f t="shared" si="2"/>
        <v>0</v>
      </c>
      <c r="O66" s="65"/>
      <c r="P66" s="66">
        <f t="shared" si="3"/>
        <v>0</v>
      </c>
      <c r="Q66" s="67"/>
      <c r="R66" s="66">
        <f t="shared" si="4"/>
        <v>0</v>
      </c>
      <c r="S66" s="68"/>
      <c r="T66" s="66">
        <f t="shared" si="5"/>
        <v>0</v>
      </c>
      <c r="U66" s="68"/>
      <c r="V66" s="66">
        <f t="shared" si="6"/>
        <v>0</v>
      </c>
      <c r="W66" s="68"/>
      <c r="X66" s="66">
        <f t="shared" si="7"/>
        <v>0</v>
      </c>
      <c r="Y66" s="68"/>
      <c r="Z66" s="66">
        <f t="shared" si="8"/>
        <v>0</v>
      </c>
      <c r="AA66" s="68"/>
      <c r="AB66" s="66">
        <f t="shared" si="9"/>
        <v>0</v>
      </c>
      <c r="AC66" s="68"/>
      <c r="AD66" s="66">
        <f t="shared" si="10"/>
        <v>0</v>
      </c>
      <c r="AE66" s="68"/>
      <c r="AF66" s="66">
        <f t="shared" si="11"/>
        <v>0</v>
      </c>
      <c r="AG66" s="68"/>
      <c r="AH66" s="66">
        <f t="shared" si="12"/>
        <v>0</v>
      </c>
      <c r="AI66" s="68"/>
      <c r="AJ66" s="66">
        <f t="shared" si="13"/>
        <v>0</v>
      </c>
      <c r="AK66" s="68"/>
      <c r="AL66" s="66">
        <f t="shared" si="14"/>
        <v>0</v>
      </c>
      <c r="AM66" s="68"/>
      <c r="AN66" s="66">
        <f t="shared" si="15"/>
        <v>0</v>
      </c>
      <c r="AO66" s="68"/>
      <c r="AP66" s="66">
        <f t="shared" si="16"/>
        <v>0</v>
      </c>
      <c r="AQ66" s="68"/>
      <c r="AR66" s="66">
        <f t="shared" si="17"/>
        <v>0</v>
      </c>
      <c r="AS66" s="68"/>
      <c r="AT66" s="66">
        <f t="shared" si="18"/>
        <v>0</v>
      </c>
      <c r="AU66" s="68"/>
      <c r="AV66" s="66">
        <f t="shared" si="19"/>
        <v>0</v>
      </c>
      <c r="AW66" s="68">
        <v>185</v>
      </c>
      <c r="AX66" s="66">
        <f t="shared" si="20"/>
        <v>81958.7</v>
      </c>
      <c r="AY66" s="224">
        <f t="shared" si="27"/>
        <v>0</v>
      </c>
      <c r="AZ66" s="230">
        <f t="shared" si="31"/>
        <v>195.96</v>
      </c>
      <c r="BA66" s="230">
        <f t="shared" si="29"/>
        <v>443.02</v>
      </c>
      <c r="BB66" s="238">
        <f t="shared" si="30"/>
        <v>86814.2</v>
      </c>
      <c r="BC66" s="68"/>
      <c r="BD66" s="66">
        <f t="shared" si="22"/>
        <v>0</v>
      </c>
      <c r="BE66" s="68"/>
      <c r="BF66" s="66">
        <f t="shared" si="23"/>
        <v>0</v>
      </c>
      <c r="BG66" s="68"/>
      <c r="BH66" s="66">
        <f t="shared" si="24"/>
        <v>0</v>
      </c>
      <c r="BL66" s="180"/>
      <c r="BY66" s="421"/>
      <c r="BZ66" s="423"/>
      <c r="CA66" s="421"/>
      <c r="CB66" s="424"/>
    </row>
    <row r="67" spans="1:80" s="129" customFormat="1" ht="33.75" x14ac:dyDescent="0.2">
      <c r="B67" s="128"/>
      <c r="C67" s="59" t="s">
        <v>185</v>
      </c>
      <c r="D67" s="59" t="s">
        <v>29</v>
      </c>
      <c r="E67" s="60" t="s">
        <v>186</v>
      </c>
      <c r="F67" s="61" t="s">
        <v>187</v>
      </c>
      <c r="G67" s="62" t="s">
        <v>32</v>
      </c>
      <c r="H67" s="63">
        <v>216.88</v>
      </c>
      <c r="I67" s="64">
        <v>338.08</v>
      </c>
      <c r="J67" s="63">
        <v>73322.789999999994</v>
      </c>
      <c r="K67" s="224">
        <v>0</v>
      </c>
      <c r="L67" s="225">
        <f t="shared" si="26"/>
        <v>338.08</v>
      </c>
      <c r="M67" s="65"/>
      <c r="N67" s="66">
        <f t="shared" si="2"/>
        <v>0</v>
      </c>
      <c r="O67" s="65"/>
      <c r="P67" s="66">
        <f t="shared" si="3"/>
        <v>0</v>
      </c>
      <c r="Q67" s="67"/>
      <c r="R67" s="66">
        <f t="shared" si="4"/>
        <v>0</v>
      </c>
      <c r="S67" s="68"/>
      <c r="T67" s="66">
        <f t="shared" si="5"/>
        <v>0</v>
      </c>
      <c r="U67" s="68"/>
      <c r="V67" s="66">
        <f t="shared" si="6"/>
        <v>0</v>
      </c>
      <c r="W67" s="68"/>
      <c r="X67" s="66">
        <f t="shared" si="7"/>
        <v>0</v>
      </c>
      <c r="Y67" s="68"/>
      <c r="Z67" s="66">
        <f t="shared" si="8"/>
        <v>0</v>
      </c>
      <c r="AA67" s="68"/>
      <c r="AB67" s="66">
        <f t="shared" si="9"/>
        <v>0</v>
      </c>
      <c r="AC67" s="68"/>
      <c r="AD67" s="66">
        <f t="shared" si="10"/>
        <v>0</v>
      </c>
      <c r="AE67" s="68"/>
      <c r="AF67" s="66">
        <f t="shared" si="11"/>
        <v>0</v>
      </c>
      <c r="AG67" s="68">
        <v>10</v>
      </c>
      <c r="AH67" s="66">
        <f t="shared" si="12"/>
        <v>3380.7999999999997</v>
      </c>
      <c r="AI67" s="68"/>
      <c r="AJ67" s="66">
        <f t="shared" si="13"/>
        <v>0</v>
      </c>
      <c r="AK67" s="68">
        <v>20</v>
      </c>
      <c r="AL67" s="66">
        <f t="shared" si="14"/>
        <v>6761.5999999999995</v>
      </c>
      <c r="AM67" s="68">
        <v>80</v>
      </c>
      <c r="AN67" s="66">
        <f t="shared" si="15"/>
        <v>27046.399999999998</v>
      </c>
      <c r="AO67" s="68"/>
      <c r="AP67" s="66">
        <f t="shared" si="16"/>
        <v>0</v>
      </c>
      <c r="AQ67" s="68"/>
      <c r="AR67" s="66">
        <f t="shared" si="17"/>
        <v>0</v>
      </c>
      <c r="AS67" s="68"/>
      <c r="AT67" s="66">
        <f t="shared" si="18"/>
        <v>0</v>
      </c>
      <c r="AU67" s="68"/>
      <c r="AV67" s="66">
        <f t="shared" si="19"/>
        <v>0</v>
      </c>
      <c r="AW67" s="68">
        <v>95</v>
      </c>
      <c r="AX67" s="66">
        <f t="shared" si="20"/>
        <v>32117.599999999999</v>
      </c>
      <c r="AY67" s="224">
        <f t="shared" si="27"/>
        <v>0</v>
      </c>
      <c r="AZ67" s="230">
        <f t="shared" si="31"/>
        <v>216.88</v>
      </c>
      <c r="BA67" s="230">
        <f t="shared" si="29"/>
        <v>338.08</v>
      </c>
      <c r="BB67" s="238">
        <f t="shared" si="30"/>
        <v>73322.789999999994</v>
      </c>
      <c r="BC67" s="68"/>
      <c r="BD67" s="66">
        <f t="shared" si="22"/>
        <v>0</v>
      </c>
      <c r="BE67" s="68"/>
      <c r="BF67" s="66">
        <f t="shared" si="23"/>
        <v>0</v>
      </c>
      <c r="BG67" s="68"/>
      <c r="BH67" s="66">
        <f t="shared" si="24"/>
        <v>0</v>
      </c>
      <c r="BL67" s="180"/>
      <c r="BY67" s="421"/>
      <c r="BZ67" s="423"/>
      <c r="CA67" s="421"/>
      <c r="CB67" s="424"/>
    </row>
    <row r="68" spans="1:80" s="223" customFormat="1" ht="24" customHeight="1" x14ac:dyDescent="0.2">
      <c r="A68" s="217"/>
      <c r="B68" s="218"/>
      <c r="C68" s="219"/>
      <c r="D68" s="233" t="s">
        <v>3</v>
      </c>
      <c r="E68" s="233" t="s">
        <v>49</v>
      </c>
      <c r="F68" s="234" t="s">
        <v>188</v>
      </c>
      <c r="G68" s="221"/>
      <c r="H68" s="222"/>
      <c r="I68" s="222"/>
      <c r="J68" s="222">
        <v>685681.80999999982</v>
      </c>
      <c r="K68" s="222" t="str">
        <f t="shared" si="32"/>
        <v/>
      </c>
      <c r="L68" s="222"/>
      <c r="M68" s="222"/>
      <c r="N68" s="222"/>
      <c r="O68" s="222"/>
      <c r="P68" s="222"/>
      <c r="Q68" s="222"/>
      <c r="R68" s="222"/>
      <c r="S68" s="222"/>
      <c r="T68" s="222"/>
      <c r="U68" s="222"/>
      <c r="V68" s="222"/>
      <c r="W68" s="222"/>
      <c r="X68" s="222"/>
      <c r="Y68" s="222"/>
      <c r="Z68" s="222"/>
      <c r="AA68" s="222"/>
      <c r="AB68" s="222"/>
      <c r="AC68" s="222"/>
      <c r="AD68" s="222"/>
      <c r="AE68" s="222"/>
      <c r="AF68" s="222"/>
      <c r="AG68" s="222"/>
      <c r="AH68" s="222"/>
      <c r="AI68" s="222"/>
      <c r="AJ68" s="222"/>
      <c r="AK68" s="222"/>
      <c r="AL68" s="222"/>
      <c r="AM68" s="222"/>
      <c r="AN68" s="222"/>
      <c r="AO68" s="222"/>
      <c r="AP68" s="222"/>
      <c r="AQ68" s="222"/>
      <c r="AR68" s="222"/>
      <c r="AS68" s="222"/>
      <c r="AT68" s="222"/>
      <c r="AU68" s="222"/>
      <c r="AV68" s="222"/>
      <c r="AW68" s="222"/>
      <c r="AX68" s="222"/>
      <c r="AY68" s="222">
        <f>SUM(AY69:AY78)</f>
        <v>97671.17</v>
      </c>
      <c r="AZ68" s="222"/>
      <c r="BA68" s="222"/>
      <c r="BB68" s="222">
        <f>SUM(BB69:BB78)</f>
        <v>783352.98999999987</v>
      </c>
      <c r="BC68" s="222"/>
      <c r="BD68" s="222"/>
      <c r="BE68" s="222"/>
      <c r="BF68" s="222"/>
      <c r="BG68" s="222"/>
      <c r="BH68" s="222"/>
    </row>
    <row r="69" spans="1:80" s="129" customFormat="1" ht="22.5" x14ac:dyDescent="0.2">
      <c r="B69" s="128"/>
      <c r="C69" s="59" t="s">
        <v>189</v>
      </c>
      <c r="D69" s="59" t="s">
        <v>29</v>
      </c>
      <c r="E69" s="60" t="s">
        <v>190</v>
      </c>
      <c r="F69" s="61" t="s">
        <v>191</v>
      </c>
      <c r="G69" s="62" t="s">
        <v>52</v>
      </c>
      <c r="H69" s="63">
        <v>691.94</v>
      </c>
      <c r="I69" s="64">
        <v>420.87</v>
      </c>
      <c r="J69" s="63">
        <v>291216.78999999998</v>
      </c>
      <c r="K69" s="224">
        <f>ROUND(691.94/712.66*822.71-H69,2)</f>
        <v>106.85</v>
      </c>
      <c r="L69" s="225">
        <f t="shared" si="26"/>
        <v>420.87</v>
      </c>
      <c r="M69" s="65"/>
      <c r="N69" s="66">
        <f t="shared" si="2"/>
        <v>0</v>
      </c>
      <c r="O69" s="65"/>
      <c r="P69" s="66">
        <f t="shared" si="3"/>
        <v>0</v>
      </c>
      <c r="Q69" s="67"/>
      <c r="R69" s="66">
        <f t="shared" si="4"/>
        <v>0</v>
      </c>
      <c r="S69" s="68"/>
      <c r="T69" s="66">
        <f t="shared" si="5"/>
        <v>0</v>
      </c>
      <c r="U69" s="68"/>
      <c r="V69" s="66">
        <f t="shared" si="6"/>
        <v>0</v>
      </c>
      <c r="W69" s="68"/>
      <c r="X69" s="66">
        <f t="shared" si="7"/>
        <v>0</v>
      </c>
      <c r="Y69" s="68"/>
      <c r="Z69" s="66">
        <f t="shared" si="8"/>
        <v>0</v>
      </c>
      <c r="AA69" s="68"/>
      <c r="AB69" s="66">
        <f t="shared" si="9"/>
        <v>0</v>
      </c>
      <c r="AC69" s="68"/>
      <c r="AD69" s="66">
        <f t="shared" si="10"/>
        <v>0</v>
      </c>
      <c r="AE69" s="68"/>
      <c r="AF69" s="66">
        <f t="shared" si="11"/>
        <v>0</v>
      </c>
      <c r="AG69" s="68">
        <v>102.5</v>
      </c>
      <c r="AH69" s="66">
        <f t="shared" si="12"/>
        <v>43139.175000000003</v>
      </c>
      <c r="AI69" s="68">
        <v>163</v>
      </c>
      <c r="AJ69" s="66">
        <f t="shared" si="13"/>
        <v>68601.81</v>
      </c>
      <c r="AK69" s="68">
        <v>181.6</v>
      </c>
      <c r="AL69" s="66">
        <f t="shared" si="14"/>
        <v>76429.991999999998</v>
      </c>
      <c r="AM69" s="68">
        <v>153</v>
      </c>
      <c r="AN69" s="66">
        <f t="shared" si="15"/>
        <v>64393.11</v>
      </c>
      <c r="AO69" s="68">
        <v>57</v>
      </c>
      <c r="AP69" s="66">
        <f t="shared" si="16"/>
        <v>23989.59</v>
      </c>
      <c r="AQ69" s="68"/>
      <c r="AR69" s="66">
        <f t="shared" si="17"/>
        <v>0</v>
      </c>
      <c r="AS69" s="68"/>
      <c r="AT69" s="66">
        <f t="shared" si="18"/>
        <v>0</v>
      </c>
      <c r="AU69" s="68"/>
      <c r="AV69" s="66">
        <f t="shared" si="19"/>
        <v>0</v>
      </c>
      <c r="AW69" s="68">
        <v>20</v>
      </c>
      <c r="AX69" s="66">
        <f t="shared" si="20"/>
        <v>8417.4</v>
      </c>
      <c r="AY69" s="224">
        <f t="shared" si="27"/>
        <v>44969.96</v>
      </c>
      <c r="AZ69" s="230">
        <f t="shared" si="31"/>
        <v>798.79000000000008</v>
      </c>
      <c r="BA69" s="230">
        <f t="shared" si="29"/>
        <v>420.87</v>
      </c>
      <c r="BB69" s="238">
        <f t="shared" si="30"/>
        <v>336186.75</v>
      </c>
      <c r="BC69" s="68"/>
      <c r="BD69" s="66">
        <f t="shared" si="22"/>
        <v>0</v>
      </c>
      <c r="BE69" s="68"/>
      <c r="BF69" s="66">
        <f t="shared" si="23"/>
        <v>0</v>
      </c>
      <c r="BG69" s="68"/>
      <c r="BH69" s="66">
        <f t="shared" si="24"/>
        <v>0</v>
      </c>
      <c r="BL69" s="180"/>
      <c r="BU69" s="178" t="s">
        <v>596</v>
      </c>
    </row>
    <row r="70" spans="1:80" s="129" customFormat="1" ht="12" x14ac:dyDescent="0.2">
      <c r="B70" s="128"/>
      <c r="C70" s="74" t="s">
        <v>192</v>
      </c>
      <c r="D70" s="74" t="s">
        <v>108</v>
      </c>
      <c r="E70" s="75" t="s">
        <v>193</v>
      </c>
      <c r="F70" s="76" t="s">
        <v>194</v>
      </c>
      <c r="G70" s="77" t="s">
        <v>52</v>
      </c>
      <c r="H70" s="78">
        <v>691.94</v>
      </c>
      <c r="I70" s="79">
        <v>461.64</v>
      </c>
      <c r="J70" s="78">
        <v>319427.18</v>
      </c>
      <c r="K70" s="224">
        <f>ROUND(691.94/712.66*822.71-H70,2)</f>
        <v>106.85</v>
      </c>
      <c r="L70" s="225">
        <f t="shared" si="26"/>
        <v>461.64</v>
      </c>
      <c r="M70" s="65"/>
      <c r="N70" s="66">
        <f t="shared" si="2"/>
        <v>0</v>
      </c>
      <c r="O70" s="65"/>
      <c r="P70" s="66">
        <f t="shared" si="3"/>
        <v>0</v>
      </c>
      <c r="Q70" s="67"/>
      <c r="R70" s="66">
        <f t="shared" si="4"/>
        <v>0</v>
      </c>
      <c r="S70" s="68"/>
      <c r="T70" s="66">
        <f t="shared" si="5"/>
        <v>0</v>
      </c>
      <c r="U70" s="68"/>
      <c r="V70" s="66">
        <f t="shared" si="6"/>
        <v>0</v>
      </c>
      <c r="W70" s="68"/>
      <c r="X70" s="66">
        <f t="shared" si="7"/>
        <v>0</v>
      </c>
      <c r="Y70" s="68"/>
      <c r="Z70" s="66">
        <f t="shared" si="8"/>
        <v>0</v>
      </c>
      <c r="AA70" s="68"/>
      <c r="AB70" s="66">
        <f t="shared" si="9"/>
        <v>0</v>
      </c>
      <c r="AC70" s="68"/>
      <c r="AD70" s="66">
        <f t="shared" si="10"/>
        <v>0</v>
      </c>
      <c r="AE70" s="68"/>
      <c r="AF70" s="66">
        <f t="shared" si="11"/>
        <v>0</v>
      </c>
      <c r="AG70" s="68">
        <v>102.5</v>
      </c>
      <c r="AH70" s="66">
        <f t="shared" si="12"/>
        <v>47318.1</v>
      </c>
      <c r="AI70" s="68">
        <v>163</v>
      </c>
      <c r="AJ70" s="66">
        <f t="shared" si="13"/>
        <v>75247.319999999992</v>
      </c>
      <c r="AK70" s="68">
        <v>181.6</v>
      </c>
      <c r="AL70" s="66">
        <f t="shared" si="14"/>
        <v>83833.823999999993</v>
      </c>
      <c r="AM70" s="68">
        <v>153</v>
      </c>
      <c r="AN70" s="66">
        <f t="shared" si="15"/>
        <v>70630.92</v>
      </c>
      <c r="AO70" s="68">
        <v>57</v>
      </c>
      <c r="AP70" s="66">
        <f t="shared" si="16"/>
        <v>26313.48</v>
      </c>
      <c r="AQ70" s="68"/>
      <c r="AR70" s="66">
        <f t="shared" si="17"/>
        <v>0</v>
      </c>
      <c r="AS70" s="68"/>
      <c r="AT70" s="66">
        <f t="shared" si="18"/>
        <v>0</v>
      </c>
      <c r="AU70" s="68"/>
      <c r="AV70" s="66">
        <f t="shared" si="19"/>
        <v>0</v>
      </c>
      <c r="AW70" s="68">
        <v>20</v>
      </c>
      <c r="AX70" s="66">
        <f t="shared" si="20"/>
        <v>9232.7999999999993</v>
      </c>
      <c r="AY70" s="224">
        <f t="shared" si="27"/>
        <v>49326.23</v>
      </c>
      <c r="AZ70" s="230">
        <f t="shared" si="31"/>
        <v>798.79000000000008</v>
      </c>
      <c r="BA70" s="230">
        <f t="shared" si="29"/>
        <v>461.64</v>
      </c>
      <c r="BB70" s="238">
        <f t="shared" si="30"/>
        <v>368753.42</v>
      </c>
      <c r="BC70" s="68"/>
      <c r="BD70" s="66">
        <f t="shared" si="22"/>
        <v>0</v>
      </c>
      <c r="BE70" s="68"/>
      <c r="BF70" s="66">
        <f t="shared" si="23"/>
        <v>0</v>
      </c>
      <c r="BG70" s="68"/>
      <c r="BH70" s="66">
        <f t="shared" si="24"/>
        <v>0</v>
      </c>
      <c r="BL70" s="180"/>
      <c r="BU70" s="178" t="s">
        <v>596</v>
      </c>
    </row>
    <row r="71" spans="1:80" s="129" customFormat="1" ht="22.5" x14ac:dyDescent="0.2">
      <c r="B71" s="128"/>
      <c r="C71" s="59" t="s">
        <v>195</v>
      </c>
      <c r="D71" s="59" t="s">
        <v>29</v>
      </c>
      <c r="E71" s="60" t="s">
        <v>196</v>
      </c>
      <c r="F71" s="61" t="s">
        <v>197</v>
      </c>
      <c r="G71" s="62" t="s">
        <v>52</v>
      </c>
      <c r="H71" s="63">
        <v>20.72</v>
      </c>
      <c r="I71" s="64">
        <v>415.61</v>
      </c>
      <c r="J71" s="63">
        <v>8611.44</v>
      </c>
      <c r="K71" s="224">
        <f>H71/H69*K69</f>
        <v>3.1996011214845215</v>
      </c>
      <c r="L71" s="225">
        <f t="shared" si="26"/>
        <v>415.61</v>
      </c>
      <c r="M71" s="65"/>
      <c r="N71" s="66">
        <f t="shared" si="2"/>
        <v>0</v>
      </c>
      <c r="O71" s="65"/>
      <c r="P71" s="66">
        <f t="shared" si="3"/>
        <v>0</v>
      </c>
      <c r="Q71" s="67"/>
      <c r="R71" s="66">
        <f t="shared" si="4"/>
        <v>0</v>
      </c>
      <c r="S71" s="68"/>
      <c r="T71" s="66">
        <f t="shared" si="5"/>
        <v>0</v>
      </c>
      <c r="U71" s="68"/>
      <c r="V71" s="66">
        <f t="shared" si="6"/>
        <v>0</v>
      </c>
      <c r="W71" s="68"/>
      <c r="X71" s="66">
        <f t="shared" si="7"/>
        <v>0</v>
      </c>
      <c r="Y71" s="68"/>
      <c r="Z71" s="66">
        <f t="shared" si="8"/>
        <v>0</v>
      </c>
      <c r="AA71" s="68"/>
      <c r="AB71" s="66">
        <f t="shared" si="9"/>
        <v>0</v>
      </c>
      <c r="AC71" s="68"/>
      <c r="AD71" s="66">
        <f t="shared" si="10"/>
        <v>0</v>
      </c>
      <c r="AE71" s="68"/>
      <c r="AF71" s="66">
        <f t="shared" si="11"/>
        <v>0</v>
      </c>
      <c r="AG71" s="68"/>
      <c r="AH71" s="66">
        <f t="shared" si="12"/>
        <v>0</v>
      </c>
      <c r="AI71" s="68"/>
      <c r="AJ71" s="66">
        <f t="shared" si="13"/>
        <v>0</v>
      </c>
      <c r="AK71" s="68"/>
      <c r="AL71" s="66">
        <f t="shared" si="14"/>
        <v>0</v>
      </c>
      <c r="AM71" s="68"/>
      <c r="AN71" s="66">
        <f t="shared" si="15"/>
        <v>0</v>
      </c>
      <c r="AO71" s="68"/>
      <c r="AP71" s="66">
        <f t="shared" si="16"/>
        <v>0</v>
      </c>
      <c r="AQ71" s="68"/>
      <c r="AR71" s="66">
        <f t="shared" si="17"/>
        <v>0</v>
      </c>
      <c r="AS71" s="68"/>
      <c r="AT71" s="66">
        <f t="shared" si="18"/>
        <v>0</v>
      </c>
      <c r="AU71" s="68"/>
      <c r="AV71" s="66">
        <f t="shared" si="19"/>
        <v>0</v>
      </c>
      <c r="AW71" s="68"/>
      <c r="AX71" s="66">
        <f t="shared" si="20"/>
        <v>0</v>
      </c>
      <c r="AY71" s="224">
        <f t="shared" si="27"/>
        <v>1329.79</v>
      </c>
      <c r="AZ71" s="230">
        <f t="shared" si="31"/>
        <v>23.919601121484519</v>
      </c>
      <c r="BA71" s="230">
        <f t="shared" si="29"/>
        <v>415.61</v>
      </c>
      <c r="BB71" s="238">
        <f t="shared" si="30"/>
        <v>9941.23</v>
      </c>
      <c r="BC71" s="68"/>
      <c r="BD71" s="66">
        <f t="shared" si="22"/>
        <v>0</v>
      </c>
      <c r="BE71" s="68"/>
      <c r="BF71" s="66">
        <f t="shared" si="23"/>
        <v>0</v>
      </c>
      <c r="BG71" s="68"/>
      <c r="BH71" s="66">
        <f t="shared" si="24"/>
        <v>0</v>
      </c>
      <c r="BL71" s="180"/>
    </row>
    <row r="72" spans="1:80" s="129" customFormat="1" ht="12" x14ac:dyDescent="0.2">
      <c r="B72" s="128"/>
      <c r="C72" s="74" t="s">
        <v>198</v>
      </c>
      <c r="D72" s="74" t="s">
        <v>108</v>
      </c>
      <c r="E72" s="75" t="s">
        <v>199</v>
      </c>
      <c r="F72" s="76" t="s">
        <v>200</v>
      </c>
      <c r="G72" s="77" t="s">
        <v>52</v>
      </c>
      <c r="H72" s="78">
        <v>20.72</v>
      </c>
      <c r="I72" s="79">
        <v>639.20000000000005</v>
      </c>
      <c r="J72" s="78">
        <v>13244.22</v>
      </c>
      <c r="K72" s="224">
        <f>H72/H70*K70</f>
        <v>3.1996011214845215</v>
      </c>
      <c r="L72" s="225">
        <f t="shared" si="26"/>
        <v>639.20000000000005</v>
      </c>
      <c r="M72" s="65"/>
      <c r="N72" s="66">
        <f t="shared" si="2"/>
        <v>0</v>
      </c>
      <c r="O72" s="65"/>
      <c r="P72" s="66">
        <f t="shared" si="3"/>
        <v>0</v>
      </c>
      <c r="Q72" s="67"/>
      <c r="R72" s="66">
        <f t="shared" si="4"/>
        <v>0</v>
      </c>
      <c r="S72" s="68"/>
      <c r="T72" s="66">
        <f t="shared" si="5"/>
        <v>0</v>
      </c>
      <c r="U72" s="68"/>
      <c r="V72" s="66">
        <f t="shared" si="6"/>
        <v>0</v>
      </c>
      <c r="W72" s="68"/>
      <c r="X72" s="66">
        <f t="shared" si="7"/>
        <v>0</v>
      </c>
      <c r="Y72" s="68"/>
      <c r="Z72" s="66">
        <f t="shared" si="8"/>
        <v>0</v>
      </c>
      <c r="AA72" s="68"/>
      <c r="AB72" s="66">
        <f t="shared" si="9"/>
        <v>0</v>
      </c>
      <c r="AC72" s="68"/>
      <c r="AD72" s="66">
        <f t="shared" si="10"/>
        <v>0</v>
      </c>
      <c r="AE72" s="68"/>
      <c r="AF72" s="66">
        <f t="shared" si="11"/>
        <v>0</v>
      </c>
      <c r="AG72" s="68"/>
      <c r="AH72" s="66">
        <f t="shared" si="12"/>
        <v>0</v>
      </c>
      <c r="AI72" s="68"/>
      <c r="AJ72" s="66">
        <f t="shared" si="13"/>
        <v>0</v>
      </c>
      <c r="AK72" s="68"/>
      <c r="AL72" s="66">
        <f t="shared" si="14"/>
        <v>0</v>
      </c>
      <c r="AM72" s="68"/>
      <c r="AN72" s="66">
        <f t="shared" si="15"/>
        <v>0</v>
      </c>
      <c r="AO72" s="68"/>
      <c r="AP72" s="66">
        <f t="shared" si="16"/>
        <v>0</v>
      </c>
      <c r="AQ72" s="68"/>
      <c r="AR72" s="66">
        <f t="shared" si="17"/>
        <v>0</v>
      </c>
      <c r="AS72" s="68"/>
      <c r="AT72" s="66">
        <f t="shared" si="18"/>
        <v>0</v>
      </c>
      <c r="AU72" s="68"/>
      <c r="AV72" s="66">
        <f t="shared" si="19"/>
        <v>0</v>
      </c>
      <c r="AW72" s="68"/>
      <c r="AX72" s="66">
        <f t="shared" si="20"/>
        <v>0</v>
      </c>
      <c r="AY72" s="224">
        <f t="shared" si="27"/>
        <v>2045.19</v>
      </c>
      <c r="AZ72" s="230">
        <f t="shared" si="31"/>
        <v>23.919601121484519</v>
      </c>
      <c r="BA72" s="230">
        <f t="shared" si="29"/>
        <v>639.20000000000005</v>
      </c>
      <c r="BB72" s="238">
        <f t="shared" si="30"/>
        <v>15289.41</v>
      </c>
      <c r="BC72" s="68"/>
      <c r="BD72" s="66">
        <f t="shared" si="22"/>
        <v>0</v>
      </c>
      <c r="BE72" s="68"/>
      <c r="BF72" s="66">
        <f t="shared" si="23"/>
        <v>0</v>
      </c>
      <c r="BG72" s="68"/>
      <c r="BH72" s="66">
        <f t="shared" si="24"/>
        <v>0</v>
      </c>
      <c r="BL72" s="180"/>
    </row>
    <row r="73" spans="1:80" s="129" customFormat="1" ht="22.5" x14ac:dyDescent="0.2">
      <c r="B73" s="128"/>
      <c r="C73" s="59" t="s">
        <v>201</v>
      </c>
      <c r="D73" s="59" t="s">
        <v>29</v>
      </c>
      <c r="E73" s="60" t="s">
        <v>202</v>
      </c>
      <c r="F73" s="61" t="s">
        <v>203</v>
      </c>
      <c r="G73" s="62" t="s">
        <v>204</v>
      </c>
      <c r="H73" s="63">
        <v>142</v>
      </c>
      <c r="I73" s="64">
        <v>159.13999999999999</v>
      </c>
      <c r="J73" s="63">
        <v>22597.88</v>
      </c>
      <c r="K73" s="224">
        <v>0</v>
      </c>
      <c r="L73" s="225">
        <f t="shared" si="26"/>
        <v>159.13999999999999</v>
      </c>
      <c r="M73" s="65"/>
      <c r="N73" s="66">
        <f t="shared" si="2"/>
        <v>0</v>
      </c>
      <c r="O73" s="65"/>
      <c r="P73" s="66">
        <f t="shared" si="3"/>
        <v>0</v>
      </c>
      <c r="Q73" s="67"/>
      <c r="R73" s="66">
        <f t="shared" si="4"/>
        <v>0</v>
      </c>
      <c r="S73" s="68"/>
      <c r="T73" s="66">
        <f t="shared" si="5"/>
        <v>0</v>
      </c>
      <c r="U73" s="68"/>
      <c r="V73" s="66">
        <f t="shared" si="6"/>
        <v>0</v>
      </c>
      <c r="W73" s="68"/>
      <c r="X73" s="66">
        <f t="shared" si="7"/>
        <v>0</v>
      </c>
      <c r="Y73" s="68"/>
      <c r="Z73" s="66">
        <f t="shared" si="8"/>
        <v>0</v>
      </c>
      <c r="AA73" s="68"/>
      <c r="AB73" s="66">
        <f t="shared" si="9"/>
        <v>0</v>
      </c>
      <c r="AC73" s="68"/>
      <c r="AD73" s="66">
        <f t="shared" si="10"/>
        <v>0</v>
      </c>
      <c r="AE73" s="68"/>
      <c r="AF73" s="66">
        <f t="shared" si="11"/>
        <v>0</v>
      </c>
      <c r="AG73" s="68">
        <v>7</v>
      </c>
      <c r="AH73" s="66">
        <f t="shared" si="12"/>
        <v>1113.98</v>
      </c>
      <c r="AI73" s="68">
        <v>15</v>
      </c>
      <c r="AJ73" s="66">
        <f t="shared" si="13"/>
        <v>2387.1</v>
      </c>
      <c r="AK73" s="68">
        <v>19</v>
      </c>
      <c r="AL73" s="66">
        <f t="shared" si="14"/>
        <v>3023.66</v>
      </c>
      <c r="AM73" s="68">
        <v>26</v>
      </c>
      <c r="AN73" s="66">
        <f t="shared" si="15"/>
        <v>4137.6399999999994</v>
      </c>
      <c r="AO73" s="68">
        <v>49</v>
      </c>
      <c r="AP73" s="66">
        <f t="shared" si="16"/>
        <v>7797.86</v>
      </c>
      <c r="AQ73" s="68"/>
      <c r="AR73" s="66">
        <f t="shared" si="17"/>
        <v>0</v>
      </c>
      <c r="AS73" s="68">
        <v>4</v>
      </c>
      <c r="AT73" s="66">
        <f t="shared" si="18"/>
        <v>636.55999999999995</v>
      </c>
      <c r="AU73" s="68"/>
      <c r="AV73" s="66">
        <f t="shared" si="19"/>
        <v>0</v>
      </c>
      <c r="AW73" s="68">
        <v>6</v>
      </c>
      <c r="AX73" s="66">
        <f t="shared" si="20"/>
        <v>954.83999999999992</v>
      </c>
      <c r="AY73" s="224">
        <f t="shared" si="27"/>
        <v>0</v>
      </c>
      <c r="AZ73" s="230">
        <f t="shared" si="31"/>
        <v>142</v>
      </c>
      <c r="BA73" s="230">
        <f t="shared" si="29"/>
        <v>159.13999999999999</v>
      </c>
      <c r="BB73" s="238">
        <f t="shared" si="30"/>
        <v>22597.88</v>
      </c>
      <c r="BC73" s="68"/>
      <c r="BD73" s="66">
        <f t="shared" si="22"/>
        <v>0</v>
      </c>
      <c r="BE73" s="68"/>
      <c r="BF73" s="66">
        <f t="shared" si="23"/>
        <v>0</v>
      </c>
      <c r="BG73" s="68"/>
      <c r="BH73" s="66">
        <f t="shared" si="24"/>
        <v>0</v>
      </c>
      <c r="BL73" s="180"/>
    </row>
    <row r="74" spans="1:80" s="129" customFormat="1" ht="67.5" x14ac:dyDescent="0.2">
      <c r="B74" s="128"/>
      <c r="C74" s="74" t="s">
        <v>205</v>
      </c>
      <c r="D74" s="74" t="s">
        <v>108</v>
      </c>
      <c r="E74" s="75" t="s">
        <v>206</v>
      </c>
      <c r="F74" s="76" t="s">
        <v>207</v>
      </c>
      <c r="G74" s="77" t="s">
        <v>204</v>
      </c>
      <c r="H74" s="78">
        <v>10</v>
      </c>
      <c r="I74" s="79">
        <v>436.65</v>
      </c>
      <c r="J74" s="78">
        <v>4366.5</v>
      </c>
      <c r="K74" s="224">
        <v>0</v>
      </c>
      <c r="L74" s="225">
        <f t="shared" si="26"/>
        <v>436.65</v>
      </c>
      <c r="M74" s="65"/>
      <c r="N74" s="66">
        <f t="shared" si="2"/>
        <v>0</v>
      </c>
      <c r="O74" s="65"/>
      <c r="P74" s="66">
        <f t="shared" si="3"/>
        <v>0</v>
      </c>
      <c r="Q74" s="67"/>
      <c r="R74" s="66">
        <f t="shared" si="4"/>
        <v>0</v>
      </c>
      <c r="S74" s="68"/>
      <c r="T74" s="66">
        <f t="shared" si="5"/>
        <v>0</v>
      </c>
      <c r="U74" s="68"/>
      <c r="V74" s="66">
        <f t="shared" si="6"/>
        <v>0</v>
      </c>
      <c r="W74" s="68"/>
      <c r="X74" s="66">
        <f t="shared" si="7"/>
        <v>0</v>
      </c>
      <c r="Y74" s="68"/>
      <c r="Z74" s="66">
        <f t="shared" si="8"/>
        <v>0</v>
      </c>
      <c r="AA74" s="68"/>
      <c r="AB74" s="66">
        <f t="shared" si="9"/>
        <v>0</v>
      </c>
      <c r="AC74" s="68"/>
      <c r="AD74" s="66">
        <f t="shared" si="10"/>
        <v>0</v>
      </c>
      <c r="AE74" s="68"/>
      <c r="AF74" s="66">
        <f t="shared" si="11"/>
        <v>0</v>
      </c>
      <c r="AG74" s="68">
        <v>1</v>
      </c>
      <c r="AH74" s="66">
        <f t="shared" si="12"/>
        <v>436.65</v>
      </c>
      <c r="AI74" s="68">
        <v>3</v>
      </c>
      <c r="AJ74" s="66">
        <f t="shared" si="13"/>
        <v>1309.9499999999998</v>
      </c>
      <c r="AK74" s="68"/>
      <c r="AL74" s="66">
        <f t="shared" si="14"/>
        <v>0</v>
      </c>
      <c r="AM74" s="68"/>
      <c r="AN74" s="66">
        <f t="shared" si="15"/>
        <v>0</v>
      </c>
      <c r="AO74" s="68">
        <v>6</v>
      </c>
      <c r="AP74" s="66">
        <f t="shared" si="16"/>
        <v>2619.8999999999996</v>
      </c>
      <c r="AQ74" s="68"/>
      <c r="AR74" s="66">
        <f t="shared" si="17"/>
        <v>0</v>
      </c>
      <c r="AS74" s="68"/>
      <c r="AT74" s="66">
        <f t="shared" si="18"/>
        <v>0</v>
      </c>
      <c r="AU74" s="68"/>
      <c r="AV74" s="66">
        <f t="shared" si="19"/>
        <v>0</v>
      </c>
      <c r="AW74" s="68"/>
      <c r="AX74" s="66">
        <f t="shared" si="20"/>
        <v>0</v>
      </c>
      <c r="AY74" s="224">
        <f t="shared" si="27"/>
        <v>0</v>
      </c>
      <c r="AZ74" s="230">
        <f t="shared" si="31"/>
        <v>10</v>
      </c>
      <c r="BA74" s="230">
        <f t="shared" si="29"/>
        <v>436.65</v>
      </c>
      <c r="BB74" s="238">
        <f t="shared" si="30"/>
        <v>4366.5</v>
      </c>
      <c r="BC74" s="68"/>
      <c r="BD74" s="66">
        <f t="shared" si="22"/>
        <v>0</v>
      </c>
      <c r="BE74" s="68"/>
      <c r="BF74" s="66">
        <f t="shared" si="23"/>
        <v>0</v>
      </c>
      <c r="BG74" s="68"/>
      <c r="BH74" s="66">
        <f t="shared" si="24"/>
        <v>0</v>
      </c>
      <c r="BL74" s="180"/>
      <c r="BO74" s="179" t="s">
        <v>566</v>
      </c>
      <c r="BP74" s="129" t="s">
        <v>572</v>
      </c>
      <c r="BQ74" s="179" t="s">
        <v>577</v>
      </c>
      <c r="BR74" s="129" t="s">
        <v>584</v>
      </c>
    </row>
    <row r="75" spans="1:80" s="129" customFormat="1" ht="12" x14ac:dyDescent="0.2">
      <c r="B75" s="128"/>
      <c r="C75" s="74" t="s">
        <v>208</v>
      </c>
      <c r="D75" s="74" t="s">
        <v>108</v>
      </c>
      <c r="E75" s="75" t="s">
        <v>209</v>
      </c>
      <c r="F75" s="76" t="s">
        <v>210</v>
      </c>
      <c r="G75" s="77" t="s">
        <v>204</v>
      </c>
      <c r="H75" s="78">
        <v>20</v>
      </c>
      <c r="I75" s="79">
        <v>436.65</v>
      </c>
      <c r="J75" s="78">
        <v>8733</v>
      </c>
      <c r="K75" s="224">
        <v>0</v>
      </c>
      <c r="L75" s="225">
        <f t="shared" si="26"/>
        <v>436.65</v>
      </c>
      <c r="M75" s="65"/>
      <c r="N75" s="66">
        <f t="shared" ref="N75:N96" si="33">IF(ISBLANK($H75),"",M75*$I75)</f>
        <v>0</v>
      </c>
      <c r="O75" s="65"/>
      <c r="P75" s="66">
        <f t="shared" ref="P75:P96" si="34">IF(ISBLANK($H75),"",O75*$I75)</f>
        <v>0</v>
      </c>
      <c r="Q75" s="67"/>
      <c r="R75" s="66">
        <f t="shared" ref="R75:R96" si="35">IF(ISBLANK($H75),"",Q75*$I75)</f>
        <v>0</v>
      </c>
      <c r="S75" s="68"/>
      <c r="T75" s="66">
        <f t="shared" ref="T75:T96" si="36">IF(ISBLANK($H75),"",S75*$I75)</f>
        <v>0</v>
      </c>
      <c r="U75" s="68"/>
      <c r="V75" s="66">
        <f t="shared" ref="V75:V96" si="37">IF(ISBLANK($H75),"",U75*$I75)</f>
        <v>0</v>
      </c>
      <c r="W75" s="68"/>
      <c r="X75" s="66">
        <f t="shared" ref="X75:X96" si="38">IF(ISBLANK($H75),"",W75*$I75)</f>
        <v>0</v>
      </c>
      <c r="Y75" s="68"/>
      <c r="Z75" s="66">
        <f t="shared" ref="Z75:Z96" si="39">IF(ISBLANK($H75),"",Y75*$I75)</f>
        <v>0</v>
      </c>
      <c r="AA75" s="68"/>
      <c r="AB75" s="66">
        <f t="shared" ref="AB75:AB96" si="40">IF(ISBLANK($H75),"",AA75*$I75)</f>
        <v>0</v>
      </c>
      <c r="AC75" s="68"/>
      <c r="AD75" s="66">
        <f t="shared" ref="AD75:AD96" si="41">IF(ISBLANK($H75),"",AC75*$I75)</f>
        <v>0</v>
      </c>
      <c r="AE75" s="68"/>
      <c r="AF75" s="66">
        <f t="shared" ref="AF75:AF96" si="42">IF(ISBLANK($H75),"",AE75*$I75)</f>
        <v>0</v>
      </c>
      <c r="AG75" s="68">
        <v>6</v>
      </c>
      <c r="AH75" s="66">
        <f t="shared" ref="AH75:AH96" si="43">IF(ISBLANK($H75),"",AG75*$I75)</f>
        <v>2619.8999999999996</v>
      </c>
      <c r="AI75" s="68"/>
      <c r="AJ75" s="66">
        <f t="shared" ref="AJ75:AJ96" si="44">IF(ISBLANK($H75),"",AI75*$I75)</f>
        <v>0</v>
      </c>
      <c r="AK75" s="68"/>
      <c r="AL75" s="66">
        <f t="shared" ref="AL75:AL96" si="45">IF(ISBLANK($H75),"",AK75*$I75)</f>
        <v>0</v>
      </c>
      <c r="AM75" s="68"/>
      <c r="AN75" s="66">
        <f t="shared" ref="AN75:AN96" si="46">IF(ISBLANK($H75),"",AM75*$I75)</f>
        <v>0</v>
      </c>
      <c r="AO75" s="68">
        <v>6</v>
      </c>
      <c r="AP75" s="66">
        <f t="shared" ref="AP75:AP96" si="47">IF(ISBLANK($H75),"",AO75*$I75)</f>
        <v>2619.8999999999996</v>
      </c>
      <c r="AQ75" s="68"/>
      <c r="AR75" s="66">
        <f t="shared" ref="AR75:AR96" si="48">IF(ISBLANK($H75),"",AQ75*$I75)</f>
        <v>0</v>
      </c>
      <c r="AS75" s="68">
        <v>4</v>
      </c>
      <c r="AT75" s="66">
        <f t="shared" ref="AT75:AT96" si="49">IF(ISBLANK($H75),"",AS75*$I75)</f>
        <v>1746.6</v>
      </c>
      <c r="AU75" s="68"/>
      <c r="AV75" s="66">
        <f t="shared" ref="AV75:AV96" si="50">IF(ISBLANK($H75),"",AU75*$I75)</f>
        <v>0</v>
      </c>
      <c r="AW75" s="68">
        <v>4</v>
      </c>
      <c r="AX75" s="66">
        <f t="shared" ref="AX75:AX96" si="51">IF(ISBLANK($H75),"",AW75*$I75)</f>
        <v>1746.6</v>
      </c>
      <c r="AY75" s="224">
        <f t="shared" si="27"/>
        <v>0</v>
      </c>
      <c r="AZ75" s="230">
        <f t="shared" si="31"/>
        <v>20</v>
      </c>
      <c r="BA75" s="230">
        <f t="shared" si="29"/>
        <v>436.65</v>
      </c>
      <c r="BB75" s="238">
        <f t="shared" si="30"/>
        <v>8733</v>
      </c>
      <c r="BC75" s="68"/>
      <c r="BD75" s="66">
        <f t="shared" ref="BD75:BD96" si="52">IF(ISBLANK($H75),"",BC75*$I75)</f>
        <v>0</v>
      </c>
      <c r="BE75" s="68"/>
      <c r="BF75" s="66">
        <f t="shared" ref="BF75:BF96" si="53">IF(ISBLANK($H75),"",BE75*$I75)</f>
        <v>0</v>
      </c>
      <c r="BG75" s="68"/>
      <c r="BH75" s="66">
        <f t="shared" ref="BH75:BH96" si="54">IF(ISBLANK($H75),"",BG75*$I75)</f>
        <v>0</v>
      </c>
      <c r="BL75" s="180"/>
    </row>
    <row r="76" spans="1:80" s="129" customFormat="1" ht="12" x14ac:dyDescent="0.2">
      <c r="B76" s="128"/>
      <c r="C76" s="74" t="s">
        <v>211</v>
      </c>
      <c r="D76" s="74" t="s">
        <v>108</v>
      </c>
      <c r="E76" s="75" t="s">
        <v>212</v>
      </c>
      <c r="F76" s="76" t="s">
        <v>213</v>
      </c>
      <c r="G76" s="77" t="s">
        <v>204</v>
      </c>
      <c r="H76" s="78">
        <v>112</v>
      </c>
      <c r="I76" s="79">
        <v>135.47</v>
      </c>
      <c r="J76" s="78">
        <v>15172.64</v>
      </c>
      <c r="K76" s="224">
        <v>0</v>
      </c>
      <c r="L76" s="225">
        <f t="shared" si="26"/>
        <v>135.47</v>
      </c>
      <c r="M76" s="65"/>
      <c r="N76" s="66">
        <f t="shared" si="33"/>
        <v>0</v>
      </c>
      <c r="O76" s="65"/>
      <c r="P76" s="66">
        <f t="shared" si="34"/>
        <v>0</v>
      </c>
      <c r="Q76" s="67"/>
      <c r="R76" s="66">
        <f t="shared" si="35"/>
        <v>0</v>
      </c>
      <c r="S76" s="68"/>
      <c r="T76" s="66">
        <f t="shared" si="36"/>
        <v>0</v>
      </c>
      <c r="U76" s="68"/>
      <c r="V76" s="66">
        <f t="shared" si="37"/>
        <v>0</v>
      </c>
      <c r="W76" s="68"/>
      <c r="X76" s="66">
        <f t="shared" si="38"/>
        <v>0</v>
      </c>
      <c r="Y76" s="68"/>
      <c r="Z76" s="66">
        <f t="shared" si="39"/>
        <v>0</v>
      </c>
      <c r="AA76" s="68"/>
      <c r="AB76" s="66">
        <f t="shared" si="40"/>
        <v>0</v>
      </c>
      <c r="AC76" s="68"/>
      <c r="AD76" s="66">
        <f t="shared" si="41"/>
        <v>0</v>
      </c>
      <c r="AE76" s="68"/>
      <c r="AF76" s="66">
        <f t="shared" si="42"/>
        <v>0</v>
      </c>
      <c r="AG76" s="68">
        <v>8</v>
      </c>
      <c r="AH76" s="66">
        <f t="shared" si="43"/>
        <v>1083.76</v>
      </c>
      <c r="AI76" s="68">
        <v>12</v>
      </c>
      <c r="AJ76" s="66">
        <f t="shared" si="44"/>
        <v>1625.6399999999999</v>
      </c>
      <c r="AK76" s="68">
        <v>15</v>
      </c>
      <c r="AL76" s="66">
        <f t="shared" si="45"/>
        <v>2032.05</v>
      </c>
      <c r="AM76" s="68">
        <v>26</v>
      </c>
      <c r="AN76" s="66">
        <f t="shared" si="46"/>
        <v>3522.22</v>
      </c>
      <c r="AO76" s="68">
        <v>25</v>
      </c>
      <c r="AP76" s="66">
        <f t="shared" si="47"/>
        <v>3386.75</v>
      </c>
      <c r="AQ76" s="68"/>
      <c r="AR76" s="66">
        <f t="shared" si="48"/>
        <v>0</v>
      </c>
      <c r="AS76" s="68"/>
      <c r="AT76" s="66">
        <f t="shared" si="49"/>
        <v>0</v>
      </c>
      <c r="AU76" s="68"/>
      <c r="AV76" s="66">
        <f t="shared" si="50"/>
        <v>0</v>
      </c>
      <c r="AW76" s="68">
        <v>5</v>
      </c>
      <c r="AX76" s="66">
        <f t="shared" si="51"/>
        <v>677.35</v>
      </c>
      <c r="AY76" s="224">
        <f t="shared" si="27"/>
        <v>0</v>
      </c>
      <c r="AZ76" s="230">
        <f t="shared" si="31"/>
        <v>112</v>
      </c>
      <c r="BA76" s="230">
        <f t="shared" si="29"/>
        <v>135.47</v>
      </c>
      <c r="BB76" s="238">
        <f t="shared" si="30"/>
        <v>15172.64</v>
      </c>
      <c r="BC76" s="68"/>
      <c r="BD76" s="66">
        <f t="shared" si="52"/>
        <v>0</v>
      </c>
      <c r="BE76" s="68"/>
      <c r="BF76" s="66">
        <f t="shared" si="53"/>
        <v>0</v>
      </c>
      <c r="BG76" s="68"/>
      <c r="BH76" s="66">
        <f t="shared" si="54"/>
        <v>0</v>
      </c>
      <c r="BL76" s="180"/>
    </row>
    <row r="77" spans="1:80" s="129" customFormat="1" ht="22.5" x14ac:dyDescent="0.2">
      <c r="B77" s="128"/>
      <c r="C77" s="59" t="s">
        <v>214</v>
      </c>
      <c r="D77" s="59" t="s">
        <v>29</v>
      </c>
      <c r="E77" s="60" t="s">
        <v>215</v>
      </c>
      <c r="F77" s="61" t="s">
        <v>216</v>
      </c>
      <c r="G77" s="62" t="s">
        <v>204</v>
      </c>
      <c r="H77" s="63">
        <v>6</v>
      </c>
      <c r="I77" s="64">
        <v>195.97</v>
      </c>
      <c r="J77" s="63">
        <v>1175.82</v>
      </c>
      <c r="K77" s="224">
        <v>0</v>
      </c>
      <c r="L77" s="225">
        <f t="shared" si="26"/>
        <v>195.97</v>
      </c>
      <c r="M77" s="65"/>
      <c r="N77" s="66">
        <f t="shared" si="33"/>
        <v>0</v>
      </c>
      <c r="O77" s="65"/>
      <c r="P77" s="66">
        <f t="shared" si="34"/>
        <v>0</v>
      </c>
      <c r="Q77" s="67"/>
      <c r="R77" s="66">
        <f t="shared" si="35"/>
        <v>0</v>
      </c>
      <c r="S77" s="68"/>
      <c r="T77" s="66">
        <f t="shared" si="36"/>
        <v>0</v>
      </c>
      <c r="U77" s="68"/>
      <c r="V77" s="66">
        <f t="shared" si="37"/>
        <v>0</v>
      </c>
      <c r="W77" s="68"/>
      <c r="X77" s="66">
        <f t="shared" si="38"/>
        <v>0</v>
      </c>
      <c r="Y77" s="68"/>
      <c r="Z77" s="66">
        <f t="shared" si="39"/>
        <v>0</v>
      </c>
      <c r="AA77" s="68"/>
      <c r="AB77" s="66">
        <f t="shared" si="40"/>
        <v>0</v>
      </c>
      <c r="AC77" s="68"/>
      <c r="AD77" s="66">
        <f t="shared" si="41"/>
        <v>0</v>
      </c>
      <c r="AE77" s="68"/>
      <c r="AF77" s="66">
        <f t="shared" si="42"/>
        <v>0</v>
      </c>
      <c r="AG77" s="68"/>
      <c r="AH77" s="66">
        <f t="shared" si="43"/>
        <v>0</v>
      </c>
      <c r="AI77" s="68"/>
      <c r="AJ77" s="66">
        <f t="shared" si="44"/>
        <v>0</v>
      </c>
      <c r="AK77" s="68"/>
      <c r="AL77" s="66">
        <f t="shared" si="45"/>
        <v>0</v>
      </c>
      <c r="AM77" s="68"/>
      <c r="AN77" s="66">
        <f t="shared" si="46"/>
        <v>0</v>
      </c>
      <c r="AO77" s="68"/>
      <c r="AP77" s="66">
        <f t="shared" si="47"/>
        <v>0</v>
      </c>
      <c r="AQ77" s="68"/>
      <c r="AR77" s="66">
        <f t="shared" si="48"/>
        <v>0</v>
      </c>
      <c r="AS77" s="68"/>
      <c r="AT77" s="66">
        <f t="shared" si="49"/>
        <v>0</v>
      </c>
      <c r="AU77" s="68"/>
      <c r="AV77" s="66">
        <f t="shared" si="50"/>
        <v>0</v>
      </c>
      <c r="AW77" s="68"/>
      <c r="AX77" s="66">
        <f t="shared" si="51"/>
        <v>0</v>
      </c>
      <c r="AY77" s="224">
        <f t="shared" si="27"/>
        <v>0</v>
      </c>
      <c r="AZ77" s="230">
        <f t="shared" si="31"/>
        <v>6</v>
      </c>
      <c r="BA77" s="230">
        <f t="shared" si="29"/>
        <v>195.97</v>
      </c>
      <c r="BB77" s="238">
        <f t="shared" si="30"/>
        <v>1175.82</v>
      </c>
      <c r="BC77" s="68"/>
      <c r="BD77" s="66">
        <f t="shared" si="52"/>
        <v>0</v>
      </c>
      <c r="BE77" s="68"/>
      <c r="BF77" s="66">
        <f t="shared" si="53"/>
        <v>0</v>
      </c>
      <c r="BG77" s="68"/>
      <c r="BH77" s="66">
        <f t="shared" si="54"/>
        <v>0</v>
      </c>
      <c r="BL77" s="180"/>
    </row>
    <row r="78" spans="1:80" s="129" customFormat="1" ht="12" x14ac:dyDescent="0.2">
      <c r="B78" s="128"/>
      <c r="C78" s="74" t="s">
        <v>217</v>
      </c>
      <c r="D78" s="74" t="s">
        <v>108</v>
      </c>
      <c r="E78" s="75" t="s">
        <v>218</v>
      </c>
      <c r="F78" s="76" t="s">
        <v>219</v>
      </c>
      <c r="G78" s="77" t="s">
        <v>204</v>
      </c>
      <c r="H78" s="78">
        <v>6</v>
      </c>
      <c r="I78" s="79">
        <v>189.39</v>
      </c>
      <c r="J78" s="78">
        <v>1136.3399999999999</v>
      </c>
      <c r="K78" s="224">
        <v>0</v>
      </c>
      <c r="L78" s="225">
        <f t="shared" si="26"/>
        <v>189.39</v>
      </c>
      <c r="M78" s="65"/>
      <c r="N78" s="66">
        <f t="shared" si="33"/>
        <v>0</v>
      </c>
      <c r="O78" s="65"/>
      <c r="P78" s="66">
        <f t="shared" si="34"/>
        <v>0</v>
      </c>
      <c r="Q78" s="67"/>
      <c r="R78" s="66">
        <f t="shared" si="35"/>
        <v>0</v>
      </c>
      <c r="S78" s="68"/>
      <c r="T78" s="66">
        <f t="shared" si="36"/>
        <v>0</v>
      </c>
      <c r="U78" s="68"/>
      <c r="V78" s="66">
        <f t="shared" si="37"/>
        <v>0</v>
      </c>
      <c r="W78" s="68"/>
      <c r="X78" s="66">
        <f t="shared" si="38"/>
        <v>0</v>
      </c>
      <c r="Y78" s="68"/>
      <c r="Z78" s="66">
        <f t="shared" si="39"/>
        <v>0</v>
      </c>
      <c r="AA78" s="68"/>
      <c r="AB78" s="66">
        <f t="shared" si="40"/>
        <v>0</v>
      </c>
      <c r="AC78" s="68"/>
      <c r="AD78" s="66">
        <f t="shared" si="41"/>
        <v>0</v>
      </c>
      <c r="AE78" s="68"/>
      <c r="AF78" s="66">
        <f t="shared" si="42"/>
        <v>0</v>
      </c>
      <c r="AG78" s="68"/>
      <c r="AH78" s="66">
        <f t="shared" si="43"/>
        <v>0</v>
      </c>
      <c r="AI78" s="68"/>
      <c r="AJ78" s="66">
        <f t="shared" si="44"/>
        <v>0</v>
      </c>
      <c r="AK78" s="68"/>
      <c r="AL78" s="66">
        <f t="shared" si="45"/>
        <v>0</v>
      </c>
      <c r="AM78" s="68"/>
      <c r="AN78" s="66">
        <f t="shared" si="46"/>
        <v>0</v>
      </c>
      <c r="AO78" s="68"/>
      <c r="AP78" s="66">
        <f t="shared" si="47"/>
        <v>0</v>
      </c>
      <c r="AQ78" s="68"/>
      <c r="AR78" s="66">
        <f t="shared" si="48"/>
        <v>0</v>
      </c>
      <c r="AS78" s="68"/>
      <c r="AT78" s="66">
        <f t="shared" si="49"/>
        <v>0</v>
      </c>
      <c r="AU78" s="68"/>
      <c r="AV78" s="66">
        <f t="shared" si="50"/>
        <v>0</v>
      </c>
      <c r="AW78" s="68"/>
      <c r="AX78" s="66">
        <f t="shared" si="51"/>
        <v>0</v>
      </c>
      <c r="AY78" s="224">
        <f t="shared" si="27"/>
        <v>0</v>
      </c>
      <c r="AZ78" s="230">
        <f t="shared" si="31"/>
        <v>6</v>
      </c>
      <c r="BA78" s="230">
        <f t="shared" si="29"/>
        <v>189.39</v>
      </c>
      <c r="BB78" s="238">
        <f t="shared" si="30"/>
        <v>1136.3399999999999</v>
      </c>
      <c r="BC78" s="68"/>
      <c r="BD78" s="66">
        <f t="shared" si="52"/>
        <v>0</v>
      </c>
      <c r="BE78" s="68"/>
      <c r="BF78" s="66">
        <f t="shared" si="53"/>
        <v>0</v>
      </c>
      <c r="BG78" s="68"/>
      <c r="BH78" s="66">
        <f t="shared" si="54"/>
        <v>0</v>
      </c>
      <c r="BL78" s="180"/>
    </row>
    <row r="79" spans="1:80" s="223" customFormat="1" ht="24" customHeight="1" x14ac:dyDescent="0.2">
      <c r="A79" s="217"/>
      <c r="B79" s="218"/>
      <c r="C79" s="219"/>
      <c r="D79" s="233" t="s">
        <v>3</v>
      </c>
      <c r="E79" s="233" t="s">
        <v>53</v>
      </c>
      <c r="F79" s="234" t="s">
        <v>220</v>
      </c>
      <c r="G79" s="221"/>
      <c r="H79" s="222"/>
      <c r="I79" s="222"/>
      <c r="J79" s="222">
        <v>214179.15</v>
      </c>
      <c r="K79" s="222" t="str">
        <f t="shared" ref="K79:K95" si="55">IF(ISBLANK(I79),"",SUM(M79+O79+Q79+AG79+AI79+AO79+S79+U79+W79+Y79+AA79+AK79+AM79+AQ79+AC79+AS79+AU79+AW79))</f>
        <v/>
      </c>
      <c r="L79" s="222"/>
      <c r="M79" s="222"/>
      <c r="N79" s="222"/>
      <c r="O79" s="222"/>
      <c r="P79" s="222"/>
      <c r="Q79" s="222"/>
      <c r="R79" s="222"/>
      <c r="S79" s="222"/>
      <c r="T79" s="222"/>
      <c r="U79" s="222"/>
      <c r="V79" s="222"/>
      <c r="W79" s="222"/>
      <c r="X79" s="222"/>
      <c r="Y79" s="222"/>
      <c r="Z79" s="222"/>
      <c r="AA79" s="222"/>
      <c r="AB79" s="222"/>
      <c r="AC79" s="222"/>
      <c r="AD79" s="222"/>
      <c r="AE79" s="222"/>
      <c r="AF79" s="222"/>
      <c r="AG79" s="222"/>
      <c r="AH79" s="222"/>
      <c r="AI79" s="222"/>
      <c r="AJ79" s="222"/>
      <c r="AK79" s="222"/>
      <c r="AL79" s="222"/>
      <c r="AM79" s="222"/>
      <c r="AN79" s="222"/>
      <c r="AO79" s="222"/>
      <c r="AP79" s="222"/>
      <c r="AQ79" s="222"/>
      <c r="AR79" s="222"/>
      <c r="AS79" s="222"/>
      <c r="AT79" s="222"/>
      <c r="AU79" s="222"/>
      <c r="AV79" s="222"/>
      <c r="AW79" s="222"/>
      <c r="AX79" s="222"/>
      <c r="AY79" s="222">
        <f>SUM(AY80:AY92)</f>
        <v>0</v>
      </c>
      <c r="AZ79" s="222"/>
      <c r="BA79" s="222"/>
      <c r="BB79" s="222">
        <f>SUM(BB80:BB92)</f>
        <v>214179.15</v>
      </c>
      <c r="BC79" s="222"/>
      <c r="BD79" s="222"/>
      <c r="BE79" s="222"/>
      <c r="BF79" s="222"/>
      <c r="BG79" s="222"/>
      <c r="BH79" s="222"/>
    </row>
    <row r="80" spans="1:80" s="129" customFormat="1" ht="45" x14ac:dyDescent="0.2">
      <c r="B80" s="128"/>
      <c r="C80" s="59" t="s">
        <v>221</v>
      </c>
      <c r="D80" s="59" t="s">
        <v>29</v>
      </c>
      <c r="E80" s="60" t="s">
        <v>222</v>
      </c>
      <c r="F80" s="61" t="s">
        <v>223</v>
      </c>
      <c r="G80" s="62" t="s">
        <v>52</v>
      </c>
      <c r="H80" s="63">
        <v>102</v>
      </c>
      <c r="I80" s="64">
        <v>260.26</v>
      </c>
      <c r="J80" s="63">
        <v>26546.52</v>
      </c>
      <c r="K80" s="224">
        <v>0</v>
      </c>
      <c r="L80" s="225">
        <f t="shared" ref="L80:L96" si="56">I80</f>
        <v>260.26</v>
      </c>
      <c r="M80" s="65"/>
      <c r="N80" s="66">
        <f t="shared" si="33"/>
        <v>0</v>
      </c>
      <c r="O80" s="65"/>
      <c r="P80" s="66">
        <f t="shared" si="34"/>
        <v>0</v>
      </c>
      <c r="Q80" s="67"/>
      <c r="R80" s="66">
        <f t="shared" si="35"/>
        <v>0</v>
      </c>
      <c r="S80" s="68"/>
      <c r="T80" s="66">
        <f t="shared" si="36"/>
        <v>0</v>
      </c>
      <c r="U80" s="68"/>
      <c r="V80" s="66">
        <f t="shared" si="37"/>
        <v>0</v>
      </c>
      <c r="W80" s="68"/>
      <c r="X80" s="66">
        <f t="shared" si="38"/>
        <v>0</v>
      </c>
      <c r="Y80" s="68"/>
      <c r="Z80" s="66">
        <f t="shared" si="39"/>
        <v>0</v>
      </c>
      <c r="AA80" s="68"/>
      <c r="AB80" s="66">
        <f t="shared" si="40"/>
        <v>0</v>
      </c>
      <c r="AC80" s="68"/>
      <c r="AD80" s="66">
        <f t="shared" si="41"/>
        <v>0</v>
      </c>
      <c r="AE80" s="68"/>
      <c r="AF80" s="66">
        <f t="shared" si="42"/>
        <v>0</v>
      </c>
      <c r="AG80" s="68"/>
      <c r="AH80" s="66">
        <f t="shared" si="43"/>
        <v>0</v>
      </c>
      <c r="AI80" s="68"/>
      <c r="AJ80" s="66">
        <f t="shared" si="44"/>
        <v>0</v>
      </c>
      <c r="AK80" s="68">
        <v>6</v>
      </c>
      <c r="AL80" s="66">
        <f t="shared" si="45"/>
        <v>1561.56</v>
      </c>
      <c r="AM80" s="68">
        <v>3</v>
      </c>
      <c r="AN80" s="66">
        <f t="shared" si="46"/>
        <v>780.78</v>
      </c>
      <c r="AO80" s="68"/>
      <c r="AP80" s="66">
        <f t="shared" si="47"/>
        <v>0</v>
      </c>
      <c r="AQ80" s="68"/>
      <c r="AR80" s="66">
        <f t="shared" si="48"/>
        <v>0</v>
      </c>
      <c r="AS80" s="68">
        <v>35</v>
      </c>
      <c r="AT80" s="66">
        <f t="shared" si="49"/>
        <v>9109.1</v>
      </c>
      <c r="AU80" s="68"/>
      <c r="AV80" s="66">
        <f t="shared" si="50"/>
        <v>0</v>
      </c>
      <c r="AW80" s="68">
        <v>45</v>
      </c>
      <c r="AX80" s="66">
        <f t="shared" si="51"/>
        <v>11711.699999999999</v>
      </c>
      <c r="AY80" s="224">
        <f t="shared" ref="AY80:AY96" si="57">ROUND(L80*K80,2)</f>
        <v>0</v>
      </c>
      <c r="AZ80" s="230">
        <f t="shared" ref="AZ80:AZ96" si="58">H80+K80</f>
        <v>102</v>
      </c>
      <c r="BA80" s="230">
        <f t="shared" ref="BA80:BA96" si="59">I80</f>
        <v>260.26</v>
      </c>
      <c r="BB80" s="238">
        <f t="shared" ref="BB80:BB96" si="60">ROUND(BA80*AZ80,2)</f>
        <v>26546.52</v>
      </c>
      <c r="BC80" s="68"/>
      <c r="BD80" s="66">
        <f t="shared" si="52"/>
        <v>0</v>
      </c>
      <c r="BE80" s="68"/>
      <c r="BF80" s="66">
        <f t="shared" si="53"/>
        <v>0</v>
      </c>
      <c r="BG80" s="68"/>
      <c r="BH80" s="66">
        <f t="shared" si="54"/>
        <v>0</v>
      </c>
      <c r="BL80" s="180"/>
      <c r="BV80" s="179" t="s">
        <v>615</v>
      </c>
      <c r="BW80" s="129" t="s">
        <v>634</v>
      </c>
    </row>
    <row r="81" spans="1:80" s="129" customFormat="1" ht="12" x14ac:dyDescent="0.2">
      <c r="B81" s="128"/>
      <c r="C81" s="74" t="s">
        <v>224</v>
      </c>
      <c r="D81" s="74" t="s">
        <v>108</v>
      </c>
      <c r="E81" s="75" t="s">
        <v>225</v>
      </c>
      <c r="F81" s="76" t="s">
        <v>226</v>
      </c>
      <c r="G81" s="77" t="s">
        <v>52</v>
      </c>
      <c r="H81" s="78">
        <v>34</v>
      </c>
      <c r="I81" s="79">
        <v>136.78</v>
      </c>
      <c r="J81" s="78">
        <v>4650.5200000000004</v>
      </c>
      <c r="K81" s="224">
        <v>0</v>
      </c>
      <c r="L81" s="225">
        <f t="shared" si="56"/>
        <v>136.78</v>
      </c>
      <c r="M81" s="65"/>
      <c r="N81" s="66">
        <f t="shared" si="33"/>
        <v>0</v>
      </c>
      <c r="O81" s="65"/>
      <c r="P81" s="66">
        <f t="shared" si="34"/>
        <v>0</v>
      </c>
      <c r="Q81" s="67"/>
      <c r="R81" s="66">
        <f t="shared" si="35"/>
        <v>0</v>
      </c>
      <c r="S81" s="68"/>
      <c r="T81" s="66">
        <f t="shared" si="36"/>
        <v>0</v>
      </c>
      <c r="U81" s="68"/>
      <c r="V81" s="66">
        <f t="shared" si="37"/>
        <v>0</v>
      </c>
      <c r="W81" s="68"/>
      <c r="X81" s="66">
        <f t="shared" si="38"/>
        <v>0</v>
      </c>
      <c r="Y81" s="68"/>
      <c r="Z81" s="66">
        <f t="shared" si="39"/>
        <v>0</v>
      </c>
      <c r="AA81" s="68"/>
      <c r="AB81" s="66">
        <f t="shared" si="40"/>
        <v>0</v>
      </c>
      <c r="AC81" s="68"/>
      <c r="AD81" s="66">
        <f t="shared" si="41"/>
        <v>0</v>
      </c>
      <c r="AE81" s="68"/>
      <c r="AF81" s="66">
        <f t="shared" si="42"/>
        <v>0</v>
      </c>
      <c r="AG81" s="68"/>
      <c r="AH81" s="66">
        <f t="shared" si="43"/>
        <v>0</v>
      </c>
      <c r="AI81" s="68"/>
      <c r="AJ81" s="66">
        <f t="shared" si="44"/>
        <v>0</v>
      </c>
      <c r="AK81" s="68">
        <v>6</v>
      </c>
      <c r="AL81" s="66">
        <f t="shared" si="45"/>
        <v>820.68000000000006</v>
      </c>
      <c r="AM81" s="68">
        <v>3</v>
      </c>
      <c r="AN81" s="66">
        <f t="shared" si="46"/>
        <v>410.34000000000003</v>
      </c>
      <c r="AO81" s="68">
        <v>3</v>
      </c>
      <c r="AP81" s="66">
        <f t="shared" si="47"/>
        <v>410.34000000000003</v>
      </c>
      <c r="AQ81" s="68"/>
      <c r="AR81" s="66">
        <f t="shared" si="48"/>
        <v>0</v>
      </c>
      <c r="AS81" s="68">
        <v>15</v>
      </c>
      <c r="AT81" s="66">
        <f t="shared" si="49"/>
        <v>2051.6999999999998</v>
      </c>
      <c r="AU81" s="68"/>
      <c r="AV81" s="66">
        <f t="shared" si="50"/>
        <v>0</v>
      </c>
      <c r="AW81" s="68">
        <v>6</v>
      </c>
      <c r="AX81" s="66">
        <f t="shared" si="51"/>
        <v>820.68000000000006</v>
      </c>
      <c r="AY81" s="224">
        <f t="shared" si="57"/>
        <v>0</v>
      </c>
      <c r="AZ81" s="230">
        <f t="shared" si="58"/>
        <v>34</v>
      </c>
      <c r="BA81" s="230">
        <f t="shared" si="59"/>
        <v>136.78</v>
      </c>
      <c r="BB81" s="238">
        <f t="shared" si="60"/>
        <v>4650.5200000000004</v>
      </c>
      <c r="BC81" s="68"/>
      <c r="BD81" s="66">
        <f t="shared" si="52"/>
        <v>0</v>
      </c>
      <c r="BE81" s="68"/>
      <c r="BF81" s="66">
        <f t="shared" si="53"/>
        <v>0</v>
      </c>
      <c r="BG81" s="68"/>
      <c r="BH81" s="66">
        <f t="shared" si="54"/>
        <v>0</v>
      </c>
      <c r="BL81" s="180"/>
    </row>
    <row r="82" spans="1:80" s="129" customFormat="1" ht="22.5" x14ac:dyDescent="0.2">
      <c r="B82" s="128"/>
      <c r="C82" s="59" t="s">
        <v>227</v>
      </c>
      <c r="D82" s="59" t="s">
        <v>29</v>
      </c>
      <c r="E82" s="60" t="s">
        <v>228</v>
      </c>
      <c r="F82" s="61" t="s">
        <v>229</v>
      </c>
      <c r="G82" s="62" t="s">
        <v>52</v>
      </c>
      <c r="H82" s="63">
        <v>10</v>
      </c>
      <c r="I82" s="64">
        <v>190.09</v>
      </c>
      <c r="J82" s="63">
        <v>1900.9</v>
      </c>
      <c r="K82" s="224">
        <v>0</v>
      </c>
      <c r="L82" s="225">
        <f t="shared" si="56"/>
        <v>190.09</v>
      </c>
      <c r="M82" s="65"/>
      <c r="N82" s="66">
        <f t="shared" si="33"/>
        <v>0</v>
      </c>
      <c r="O82" s="65"/>
      <c r="P82" s="66">
        <f t="shared" si="34"/>
        <v>0</v>
      </c>
      <c r="Q82" s="67"/>
      <c r="R82" s="66">
        <f t="shared" si="35"/>
        <v>0</v>
      </c>
      <c r="S82" s="68"/>
      <c r="T82" s="66">
        <f t="shared" si="36"/>
        <v>0</v>
      </c>
      <c r="U82" s="68"/>
      <c r="V82" s="66">
        <f t="shared" si="37"/>
        <v>0</v>
      </c>
      <c r="W82" s="68"/>
      <c r="X82" s="66">
        <f t="shared" si="38"/>
        <v>0</v>
      </c>
      <c r="Y82" s="68"/>
      <c r="Z82" s="66">
        <f t="shared" si="39"/>
        <v>0</v>
      </c>
      <c r="AA82" s="68"/>
      <c r="AB82" s="66">
        <f t="shared" si="40"/>
        <v>0</v>
      </c>
      <c r="AC82" s="68"/>
      <c r="AD82" s="66">
        <f t="shared" si="41"/>
        <v>0</v>
      </c>
      <c r="AE82" s="68"/>
      <c r="AF82" s="66">
        <f t="shared" si="42"/>
        <v>0</v>
      </c>
      <c r="AG82" s="68"/>
      <c r="AH82" s="66">
        <f t="shared" si="43"/>
        <v>0</v>
      </c>
      <c r="AI82" s="68"/>
      <c r="AJ82" s="66">
        <f t="shared" si="44"/>
        <v>0</v>
      </c>
      <c r="AK82" s="68"/>
      <c r="AL82" s="66">
        <f t="shared" si="45"/>
        <v>0</v>
      </c>
      <c r="AM82" s="68"/>
      <c r="AN82" s="66">
        <f t="shared" si="46"/>
        <v>0</v>
      </c>
      <c r="AO82" s="68">
        <v>3</v>
      </c>
      <c r="AP82" s="66">
        <f t="shared" si="47"/>
        <v>570.27</v>
      </c>
      <c r="AQ82" s="68"/>
      <c r="AR82" s="66">
        <f t="shared" si="48"/>
        <v>0</v>
      </c>
      <c r="AS82" s="68">
        <v>5</v>
      </c>
      <c r="AT82" s="66">
        <f t="shared" si="49"/>
        <v>950.45</v>
      </c>
      <c r="AU82" s="68"/>
      <c r="AV82" s="66">
        <f t="shared" si="50"/>
        <v>0</v>
      </c>
      <c r="AW82" s="68"/>
      <c r="AX82" s="66">
        <f t="shared" si="51"/>
        <v>0</v>
      </c>
      <c r="AY82" s="224">
        <f t="shared" si="57"/>
        <v>0</v>
      </c>
      <c r="AZ82" s="230">
        <f t="shared" si="58"/>
        <v>10</v>
      </c>
      <c r="BA82" s="230">
        <f t="shared" si="59"/>
        <v>190.09</v>
      </c>
      <c r="BB82" s="238">
        <f t="shared" si="60"/>
        <v>1900.9</v>
      </c>
      <c r="BC82" s="68"/>
      <c r="BD82" s="66">
        <f t="shared" si="52"/>
        <v>0</v>
      </c>
      <c r="BE82" s="68"/>
      <c r="BF82" s="66">
        <f t="shared" si="53"/>
        <v>0</v>
      </c>
      <c r="BG82" s="68"/>
      <c r="BH82" s="66">
        <f t="shared" si="54"/>
        <v>0</v>
      </c>
      <c r="BL82" s="180"/>
    </row>
    <row r="83" spans="1:80" s="129" customFormat="1" ht="12" x14ac:dyDescent="0.2">
      <c r="B83" s="128"/>
      <c r="C83" s="74" t="s">
        <v>230</v>
      </c>
      <c r="D83" s="74" t="s">
        <v>108</v>
      </c>
      <c r="E83" s="75" t="s">
        <v>231</v>
      </c>
      <c r="F83" s="76" t="s">
        <v>232</v>
      </c>
      <c r="G83" s="77" t="s">
        <v>52</v>
      </c>
      <c r="H83" s="78">
        <v>3</v>
      </c>
      <c r="I83" s="79">
        <v>46.03</v>
      </c>
      <c r="J83" s="78">
        <v>138.09</v>
      </c>
      <c r="K83" s="224">
        <v>0</v>
      </c>
      <c r="L83" s="225">
        <f t="shared" si="56"/>
        <v>46.03</v>
      </c>
      <c r="M83" s="65"/>
      <c r="N83" s="66">
        <f t="shared" si="33"/>
        <v>0</v>
      </c>
      <c r="O83" s="65"/>
      <c r="P83" s="66">
        <f t="shared" si="34"/>
        <v>0</v>
      </c>
      <c r="Q83" s="67"/>
      <c r="R83" s="66">
        <f t="shared" si="35"/>
        <v>0</v>
      </c>
      <c r="S83" s="68"/>
      <c r="T83" s="66">
        <f t="shared" si="36"/>
        <v>0</v>
      </c>
      <c r="U83" s="68"/>
      <c r="V83" s="66">
        <f t="shared" si="37"/>
        <v>0</v>
      </c>
      <c r="W83" s="68"/>
      <c r="X83" s="66">
        <f t="shared" si="38"/>
        <v>0</v>
      </c>
      <c r="Y83" s="68"/>
      <c r="Z83" s="66">
        <f t="shared" si="39"/>
        <v>0</v>
      </c>
      <c r="AA83" s="68"/>
      <c r="AB83" s="66">
        <f t="shared" si="40"/>
        <v>0</v>
      </c>
      <c r="AC83" s="68"/>
      <c r="AD83" s="66">
        <f t="shared" si="41"/>
        <v>0</v>
      </c>
      <c r="AE83" s="68"/>
      <c r="AF83" s="66">
        <f t="shared" si="42"/>
        <v>0</v>
      </c>
      <c r="AG83" s="68"/>
      <c r="AH83" s="66">
        <f t="shared" si="43"/>
        <v>0</v>
      </c>
      <c r="AI83" s="68"/>
      <c r="AJ83" s="66">
        <f t="shared" si="44"/>
        <v>0</v>
      </c>
      <c r="AK83" s="68"/>
      <c r="AL83" s="66">
        <f t="shared" si="45"/>
        <v>0</v>
      </c>
      <c r="AM83" s="68"/>
      <c r="AN83" s="66">
        <f t="shared" si="46"/>
        <v>0</v>
      </c>
      <c r="AO83" s="68"/>
      <c r="AP83" s="66">
        <f t="shared" si="47"/>
        <v>0</v>
      </c>
      <c r="AQ83" s="68"/>
      <c r="AR83" s="66">
        <f t="shared" si="48"/>
        <v>0</v>
      </c>
      <c r="AS83" s="68">
        <v>2</v>
      </c>
      <c r="AT83" s="66">
        <f t="shared" si="49"/>
        <v>92.06</v>
      </c>
      <c r="AU83" s="68"/>
      <c r="AV83" s="66">
        <f t="shared" si="50"/>
        <v>0</v>
      </c>
      <c r="AW83" s="68"/>
      <c r="AX83" s="66">
        <f t="shared" si="51"/>
        <v>0</v>
      </c>
      <c r="AY83" s="224">
        <f t="shared" si="57"/>
        <v>0</v>
      </c>
      <c r="AZ83" s="230">
        <f t="shared" si="58"/>
        <v>3</v>
      </c>
      <c r="BA83" s="230">
        <f t="shared" si="59"/>
        <v>46.03</v>
      </c>
      <c r="BB83" s="238">
        <f t="shared" si="60"/>
        <v>138.09</v>
      </c>
      <c r="BC83" s="68"/>
      <c r="BD83" s="66">
        <f t="shared" si="52"/>
        <v>0</v>
      </c>
      <c r="BE83" s="68"/>
      <c r="BF83" s="66">
        <f t="shared" si="53"/>
        <v>0</v>
      </c>
      <c r="BG83" s="68"/>
      <c r="BH83" s="66">
        <f t="shared" si="54"/>
        <v>0</v>
      </c>
      <c r="BL83" s="180"/>
    </row>
    <row r="84" spans="1:80" s="129" customFormat="1" ht="12" x14ac:dyDescent="0.2">
      <c r="B84" s="128"/>
      <c r="C84" s="59" t="s">
        <v>233</v>
      </c>
      <c r="D84" s="59" t="s">
        <v>29</v>
      </c>
      <c r="E84" s="60" t="s">
        <v>234</v>
      </c>
      <c r="F84" s="61" t="s">
        <v>235</v>
      </c>
      <c r="G84" s="62" t="s">
        <v>52</v>
      </c>
      <c r="H84" s="63">
        <v>560.20000000000005</v>
      </c>
      <c r="I84" s="64">
        <v>68.39</v>
      </c>
      <c r="J84" s="63">
        <v>38312.080000000002</v>
      </c>
      <c r="K84" s="224">
        <v>0</v>
      </c>
      <c r="L84" s="225">
        <f t="shared" si="56"/>
        <v>68.39</v>
      </c>
      <c r="M84" s="65"/>
      <c r="N84" s="66">
        <f t="shared" si="33"/>
        <v>0</v>
      </c>
      <c r="O84" s="65"/>
      <c r="P84" s="66">
        <f t="shared" si="34"/>
        <v>0</v>
      </c>
      <c r="Q84" s="67"/>
      <c r="R84" s="66">
        <f t="shared" si="35"/>
        <v>0</v>
      </c>
      <c r="S84" s="68"/>
      <c r="T84" s="66">
        <f t="shared" si="36"/>
        <v>0</v>
      </c>
      <c r="U84" s="68"/>
      <c r="V84" s="66">
        <f t="shared" si="37"/>
        <v>0</v>
      </c>
      <c r="W84" s="68"/>
      <c r="X84" s="66">
        <f t="shared" si="38"/>
        <v>0</v>
      </c>
      <c r="Y84" s="68"/>
      <c r="Z84" s="66">
        <f t="shared" si="39"/>
        <v>0</v>
      </c>
      <c r="AA84" s="68"/>
      <c r="AB84" s="66">
        <f t="shared" si="40"/>
        <v>0</v>
      </c>
      <c r="AC84" s="68"/>
      <c r="AD84" s="66">
        <f t="shared" si="41"/>
        <v>0</v>
      </c>
      <c r="AE84" s="68"/>
      <c r="AF84" s="66">
        <f t="shared" si="42"/>
        <v>0</v>
      </c>
      <c r="AG84" s="68"/>
      <c r="AH84" s="66">
        <f t="shared" si="43"/>
        <v>0</v>
      </c>
      <c r="AI84" s="68"/>
      <c r="AJ84" s="66">
        <f t="shared" si="44"/>
        <v>0</v>
      </c>
      <c r="AK84" s="68"/>
      <c r="AL84" s="66">
        <f t="shared" si="45"/>
        <v>0</v>
      </c>
      <c r="AM84" s="68"/>
      <c r="AN84" s="66">
        <f t="shared" si="46"/>
        <v>0</v>
      </c>
      <c r="AO84" s="68"/>
      <c r="AP84" s="66">
        <f t="shared" si="47"/>
        <v>0</v>
      </c>
      <c r="AQ84" s="68"/>
      <c r="AR84" s="66">
        <f t="shared" si="48"/>
        <v>0</v>
      </c>
      <c r="AS84" s="68"/>
      <c r="AT84" s="66">
        <f t="shared" si="49"/>
        <v>0</v>
      </c>
      <c r="AU84" s="68"/>
      <c r="AV84" s="66">
        <f t="shared" si="50"/>
        <v>0</v>
      </c>
      <c r="AW84" s="68"/>
      <c r="AX84" s="66">
        <f t="shared" si="51"/>
        <v>0</v>
      </c>
      <c r="AY84" s="224">
        <f t="shared" si="57"/>
        <v>0</v>
      </c>
      <c r="AZ84" s="230">
        <f t="shared" si="58"/>
        <v>560.20000000000005</v>
      </c>
      <c r="BA84" s="230">
        <f t="shared" si="59"/>
        <v>68.39</v>
      </c>
      <c r="BB84" s="238">
        <f t="shared" si="60"/>
        <v>38312.080000000002</v>
      </c>
      <c r="BC84" s="68"/>
      <c r="BD84" s="66">
        <f t="shared" si="52"/>
        <v>0</v>
      </c>
      <c r="BE84" s="68"/>
      <c r="BF84" s="66">
        <f t="shared" si="53"/>
        <v>0</v>
      </c>
      <c r="BG84" s="68"/>
      <c r="BH84" s="66">
        <f t="shared" si="54"/>
        <v>0</v>
      </c>
      <c r="BL84" s="180"/>
      <c r="BY84" s="420" t="s">
        <v>618</v>
      </c>
      <c r="BZ84" s="423" t="s">
        <v>677</v>
      </c>
      <c r="CA84" s="421" t="s">
        <v>687</v>
      </c>
      <c r="CB84" s="424" t="s">
        <v>709</v>
      </c>
    </row>
    <row r="85" spans="1:80" s="129" customFormat="1" ht="22.5" x14ac:dyDescent="0.2">
      <c r="B85" s="128"/>
      <c r="C85" s="59" t="s">
        <v>236</v>
      </c>
      <c r="D85" s="59" t="s">
        <v>29</v>
      </c>
      <c r="E85" s="60" t="s">
        <v>237</v>
      </c>
      <c r="F85" s="61" t="s">
        <v>238</v>
      </c>
      <c r="G85" s="62" t="s">
        <v>52</v>
      </c>
      <c r="H85" s="63">
        <v>560.20000000000005</v>
      </c>
      <c r="I85" s="64">
        <v>87.65</v>
      </c>
      <c r="J85" s="63">
        <v>49101.53</v>
      </c>
      <c r="K85" s="224">
        <v>0</v>
      </c>
      <c r="L85" s="225">
        <f t="shared" si="56"/>
        <v>87.65</v>
      </c>
      <c r="M85" s="65"/>
      <c r="N85" s="66">
        <f t="shared" si="33"/>
        <v>0</v>
      </c>
      <c r="O85" s="65"/>
      <c r="P85" s="66">
        <f t="shared" si="34"/>
        <v>0</v>
      </c>
      <c r="Q85" s="67"/>
      <c r="R85" s="66">
        <f t="shared" si="35"/>
        <v>0</v>
      </c>
      <c r="S85" s="68"/>
      <c r="T85" s="66">
        <f t="shared" si="36"/>
        <v>0</v>
      </c>
      <c r="U85" s="68"/>
      <c r="V85" s="66">
        <f t="shared" si="37"/>
        <v>0</v>
      </c>
      <c r="W85" s="68"/>
      <c r="X85" s="66">
        <f t="shared" si="38"/>
        <v>0</v>
      </c>
      <c r="Y85" s="68"/>
      <c r="Z85" s="66">
        <f t="shared" si="39"/>
        <v>0</v>
      </c>
      <c r="AA85" s="68"/>
      <c r="AB85" s="66">
        <f t="shared" si="40"/>
        <v>0</v>
      </c>
      <c r="AC85" s="68"/>
      <c r="AD85" s="66">
        <f t="shared" si="41"/>
        <v>0</v>
      </c>
      <c r="AE85" s="68"/>
      <c r="AF85" s="66">
        <f t="shared" si="42"/>
        <v>0</v>
      </c>
      <c r="AG85" s="68"/>
      <c r="AH85" s="66">
        <f t="shared" si="43"/>
        <v>0</v>
      </c>
      <c r="AI85" s="68"/>
      <c r="AJ85" s="66">
        <f t="shared" si="44"/>
        <v>0</v>
      </c>
      <c r="AK85" s="68"/>
      <c r="AL85" s="66">
        <f t="shared" si="45"/>
        <v>0</v>
      </c>
      <c r="AM85" s="68"/>
      <c r="AN85" s="66">
        <f t="shared" si="46"/>
        <v>0</v>
      </c>
      <c r="AO85" s="68"/>
      <c r="AP85" s="66">
        <f t="shared" si="47"/>
        <v>0</v>
      </c>
      <c r="AQ85" s="68"/>
      <c r="AR85" s="66">
        <f t="shared" si="48"/>
        <v>0</v>
      </c>
      <c r="AS85" s="68"/>
      <c r="AT85" s="66">
        <f t="shared" si="49"/>
        <v>0</v>
      </c>
      <c r="AU85" s="68"/>
      <c r="AV85" s="66">
        <f t="shared" si="50"/>
        <v>0</v>
      </c>
      <c r="AW85" s="68"/>
      <c r="AX85" s="66">
        <f t="shared" si="51"/>
        <v>0</v>
      </c>
      <c r="AY85" s="224">
        <f t="shared" si="57"/>
        <v>0</v>
      </c>
      <c r="AZ85" s="230">
        <f t="shared" si="58"/>
        <v>560.20000000000005</v>
      </c>
      <c r="BA85" s="230">
        <f t="shared" si="59"/>
        <v>87.65</v>
      </c>
      <c r="BB85" s="238">
        <f t="shared" si="60"/>
        <v>49101.53</v>
      </c>
      <c r="BC85" s="68"/>
      <c r="BD85" s="66">
        <f t="shared" si="52"/>
        <v>0</v>
      </c>
      <c r="BE85" s="68"/>
      <c r="BF85" s="66">
        <f t="shared" si="53"/>
        <v>0</v>
      </c>
      <c r="BG85" s="68"/>
      <c r="BH85" s="66">
        <f t="shared" si="54"/>
        <v>0</v>
      </c>
      <c r="BL85" s="180"/>
      <c r="BY85" s="420"/>
      <c r="BZ85" s="423"/>
      <c r="CA85" s="421"/>
      <c r="CB85" s="424"/>
    </row>
    <row r="86" spans="1:80" s="129" customFormat="1" ht="22.5" x14ac:dyDescent="0.2">
      <c r="B86" s="128"/>
      <c r="C86" s="59" t="s">
        <v>239</v>
      </c>
      <c r="D86" s="59" t="s">
        <v>29</v>
      </c>
      <c r="E86" s="60" t="s">
        <v>240</v>
      </c>
      <c r="F86" s="61" t="s">
        <v>241</v>
      </c>
      <c r="G86" s="62" t="s">
        <v>52</v>
      </c>
      <c r="H86" s="63">
        <v>560.20000000000005</v>
      </c>
      <c r="I86" s="64">
        <v>32.22</v>
      </c>
      <c r="J86" s="63">
        <v>18049.64</v>
      </c>
      <c r="K86" s="224">
        <v>0</v>
      </c>
      <c r="L86" s="225">
        <f t="shared" si="56"/>
        <v>32.22</v>
      </c>
      <c r="M86" s="65"/>
      <c r="N86" s="66">
        <f t="shared" si="33"/>
        <v>0</v>
      </c>
      <c r="O86" s="65"/>
      <c r="P86" s="66">
        <f t="shared" si="34"/>
        <v>0</v>
      </c>
      <c r="Q86" s="67"/>
      <c r="R86" s="66">
        <f t="shared" si="35"/>
        <v>0</v>
      </c>
      <c r="S86" s="68"/>
      <c r="T86" s="66">
        <f t="shared" si="36"/>
        <v>0</v>
      </c>
      <c r="U86" s="68"/>
      <c r="V86" s="66">
        <f t="shared" si="37"/>
        <v>0</v>
      </c>
      <c r="W86" s="68"/>
      <c r="X86" s="66">
        <f t="shared" si="38"/>
        <v>0</v>
      </c>
      <c r="Y86" s="68"/>
      <c r="Z86" s="66">
        <f t="shared" si="39"/>
        <v>0</v>
      </c>
      <c r="AA86" s="68"/>
      <c r="AB86" s="66">
        <f t="shared" si="40"/>
        <v>0</v>
      </c>
      <c r="AC86" s="68"/>
      <c r="AD86" s="66">
        <f t="shared" si="41"/>
        <v>0</v>
      </c>
      <c r="AE86" s="68"/>
      <c r="AF86" s="66">
        <f t="shared" si="42"/>
        <v>0</v>
      </c>
      <c r="AG86" s="68"/>
      <c r="AH86" s="66">
        <f t="shared" si="43"/>
        <v>0</v>
      </c>
      <c r="AI86" s="68"/>
      <c r="AJ86" s="66">
        <f t="shared" si="44"/>
        <v>0</v>
      </c>
      <c r="AK86" s="68"/>
      <c r="AL86" s="66">
        <f t="shared" si="45"/>
        <v>0</v>
      </c>
      <c r="AM86" s="68"/>
      <c r="AN86" s="66">
        <f t="shared" si="46"/>
        <v>0</v>
      </c>
      <c r="AO86" s="68"/>
      <c r="AP86" s="66">
        <f t="shared" si="47"/>
        <v>0</v>
      </c>
      <c r="AQ86" s="68"/>
      <c r="AR86" s="66">
        <f t="shared" si="48"/>
        <v>0</v>
      </c>
      <c r="AS86" s="68"/>
      <c r="AT86" s="66">
        <f t="shared" si="49"/>
        <v>0</v>
      </c>
      <c r="AU86" s="68"/>
      <c r="AV86" s="66">
        <f t="shared" si="50"/>
        <v>0</v>
      </c>
      <c r="AW86" s="68">
        <v>300</v>
      </c>
      <c r="AX86" s="66">
        <f t="shared" si="51"/>
        <v>9666</v>
      </c>
      <c r="AY86" s="224">
        <f t="shared" si="57"/>
        <v>0</v>
      </c>
      <c r="AZ86" s="230">
        <f t="shared" si="58"/>
        <v>560.20000000000005</v>
      </c>
      <c r="BA86" s="230">
        <f t="shared" si="59"/>
        <v>32.22</v>
      </c>
      <c r="BB86" s="238">
        <f t="shared" si="60"/>
        <v>18049.64</v>
      </c>
      <c r="BC86" s="68"/>
      <c r="BD86" s="66">
        <f t="shared" si="52"/>
        <v>0</v>
      </c>
      <c r="BE86" s="68"/>
      <c r="BF86" s="66">
        <f t="shared" si="53"/>
        <v>0</v>
      </c>
      <c r="BG86" s="68"/>
      <c r="BH86" s="66">
        <f t="shared" si="54"/>
        <v>0</v>
      </c>
      <c r="BL86" s="180"/>
    </row>
    <row r="87" spans="1:80" s="129" customFormat="1" ht="12" x14ac:dyDescent="0.2">
      <c r="B87" s="128"/>
      <c r="C87" s="59" t="s">
        <v>242</v>
      </c>
      <c r="D87" s="59" t="s">
        <v>29</v>
      </c>
      <c r="E87" s="60" t="s">
        <v>243</v>
      </c>
      <c r="F87" s="61" t="s">
        <v>244</v>
      </c>
      <c r="G87" s="62" t="s">
        <v>52</v>
      </c>
      <c r="H87" s="63">
        <v>560.20000000000005</v>
      </c>
      <c r="I87" s="64">
        <v>97.33</v>
      </c>
      <c r="J87" s="63">
        <v>54524.27</v>
      </c>
      <c r="K87" s="224">
        <v>0</v>
      </c>
      <c r="L87" s="225">
        <f t="shared" si="56"/>
        <v>97.33</v>
      </c>
      <c r="M87" s="65"/>
      <c r="N87" s="66">
        <f t="shared" si="33"/>
        <v>0</v>
      </c>
      <c r="O87" s="65"/>
      <c r="P87" s="66">
        <f t="shared" si="34"/>
        <v>0</v>
      </c>
      <c r="Q87" s="67"/>
      <c r="R87" s="66">
        <f t="shared" si="35"/>
        <v>0</v>
      </c>
      <c r="S87" s="68"/>
      <c r="T87" s="66">
        <f t="shared" si="36"/>
        <v>0</v>
      </c>
      <c r="U87" s="68"/>
      <c r="V87" s="66">
        <f t="shared" si="37"/>
        <v>0</v>
      </c>
      <c r="W87" s="68"/>
      <c r="X87" s="66">
        <f t="shared" si="38"/>
        <v>0</v>
      </c>
      <c r="Y87" s="68"/>
      <c r="Z87" s="66">
        <f t="shared" si="39"/>
        <v>0</v>
      </c>
      <c r="AA87" s="68"/>
      <c r="AB87" s="66">
        <f t="shared" si="40"/>
        <v>0</v>
      </c>
      <c r="AC87" s="68"/>
      <c r="AD87" s="66">
        <f t="shared" si="41"/>
        <v>0</v>
      </c>
      <c r="AE87" s="68"/>
      <c r="AF87" s="66">
        <f t="shared" si="42"/>
        <v>0</v>
      </c>
      <c r="AG87" s="68">
        <v>96</v>
      </c>
      <c r="AH87" s="66">
        <f t="shared" si="43"/>
        <v>9343.68</v>
      </c>
      <c r="AI87" s="68">
        <v>30</v>
      </c>
      <c r="AJ87" s="66">
        <f t="shared" si="44"/>
        <v>2919.9</v>
      </c>
      <c r="AK87" s="68">
        <v>40</v>
      </c>
      <c r="AL87" s="66">
        <f t="shared" si="45"/>
        <v>3893.2</v>
      </c>
      <c r="AM87" s="68">
        <v>70</v>
      </c>
      <c r="AN87" s="66">
        <f t="shared" si="46"/>
        <v>6813.0999999999995</v>
      </c>
      <c r="AO87" s="68">
        <v>150</v>
      </c>
      <c r="AP87" s="66">
        <f t="shared" si="47"/>
        <v>14599.5</v>
      </c>
      <c r="AQ87" s="68"/>
      <c r="AR87" s="66">
        <f t="shared" si="48"/>
        <v>0</v>
      </c>
      <c r="AS87" s="68"/>
      <c r="AT87" s="66">
        <f t="shared" si="49"/>
        <v>0</v>
      </c>
      <c r="AU87" s="68"/>
      <c r="AV87" s="66">
        <f t="shared" si="50"/>
        <v>0</v>
      </c>
      <c r="AW87" s="68">
        <v>30</v>
      </c>
      <c r="AX87" s="66">
        <f t="shared" si="51"/>
        <v>2919.9</v>
      </c>
      <c r="AY87" s="224">
        <f t="shared" si="57"/>
        <v>0</v>
      </c>
      <c r="AZ87" s="230">
        <f t="shared" si="58"/>
        <v>560.20000000000005</v>
      </c>
      <c r="BA87" s="230">
        <f t="shared" si="59"/>
        <v>97.33</v>
      </c>
      <c r="BB87" s="238">
        <f t="shared" si="60"/>
        <v>54524.27</v>
      </c>
      <c r="BC87" s="68"/>
      <c r="BD87" s="66">
        <f t="shared" si="52"/>
        <v>0</v>
      </c>
      <c r="BE87" s="68"/>
      <c r="BF87" s="66">
        <f t="shared" si="53"/>
        <v>0</v>
      </c>
      <c r="BG87" s="68"/>
      <c r="BH87" s="66">
        <f t="shared" si="54"/>
        <v>0</v>
      </c>
      <c r="BL87" s="180"/>
    </row>
    <row r="88" spans="1:80" s="129" customFormat="1" ht="22.5" x14ac:dyDescent="0.2">
      <c r="B88" s="128"/>
      <c r="C88" s="59" t="s">
        <v>245</v>
      </c>
      <c r="D88" s="59" t="s">
        <v>29</v>
      </c>
      <c r="E88" s="60" t="s">
        <v>246</v>
      </c>
      <c r="F88" s="61" t="s">
        <v>247</v>
      </c>
      <c r="G88" s="62" t="s">
        <v>52</v>
      </c>
      <c r="H88" s="63">
        <v>16</v>
      </c>
      <c r="I88" s="64">
        <v>248.77</v>
      </c>
      <c r="J88" s="63">
        <v>3980.32</v>
      </c>
      <c r="K88" s="224">
        <v>0</v>
      </c>
      <c r="L88" s="225">
        <f t="shared" si="56"/>
        <v>248.77</v>
      </c>
      <c r="M88" s="65"/>
      <c r="N88" s="66">
        <f t="shared" si="33"/>
        <v>0</v>
      </c>
      <c r="O88" s="65"/>
      <c r="P88" s="66">
        <f t="shared" si="34"/>
        <v>0</v>
      </c>
      <c r="Q88" s="67"/>
      <c r="R88" s="66">
        <f t="shared" si="35"/>
        <v>0</v>
      </c>
      <c r="S88" s="68"/>
      <c r="T88" s="66">
        <f t="shared" si="36"/>
        <v>0</v>
      </c>
      <c r="U88" s="68"/>
      <c r="V88" s="66">
        <f t="shared" si="37"/>
        <v>0</v>
      </c>
      <c r="W88" s="68"/>
      <c r="X88" s="66">
        <f t="shared" si="38"/>
        <v>0</v>
      </c>
      <c r="Y88" s="68"/>
      <c r="Z88" s="66">
        <f t="shared" si="39"/>
        <v>0</v>
      </c>
      <c r="AA88" s="68"/>
      <c r="AB88" s="66">
        <f t="shared" si="40"/>
        <v>0</v>
      </c>
      <c r="AC88" s="68"/>
      <c r="AD88" s="66">
        <f t="shared" si="41"/>
        <v>0</v>
      </c>
      <c r="AE88" s="68"/>
      <c r="AF88" s="66">
        <f t="shared" si="42"/>
        <v>0</v>
      </c>
      <c r="AG88" s="68"/>
      <c r="AH88" s="66">
        <f t="shared" si="43"/>
        <v>0</v>
      </c>
      <c r="AI88" s="68"/>
      <c r="AJ88" s="66">
        <f t="shared" si="44"/>
        <v>0</v>
      </c>
      <c r="AK88" s="68"/>
      <c r="AL88" s="66">
        <f t="shared" si="45"/>
        <v>0</v>
      </c>
      <c r="AM88" s="68"/>
      <c r="AN88" s="66">
        <f t="shared" si="46"/>
        <v>0</v>
      </c>
      <c r="AO88" s="68"/>
      <c r="AP88" s="66">
        <f t="shared" si="47"/>
        <v>0</v>
      </c>
      <c r="AQ88" s="68"/>
      <c r="AR88" s="66">
        <f t="shared" si="48"/>
        <v>0</v>
      </c>
      <c r="AS88" s="68"/>
      <c r="AT88" s="66">
        <f t="shared" si="49"/>
        <v>0</v>
      </c>
      <c r="AU88" s="68"/>
      <c r="AV88" s="66">
        <f t="shared" si="50"/>
        <v>0</v>
      </c>
      <c r="AW88" s="68"/>
      <c r="AX88" s="66">
        <f t="shared" si="51"/>
        <v>0</v>
      </c>
      <c r="AY88" s="224">
        <f t="shared" si="57"/>
        <v>0</v>
      </c>
      <c r="AZ88" s="230">
        <f t="shared" si="58"/>
        <v>16</v>
      </c>
      <c r="BA88" s="230">
        <f t="shared" si="59"/>
        <v>248.77</v>
      </c>
      <c r="BB88" s="238">
        <f t="shared" si="60"/>
        <v>3980.32</v>
      </c>
      <c r="BC88" s="68"/>
      <c r="BD88" s="66">
        <f t="shared" si="52"/>
        <v>0</v>
      </c>
      <c r="BE88" s="68"/>
      <c r="BF88" s="66">
        <f t="shared" si="53"/>
        <v>0</v>
      </c>
      <c r="BG88" s="68"/>
      <c r="BH88" s="66">
        <f t="shared" si="54"/>
        <v>0</v>
      </c>
      <c r="BL88" s="180"/>
    </row>
    <row r="89" spans="1:80" s="129" customFormat="1" ht="12" x14ac:dyDescent="0.2">
      <c r="B89" s="128"/>
      <c r="C89" s="74" t="s">
        <v>248</v>
      </c>
      <c r="D89" s="74" t="s">
        <v>108</v>
      </c>
      <c r="E89" s="75" t="s">
        <v>249</v>
      </c>
      <c r="F89" s="76" t="s">
        <v>250</v>
      </c>
      <c r="G89" s="77" t="s">
        <v>52</v>
      </c>
      <c r="H89" s="78">
        <v>16</v>
      </c>
      <c r="I89" s="79">
        <v>210.44</v>
      </c>
      <c r="J89" s="78">
        <v>3367.04</v>
      </c>
      <c r="K89" s="224">
        <v>0</v>
      </c>
      <c r="L89" s="225">
        <f t="shared" si="56"/>
        <v>210.44</v>
      </c>
      <c r="M89" s="65"/>
      <c r="N89" s="66">
        <f t="shared" si="33"/>
        <v>0</v>
      </c>
      <c r="O89" s="65"/>
      <c r="P89" s="66">
        <f t="shared" si="34"/>
        <v>0</v>
      </c>
      <c r="Q89" s="67"/>
      <c r="R89" s="66">
        <f t="shared" si="35"/>
        <v>0</v>
      </c>
      <c r="S89" s="68"/>
      <c r="T89" s="66">
        <f t="shared" si="36"/>
        <v>0</v>
      </c>
      <c r="U89" s="68"/>
      <c r="V89" s="66">
        <f t="shared" si="37"/>
        <v>0</v>
      </c>
      <c r="W89" s="68"/>
      <c r="X89" s="66">
        <f t="shared" si="38"/>
        <v>0</v>
      </c>
      <c r="Y89" s="68"/>
      <c r="Z89" s="66">
        <f t="shared" si="39"/>
        <v>0</v>
      </c>
      <c r="AA89" s="68"/>
      <c r="AB89" s="66">
        <f t="shared" si="40"/>
        <v>0</v>
      </c>
      <c r="AC89" s="68"/>
      <c r="AD89" s="66">
        <f t="shared" si="41"/>
        <v>0</v>
      </c>
      <c r="AE89" s="68"/>
      <c r="AF89" s="66">
        <f t="shared" si="42"/>
        <v>0</v>
      </c>
      <c r="AG89" s="68"/>
      <c r="AH89" s="66">
        <f t="shared" si="43"/>
        <v>0</v>
      </c>
      <c r="AI89" s="68"/>
      <c r="AJ89" s="66">
        <f t="shared" si="44"/>
        <v>0</v>
      </c>
      <c r="AK89" s="68"/>
      <c r="AL89" s="66">
        <f t="shared" si="45"/>
        <v>0</v>
      </c>
      <c r="AM89" s="68"/>
      <c r="AN89" s="66">
        <f t="shared" si="46"/>
        <v>0</v>
      </c>
      <c r="AO89" s="68"/>
      <c r="AP89" s="66">
        <f t="shared" si="47"/>
        <v>0</v>
      </c>
      <c r="AQ89" s="68"/>
      <c r="AR89" s="66">
        <f t="shared" si="48"/>
        <v>0</v>
      </c>
      <c r="AS89" s="68"/>
      <c r="AT89" s="66">
        <f t="shared" si="49"/>
        <v>0</v>
      </c>
      <c r="AU89" s="68"/>
      <c r="AV89" s="66">
        <f t="shared" si="50"/>
        <v>0</v>
      </c>
      <c r="AW89" s="68"/>
      <c r="AX89" s="66">
        <f t="shared" si="51"/>
        <v>0</v>
      </c>
      <c r="AY89" s="224">
        <f t="shared" si="57"/>
        <v>0</v>
      </c>
      <c r="AZ89" s="230">
        <f t="shared" si="58"/>
        <v>16</v>
      </c>
      <c r="BA89" s="230">
        <f t="shared" si="59"/>
        <v>210.44</v>
      </c>
      <c r="BB89" s="238">
        <f t="shared" si="60"/>
        <v>3367.04</v>
      </c>
      <c r="BC89" s="68"/>
      <c r="BD89" s="66">
        <f t="shared" si="52"/>
        <v>0</v>
      </c>
      <c r="BE89" s="68"/>
      <c r="BF89" s="66">
        <f t="shared" si="53"/>
        <v>0</v>
      </c>
      <c r="BG89" s="68"/>
      <c r="BH89" s="66">
        <f t="shared" si="54"/>
        <v>0</v>
      </c>
      <c r="BL89" s="180"/>
    </row>
    <row r="90" spans="1:80" s="129" customFormat="1" ht="33.75" x14ac:dyDescent="0.2">
      <c r="B90" s="128"/>
      <c r="C90" s="59" t="s">
        <v>251</v>
      </c>
      <c r="D90" s="59" t="s">
        <v>29</v>
      </c>
      <c r="E90" s="60" t="s">
        <v>252</v>
      </c>
      <c r="F90" s="61" t="s">
        <v>253</v>
      </c>
      <c r="G90" s="62" t="s">
        <v>52</v>
      </c>
      <c r="H90" s="63">
        <v>10</v>
      </c>
      <c r="I90" s="64">
        <v>35.51</v>
      </c>
      <c r="J90" s="63">
        <v>355.1</v>
      </c>
      <c r="K90" s="224">
        <v>0</v>
      </c>
      <c r="L90" s="225">
        <f t="shared" si="56"/>
        <v>35.51</v>
      </c>
      <c r="M90" s="65"/>
      <c r="N90" s="66">
        <f t="shared" si="33"/>
        <v>0</v>
      </c>
      <c r="O90" s="65"/>
      <c r="P90" s="66">
        <f t="shared" si="34"/>
        <v>0</v>
      </c>
      <c r="Q90" s="67"/>
      <c r="R90" s="66">
        <f t="shared" si="35"/>
        <v>0</v>
      </c>
      <c r="S90" s="68"/>
      <c r="T90" s="66">
        <f t="shared" si="36"/>
        <v>0</v>
      </c>
      <c r="U90" s="68"/>
      <c r="V90" s="66">
        <f t="shared" si="37"/>
        <v>0</v>
      </c>
      <c r="W90" s="68"/>
      <c r="X90" s="66">
        <f t="shared" si="38"/>
        <v>0</v>
      </c>
      <c r="Y90" s="68"/>
      <c r="Z90" s="66">
        <f t="shared" si="39"/>
        <v>0</v>
      </c>
      <c r="AA90" s="68"/>
      <c r="AB90" s="66">
        <f t="shared" si="40"/>
        <v>0</v>
      </c>
      <c r="AC90" s="68"/>
      <c r="AD90" s="66">
        <f t="shared" si="41"/>
        <v>0</v>
      </c>
      <c r="AE90" s="68"/>
      <c r="AF90" s="66">
        <f t="shared" si="42"/>
        <v>0</v>
      </c>
      <c r="AG90" s="68"/>
      <c r="AH90" s="66">
        <f t="shared" si="43"/>
        <v>0</v>
      </c>
      <c r="AI90" s="68">
        <v>8</v>
      </c>
      <c r="AJ90" s="66">
        <f t="shared" si="44"/>
        <v>284.08</v>
      </c>
      <c r="AK90" s="68">
        <v>2</v>
      </c>
      <c r="AL90" s="66">
        <f t="shared" si="45"/>
        <v>71.02</v>
      </c>
      <c r="AM90" s="68"/>
      <c r="AN90" s="66">
        <f t="shared" si="46"/>
        <v>0</v>
      </c>
      <c r="AO90" s="68"/>
      <c r="AP90" s="66">
        <f t="shared" si="47"/>
        <v>0</v>
      </c>
      <c r="AQ90" s="68"/>
      <c r="AR90" s="66">
        <f t="shared" si="48"/>
        <v>0</v>
      </c>
      <c r="AS90" s="68"/>
      <c r="AT90" s="66">
        <f t="shared" si="49"/>
        <v>0</v>
      </c>
      <c r="AU90" s="68"/>
      <c r="AV90" s="66">
        <f t="shared" si="50"/>
        <v>0</v>
      </c>
      <c r="AW90" s="68"/>
      <c r="AX90" s="66">
        <f t="shared" si="51"/>
        <v>0</v>
      </c>
      <c r="AY90" s="224">
        <f t="shared" si="57"/>
        <v>0</v>
      </c>
      <c r="AZ90" s="230">
        <f t="shared" si="58"/>
        <v>10</v>
      </c>
      <c r="BA90" s="230">
        <f t="shared" si="59"/>
        <v>35.51</v>
      </c>
      <c r="BB90" s="238">
        <f t="shared" si="60"/>
        <v>355.1</v>
      </c>
      <c r="BC90" s="68"/>
      <c r="BD90" s="66">
        <f t="shared" si="52"/>
        <v>0</v>
      </c>
      <c r="BE90" s="68"/>
      <c r="BF90" s="66">
        <f t="shared" si="53"/>
        <v>0</v>
      </c>
      <c r="BG90" s="68"/>
      <c r="BH90" s="66">
        <f t="shared" si="54"/>
        <v>0</v>
      </c>
      <c r="BL90" s="180"/>
    </row>
    <row r="91" spans="1:80" s="129" customFormat="1" ht="33.75" x14ac:dyDescent="0.2">
      <c r="B91" s="128"/>
      <c r="C91" s="59" t="s">
        <v>254</v>
      </c>
      <c r="D91" s="59" t="s">
        <v>29</v>
      </c>
      <c r="E91" s="60" t="s">
        <v>255</v>
      </c>
      <c r="F91" s="61" t="s">
        <v>256</v>
      </c>
      <c r="G91" s="62" t="s">
        <v>52</v>
      </c>
      <c r="H91" s="63">
        <v>102</v>
      </c>
      <c r="I91" s="64">
        <v>46.03</v>
      </c>
      <c r="J91" s="63">
        <v>4695.0600000000004</v>
      </c>
      <c r="K91" s="224">
        <v>0</v>
      </c>
      <c r="L91" s="225">
        <f t="shared" si="56"/>
        <v>46.03</v>
      </c>
      <c r="M91" s="65"/>
      <c r="N91" s="66">
        <f t="shared" si="33"/>
        <v>0</v>
      </c>
      <c r="O91" s="65"/>
      <c r="P91" s="66">
        <f t="shared" si="34"/>
        <v>0</v>
      </c>
      <c r="Q91" s="67"/>
      <c r="R91" s="66">
        <f t="shared" si="35"/>
        <v>0</v>
      </c>
      <c r="S91" s="68"/>
      <c r="T91" s="66">
        <f t="shared" si="36"/>
        <v>0</v>
      </c>
      <c r="U91" s="68"/>
      <c r="V91" s="66">
        <f t="shared" si="37"/>
        <v>0</v>
      </c>
      <c r="W91" s="68"/>
      <c r="X91" s="66">
        <f t="shared" si="38"/>
        <v>0</v>
      </c>
      <c r="Y91" s="68"/>
      <c r="Z91" s="66">
        <f t="shared" si="39"/>
        <v>0</v>
      </c>
      <c r="AA91" s="68"/>
      <c r="AB91" s="66">
        <f t="shared" si="40"/>
        <v>0</v>
      </c>
      <c r="AC91" s="68"/>
      <c r="AD91" s="66">
        <f t="shared" si="41"/>
        <v>0</v>
      </c>
      <c r="AE91" s="68"/>
      <c r="AF91" s="66">
        <f t="shared" si="42"/>
        <v>0</v>
      </c>
      <c r="AG91" s="68"/>
      <c r="AH91" s="66">
        <f t="shared" si="43"/>
        <v>0</v>
      </c>
      <c r="AI91" s="68">
        <v>40</v>
      </c>
      <c r="AJ91" s="66">
        <f t="shared" si="44"/>
        <v>1841.2</v>
      </c>
      <c r="AK91" s="68">
        <v>6</v>
      </c>
      <c r="AL91" s="66">
        <f t="shared" si="45"/>
        <v>276.18</v>
      </c>
      <c r="AM91" s="68">
        <v>8</v>
      </c>
      <c r="AN91" s="66">
        <f t="shared" si="46"/>
        <v>368.24</v>
      </c>
      <c r="AO91" s="68"/>
      <c r="AP91" s="66">
        <f t="shared" si="47"/>
        <v>0</v>
      </c>
      <c r="AQ91" s="68"/>
      <c r="AR91" s="66">
        <f t="shared" si="48"/>
        <v>0</v>
      </c>
      <c r="AS91" s="68">
        <v>40</v>
      </c>
      <c r="AT91" s="66">
        <f t="shared" si="49"/>
        <v>1841.2</v>
      </c>
      <c r="AU91" s="68"/>
      <c r="AV91" s="66">
        <f t="shared" si="50"/>
        <v>0</v>
      </c>
      <c r="AW91" s="68">
        <v>8</v>
      </c>
      <c r="AX91" s="66">
        <f t="shared" si="51"/>
        <v>368.24</v>
      </c>
      <c r="AY91" s="224">
        <f t="shared" si="57"/>
        <v>0</v>
      </c>
      <c r="AZ91" s="230">
        <f t="shared" si="58"/>
        <v>102</v>
      </c>
      <c r="BA91" s="230">
        <f t="shared" si="59"/>
        <v>46.03</v>
      </c>
      <c r="BB91" s="238">
        <f t="shared" si="60"/>
        <v>4695.0600000000004</v>
      </c>
      <c r="BC91" s="68"/>
      <c r="BD91" s="66">
        <f t="shared" si="52"/>
        <v>0</v>
      </c>
      <c r="BE91" s="68"/>
      <c r="BF91" s="66">
        <f t="shared" si="53"/>
        <v>0</v>
      </c>
      <c r="BG91" s="68"/>
      <c r="BH91" s="66">
        <f t="shared" si="54"/>
        <v>0</v>
      </c>
      <c r="BL91" s="180"/>
    </row>
    <row r="92" spans="1:80" s="129" customFormat="1" ht="22.5" x14ac:dyDescent="0.2">
      <c r="B92" s="128"/>
      <c r="C92" s="59" t="s">
        <v>257</v>
      </c>
      <c r="D92" s="59" t="s">
        <v>29</v>
      </c>
      <c r="E92" s="60" t="s">
        <v>258</v>
      </c>
      <c r="F92" s="61" t="s">
        <v>259</v>
      </c>
      <c r="G92" s="62" t="s">
        <v>32</v>
      </c>
      <c r="H92" s="63">
        <v>216.88</v>
      </c>
      <c r="I92" s="64">
        <v>39.46</v>
      </c>
      <c r="J92" s="63">
        <v>8558.08</v>
      </c>
      <c r="K92" s="224">
        <v>0</v>
      </c>
      <c r="L92" s="225">
        <f t="shared" si="56"/>
        <v>39.46</v>
      </c>
      <c r="M92" s="65"/>
      <c r="N92" s="66">
        <f t="shared" si="33"/>
        <v>0</v>
      </c>
      <c r="O92" s="65"/>
      <c r="P92" s="66">
        <f t="shared" si="34"/>
        <v>0</v>
      </c>
      <c r="Q92" s="67"/>
      <c r="R92" s="66">
        <f t="shared" si="35"/>
        <v>0</v>
      </c>
      <c r="S92" s="68"/>
      <c r="T92" s="66">
        <f t="shared" si="36"/>
        <v>0</v>
      </c>
      <c r="U92" s="68"/>
      <c r="V92" s="66">
        <f t="shared" si="37"/>
        <v>0</v>
      </c>
      <c r="W92" s="68"/>
      <c r="X92" s="66">
        <f t="shared" si="38"/>
        <v>0</v>
      </c>
      <c r="Y92" s="68"/>
      <c r="Z92" s="66">
        <f t="shared" si="39"/>
        <v>0</v>
      </c>
      <c r="AA92" s="68"/>
      <c r="AB92" s="66">
        <f t="shared" si="40"/>
        <v>0</v>
      </c>
      <c r="AC92" s="68"/>
      <c r="AD92" s="66">
        <f t="shared" si="41"/>
        <v>0</v>
      </c>
      <c r="AE92" s="68"/>
      <c r="AF92" s="66">
        <f t="shared" si="42"/>
        <v>0</v>
      </c>
      <c r="AG92" s="68">
        <v>10</v>
      </c>
      <c r="AH92" s="66">
        <f t="shared" si="43"/>
        <v>394.6</v>
      </c>
      <c r="AI92" s="68">
        <v>30</v>
      </c>
      <c r="AJ92" s="66">
        <f t="shared" si="44"/>
        <v>1183.8</v>
      </c>
      <c r="AK92" s="68">
        <v>40</v>
      </c>
      <c r="AL92" s="66">
        <f t="shared" si="45"/>
        <v>1578.4</v>
      </c>
      <c r="AM92" s="68">
        <v>80</v>
      </c>
      <c r="AN92" s="66">
        <f t="shared" si="46"/>
        <v>3156.8</v>
      </c>
      <c r="AO92" s="68">
        <v>8</v>
      </c>
      <c r="AP92" s="66">
        <f t="shared" si="47"/>
        <v>315.68</v>
      </c>
      <c r="AQ92" s="68"/>
      <c r="AR92" s="66">
        <f t="shared" si="48"/>
        <v>0</v>
      </c>
      <c r="AS92" s="68">
        <v>30</v>
      </c>
      <c r="AT92" s="66">
        <f t="shared" si="49"/>
        <v>1183.8</v>
      </c>
      <c r="AU92" s="68"/>
      <c r="AV92" s="66">
        <f t="shared" si="50"/>
        <v>0</v>
      </c>
      <c r="AW92" s="68">
        <v>18.88</v>
      </c>
      <c r="AX92" s="66">
        <f t="shared" si="51"/>
        <v>745.00479999999993</v>
      </c>
      <c r="AY92" s="224">
        <f t="shared" si="57"/>
        <v>0</v>
      </c>
      <c r="AZ92" s="230">
        <f t="shared" si="58"/>
        <v>216.88</v>
      </c>
      <c r="BA92" s="230">
        <f t="shared" si="59"/>
        <v>39.46</v>
      </c>
      <c r="BB92" s="238">
        <f t="shared" si="60"/>
        <v>8558.08</v>
      </c>
      <c r="BC92" s="68"/>
      <c r="BD92" s="66">
        <f t="shared" si="52"/>
        <v>0</v>
      </c>
      <c r="BE92" s="68"/>
      <c r="BF92" s="66">
        <f t="shared" si="53"/>
        <v>0</v>
      </c>
      <c r="BG92" s="68"/>
      <c r="BH92" s="66">
        <f t="shared" si="54"/>
        <v>0</v>
      </c>
      <c r="BL92" s="180"/>
    </row>
    <row r="93" spans="1:80" s="223" customFormat="1" ht="24" customHeight="1" x14ac:dyDescent="0.2">
      <c r="A93" s="217"/>
      <c r="B93" s="218"/>
      <c r="C93" s="219"/>
      <c r="D93" s="233" t="s">
        <v>3</v>
      </c>
      <c r="E93" s="233" t="s">
        <v>260</v>
      </c>
      <c r="F93" s="234" t="s">
        <v>261</v>
      </c>
      <c r="G93" s="221"/>
      <c r="H93" s="222"/>
      <c r="I93" s="222"/>
      <c r="J93" s="222">
        <v>165758.32999999999</v>
      </c>
      <c r="K93" s="222" t="str">
        <f t="shared" si="55"/>
        <v/>
      </c>
      <c r="L93" s="222"/>
      <c r="M93" s="222"/>
      <c r="N93" s="222"/>
      <c r="O93" s="222"/>
      <c r="P93" s="222"/>
      <c r="Q93" s="222"/>
      <c r="R93" s="222"/>
      <c r="S93" s="222"/>
      <c r="T93" s="222"/>
      <c r="U93" s="222"/>
      <c r="V93" s="222"/>
      <c r="W93" s="222"/>
      <c r="X93" s="222"/>
      <c r="Y93" s="222"/>
      <c r="Z93" s="222"/>
      <c r="AA93" s="222"/>
      <c r="AB93" s="222"/>
      <c r="AC93" s="222"/>
      <c r="AD93" s="222"/>
      <c r="AE93" s="222"/>
      <c r="AF93" s="222"/>
      <c r="AG93" s="222"/>
      <c r="AH93" s="222"/>
      <c r="AI93" s="222"/>
      <c r="AJ93" s="222"/>
      <c r="AK93" s="222"/>
      <c r="AL93" s="222"/>
      <c r="AM93" s="222"/>
      <c r="AN93" s="222"/>
      <c r="AO93" s="222"/>
      <c r="AP93" s="222"/>
      <c r="AQ93" s="222"/>
      <c r="AR93" s="222"/>
      <c r="AS93" s="222"/>
      <c r="AT93" s="222"/>
      <c r="AU93" s="222"/>
      <c r="AV93" s="222"/>
      <c r="AW93" s="222"/>
      <c r="AX93" s="222"/>
      <c r="AY93" s="222">
        <f>AY94</f>
        <v>25597.64</v>
      </c>
      <c r="AZ93" s="222"/>
      <c r="BA93" s="222"/>
      <c r="BB93" s="222">
        <f>BB94</f>
        <v>191355.98</v>
      </c>
      <c r="BC93" s="222"/>
      <c r="BD93" s="222"/>
      <c r="BE93" s="222"/>
      <c r="BF93" s="222"/>
      <c r="BG93" s="222"/>
      <c r="BH93" s="222"/>
    </row>
    <row r="94" spans="1:80" s="129" customFormat="1" ht="12" x14ac:dyDescent="0.2">
      <c r="B94" s="128"/>
      <c r="C94" s="59" t="s">
        <v>262</v>
      </c>
      <c r="D94" s="59" t="s">
        <v>29</v>
      </c>
      <c r="E94" s="60" t="s">
        <v>263</v>
      </c>
      <c r="F94" s="61" t="s">
        <v>264</v>
      </c>
      <c r="G94" s="62" t="s">
        <v>111</v>
      </c>
      <c r="H94" s="63">
        <v>509.43</v>
      </c>
      <c r="I94" s="64">
        <v>325.38</v>
      </c>
      <c r="J94" s="63">
        <v>165758.32999999999</v>
      </c>
      <c r="K94" s="224">
        <f t="shared" ref="K94" si="61">ROUND(822.71/712.66*H94-H94,2)</f>
        <v>78.67</v>
      </c>
      <c r="L94" s="225">
        <f t="shared" si="56"/>
        <v>325.38</v>
      </c>
      <c r="M94" s="65"/>
      <c r="N94" s="66">
        <f t="shared" si="33"/>
        <v>0</v>
      </c>
      <c r="O94" s="65"/>
      <c r="P94" s="66">
        <f t="shared" si="34"/>
        <v>0</v>
      </c>
      <c r="Q94" s="67"/>
      <c r="R94" s="66">
        <f t="shared" si="35"/>
        <v>0</v>
      </c>
      <c r="S94" s="68"/>
      <c r="T94" s="66">
        <f t="shared" si="36"/>
        <v>0</v>
      </c>
      <c r="U94" s="68"/>
      <c r="V94" s="66">
        <f t="shared" si="37"/>
        <v>0</v>
      </c>
      <c r="W94" s="68"/>
      <c r="X94" s="66">
        <f t="shared" si="38"/>
        <v>0</v>
      </c>
      <c r="Y94" s="68"/>
      <c r="Z94" s="66">
        <f t="shared" si="39"/>
        <v>0</v>
      </c>
      <c r="AA94" s="68"/>
      <c r="AB94" s="66">
        <f t="shared" si="40"/>
        <v>0</v>
      </c>
      <c r="AC94" s="68"/>
      <c r="AD94" s="66">
        <f t="shared" si="41"/>
        <v>0</v>
      </c>
      <c r="AE94" s="68"/>
      <c r="AF94" s="66">
        <f t="shared" si="42"/>
        <v>0</v>
      </c>
      <c r="AG94" s="68"/>
      <c r="AH94" s="66">
        <f t="shared" si="43"/>
        <v>0</v>
      </c>
      <c r="AI94" s="68"/>
      <c r="AJ94" s="66">
        <f t="shared" si="44"/>
        <v>0</v>
      </c>
      <c r="AK94" s="68"/>
      <c r="AL94" s="66">
        <f t="shared" si="45"/>
        <v>0</v>
      </c>
      <c r="AM94" s="68"/>
      <c r="AN94" s="66">
        <f t="shared" si="46"/>
        <v>0</v>
      </c>
      <c r="AO94" s="68"/>
      <c r="AP94" s="66">
        <f t="shared" si="47"/>
        <v>0</v>
      </c>
      <c r="AQ94" s="68"/>
      <c r="AR94" s="66">
        <f t="shared" si="48"/>
        <v>0</v>
      </c>
      <c r="AS94" s="68"/>
      <c r="AT94" s="66">
        <f t="shared" si="49"/>
        <v>0</v>
      </c>
      <c r="AU94" s="68"/>
      <c r="AV94" s="66">
        <f t="shared" si="50"/>
        <v>0</v>
      </c>
      <c r="AW94" s="68"/>
      <c r="AX94" s="66">
        <f t="shared" si="51"/>
        <v>0</v>
      </c>
      <c r="AY94" s="224">
        <f t="shared" si="57"/>
        <v>25597.64</v>
      </c>
      <c r="AZ94" s="230">
        <f t="shared" si="58"/>
        <v>588.1</v>
      </c>
      <c r="BA94" s="230">
        <f t="shared" si="59"/>
        <v>325.38</v>
      </c>
      <c r="BB94" s="238">
        <f t="shared" si="60"/>
        <v>191355.98</v>
      </c>
      <c r="BC94" s="68"/>
      <c r="BD94" s="66">
        <f t="shared" si="52"/>
        <v>0</v>
      </c>
      <c r="BE94" s="68"/>
      <c r="BF94" s="66">
        <f t="shared" si="53"/>
        <v>0</v>
      </c>
      <c r="BG94" s="68"/>
      <c r="BH94" s="66">
        <f t="shared" si="54"/>
        <v>0</v>
      </c>
      <c r="BL94" s="180"/>
    </row>
    <row r="95" spans="1:80" s="223" customFormat="1" ht="24" customHeight="1" x14ac:dyDescent="0.2">
      <c r="A95" s="217"/>
      <c r="B95" s="218"/>
      <c r="C95" s="219"/>
      <c r="D95" s="233" t="s">
        <v>3</v>
      </c>
      <c r="E95" s="233" t="s">
        <v>265</v>
      </c>
      <c r="F95" s="234" t="s">
        <v>266</v>
      </c>
      <c r="G95" s="221"/>
      <c r="H95" s="222"/>
      <c r="I95" s="222"/>
      <c r="J95" s="222">
        <v>99279.95</v>
      </c>
      <c r="K95" s="222" t="str">
        <f t="shared" si="55"/>
        <v/>
      </c>
      <c r="L95" s="222"/>
      <c r="M95" s="222"/>
      <c r="N95" s="222"/>
      <c r="O95" s="222"/>
      <c r="P95" s="222"/>
      <c r="Q95" s="222"/>
      <c r="R95" s="222"/>
      <c r="S95" s="222"/>
      <c r="T95" s="222"/>
      <c r="U95" s="222"/>
      <c r="V95" s="222"/>
      <c r="W95" s="222"/>
      <c r="X95" s="222"/>
      <c r="Y95" s="222"/>
      <c r="Z95" s="222"/>
      <c r="AA95" s="222"/>
      <c r="AB95" s="222"/>
      <c r="AC95" s="222"/>
      <c r="AD95" s="222"/>
      <c r="AE95" s="222"/>
      <c r="AF95" s="222"/>
      <c r="AG95" s="222"/>
      <c r="AH95" s="222"/>
      <c r="AI95" s="222"/>
      <c r="AJ95" s="222"/>
      <c r="AK95" s="222"/>
      <c r="AL95" s="222"/>
      <c r="AM95" s="222"/>
      <c r="AN95" s="222"/>
      <c r="AO95" s="222"/>
      <c r="AP95" s="222"/>
      <c r="AQ95" s="222"/>
      <c r="AR95" s="222"/>
      <c r="AS95" s="222"/>
      <c r="AT95" s="222"/>
      <c r="AU95" s="222"/>
      <c r="AV95" s="222"/>
      <c r="AW95" s="222"/>
      <c r="AX95" s="222"/>
      <c r="AY95" s="222">
        <f>AY96</f>
        <v>15330.62</v>
      </c>
      <c r="AZ95" s="222"/>
      <c r="BA95" s="222"/>
      <c r="BB95" s="222">
        <f>BB96</f>
        <v>114610.57</v>
      </c>
      <c r="BC95" s="222"/>
      <c r="BD95" s="222"/>
      <c r="BE95" s="222"/>
      <c r="BF95" s="222"/>
      <c r="BG95" s="222"/>
      <c r="BH95" s="222"/>
    </row>
    <row r="96" spans="1:80" s="129" customFormat="1" ht="22.5" x14ac:dyDescent="0.2">
      <c r="B96" s="128"/>
      <c r="C96" s="59" t="s">
        <v>267</v>
      </c>
      <c r="D96" s="59" t="s">
        <v>29</v>
      </c>
      <c r="E96" s="60" t="s">
        <v>268</v>
      </c>
      <c r="F96" s="61" t="s">
        <v>269</v>
      </c>
      <c r="G96" s="62" t="s">
        <v>111</v>
      </c>
      <c r="H96" s="63">
        <v>867.68</v>
      </c>
      <c r="I96" s="64">
        <v>114.42</v>
      </c>
      <c r="J96" s="63">
        <v>99279.95</v>
      </c>
      <c r="K96" s="224">
        <v>133.98549199999999</v>
      </c>
      <c r="L96" s="225">
        <f t="shared" si="56"/>
        <v>114.42</v>
      </c>
      <c r="M96" s="65"/>
      <c r="N96" s="66">
        <f t="shared" si="33"/>
        <v>0</v>
      </c>
      <c r="O96" s="65"/>
      <c r="P96" s="66">
        <f t="shared" si="34"/>
        <v>0</v>
      </c>
      <c r="Q96" s="67"/>
      <c r="R96" s="66">
        <f t="shared" si="35"/>
        <v>0</v>
      </c>
      <c r="S96" s="68"/>
      <c r="T96" s="66">
        <f t="shared" si="36"/>
        <v>0</v>
      </c>
      <c r="U96" s="68"/>
      <c r="V96" s="66">
        <f t="shared" si="37"/>
        <v>0</v>
      </c>
      <c r="W96" s="68"/>
      <c r="X96" s="66">
        <f t="shared" si="38"/>
        <v>0</v>
      </c>
      <c r="Y96" s="68"/>
      <c r="Z96" s="66">
        <f t="shared" si="39"/>
        <v>0</v>
      </c>
      <c r="AA96" s="68"/>
      <c r="AB96" s="66">
        <f t="shared" si="40"/>
        <v>0</v>
      </c>
      <c r="AC96" s="68"/>
      <c r="AD96" s="66">
        <f t="shared" si="41"/>
        <v>0</v>
      </c>
      <c r="AE96" s="68"/>
      <c r="AF96" s="66">
        <f t="shared" si="42"/>
        <v>0</v>
      </c>
      <c r="AG96" s="68">
        <v>130</v>
      </c>
      <c r="AH96" s="66">
        <f t="shared" si="43"/>
        <v>14874.6</v>
      </c>
      <c r="AI96" s="68">
        <v>200</v>
      </c>
      <c r="AJ96" s="66">
        <f t="shared" si="44"/>
        <v>22884</v>
      </c>
      <c r="AK96" s="68">
        <v>240.55450999999999</v>
      </c>
      <c r="AL96" s="66">
        <f t="shared" si="45"/>
        <v>27524.247034199998</v>
      </c>
      <c r="AM96" s="68">
        <v>200</v>
      </c>
      <c r="AN96" s="66">
        <f t="shared" si="46"/>
        <v>22884</v>
      </c>
      <c r="AO96" s="68"/>
      <c r="AP96" s="66">
        <f t="shared" si="47"/>
        <v>0</v>
      </c>
      <c r="AQ96" s="68"/>
      <c r="AR96" s="66">
        <f t="shared" si="48"/>
        <v>0</v>
      </c>
      <c r="AS96" s="68">
        <v>14</v>
      </c>
      <c r="AT96" s="66">
        <f t="shared" si="49"/>
        <v>1601.88</v>
      </c>
      <c r="AU96" s="68"/>
      <c r="AV96" s="66">
        <f t="shared" si="50"/>
        <v>0</v>
      </c>
      <c r="AW96" s="68">
        <v>49</v>
      </c>
      <c r="AX96" s="66">
        <f t="shared" si="51"/>
        <v>5606.58</v>
      </c>
      <c r="AY96" s="224">
        <f t="shared" si="57"/>
        <v>15330.62</v>
      </c>
      <c r="AZ96" s="230">
        <f t="shared" si="58"/>
        <v>1001.665492</v>
      </c>
      <c r="BA96" s="230">
        <f t="shared" si="59"/>
        <v>114.42</v>
      </c>
      <c r="BB96" s="238">
        <f t="shared" si="60"/>
        <v>114610.57</v>
      </c>
      <c r="BC96" s="68"/>
      <c r="BD96" s="66">
        <f t="shared" si="52"/>
        <v>0</v>
      </c>
      <c r="BE96" s="68"/>
      <c r="BF96" s="66">
        <f t="shared" si="53"/>
        <v>0</v>
      </c>
      <c r="BG96" s="68"/>
      <c r="BH96" s="66">
        <f t="shared" si="54"/>
        <v>0</v>
      </c>
      <c r="BL96" s="180"/>
    </row>
    <row r="97" spans="2:64" s="129" customFormat="1" x14ac:dyDescent="0.2">
      <c r="B97" s="128"/>
      <c r="C97" s="128"/>
      <c r="D97" s="128"/>
      <c r="E97" s="128"/>
      <c r="F97" s="128"/>
      <c r="G97" s="128"/>
      <c r="H97" s="128"/>
      <c r="I97" s="154"/>
      <c r="J97" s="128"/>
      <c r="AI97" s="190" t="s">
        <v>522</v>
      </c>
      <c r="AK97" s="190" t="s">
        <v>522</v>
      </c>
      <c r="AO97" s="129">
        <v>90</v>
      </c>
      <c r="AS97" s="190" t="s">
        <v>522</v>
      </c>
      <c r="AW97" s="190" t="s">
        <v>522</v>
      </c>
      <c r="BL97" s="180"/>
    </row>
    <row r="98" spans="2:64" ht="12.75" x14ac:dyDescent="0.2">
      <c r="D98" s="38"/>
      <c r="E98" s="39" t="s">
        <v>523</v>
      </c>
      <c r="F98" s="40"/>
      <c r="G98" s="40"/>
      <c r="H98" s="41"/>
      <c r="I98" s="40"/>
      <c r="J98" s="42">
        <v>4428088.92</v>
      </c>
      <c r="K98" s="43"/>
      <c r="L98" s="176"/>
      <c r="M98" s="44" t="s">
        <v>522</v>
      </c>
      <c r="N98" s="176">
        <f>ROUND(SUM(N11:N96),2)</f>
        <v>0</v>
      </c>
      <c r="O98" s="44" t="s">
        <v>522</v>
      </c>
      <c r="P98" s="176">
        <f>ROUND(SUM(P11:P96),2)</f>
        <v>0</v>
      </c>
      <c r="Q98" s="44" t="s">
        <v>522</v>
      </c>
      <c r="R98" s="176">
        <f>ROUND(SUM(R11:R96),2)</f>
        <v>0</v>
      </c>
      <c r="S98" s="44" t="s">
        <v>522</v>
      </c>
      <c r="T98" s="176">
        <f>ROUND(SUM(T11:T96),2)</f>
        <v>0</v>
      </c>
      <c r="U98" s="44" t="s">
        <v>522</v>
      </c>
      <c r="V98" s="176">
        <f>ROUND(SUM(V11:V96),2)</f>
        <v>0</v>
      </c>
      <c r="W98" s="44" t="s">
        <v>522</v>
      </c>
      <c r="X98" s="176">
        <f>ROUND(SUM(X11:X96),2)</f>
        <v>0</v>
      </c>
      <c r="Y98" s="44" t="s">
        <v>522</v>
      </c>
      <c r="Z98" s="176">
        <f>ROUND(SUM(Z11:Z96),2)</f>
        <v>0</v>
      </c>
      <c r="AA98" s="44" t="s">
        <v>522</v>
      </c>
      <c r="AB98" s="176">
        <f>ROUND(SUM(AB11:AB96),2)</f>
        <v>0</v>
      </c>
      <c r="AC98" s="44" t="s">
        <v>522</v>
      </c>
      <c r="AD98" s="176">
        <f>ROUND(SUM(AD11:AD96),2)</f>
        <v>0</v>
      </c>
      <c r="AE98" s="44" t="s">
        <v>522</v>
      </c>
      <c r="AF98" s="176">
        <f>ROUND(SUM(AF11:AF96),2)</f>
        <v>0</v>
      </c>
      <c r="AG98" s="44" t="s">
        <v>522</v>
      </c>
      <c r="AH98" s="176">
        <f>ROUND(SUM(AH11:AH96),2)</f>
        <v>575865.44999999995</v>
      </c>
      <c r="AI98" s="44" t="s">
        <v>522</v>
      </c>
      <c r="AJ98" s="176">
        <f>ROUND(SUM(AJ11:AJ96),2)</f>
        <v>844478.25</v>
      </c>
      <c r="AK98" s="44" t="s">
        <v>522</v>
      </c>
      <c r="AL98" s="176">
        <f>ROUND(SUM(AL11:AL96),2)</f>
        <v>913892.6</v>
      </c>
      <c r="AM98" s="44" t="s">
        <v>522</v>
      </c>
      <c r="AN98" s="176">
        <f>ROUND(SUM(AN11:AN96),2)</f>
        <v>390441.17</v>
      </c>
      <c r="AO98" s="44" t="s">
        <v>522</v>
      </c>
      <c r="AP98" s="176">
        <f>ROUND(SUM(AP11:AP96),2)</f>
        <v>332810.84000000003</v>
      </c>
      <c r="AQ98" s="44" t="s">
        <v>522</v>
      </c>
      <c r="AR98" s="176">
        <f>ROUND(SUM(AR11:AR96),2)</f>
        <v>0</v>
      </c>
      <c r="AS98" s="44" t="s">
        <v>522</v>
      </c>
      <c r="AT98" s="176">
        <f>ROUND(SUM(AT11:AT96),2)</f>
        <v>178206.89</v>
      </c>
      <c r="AU98" s="44" t="s">
        <v>522</v>
      </c>
      <c r="AV98" s="176">
        <f>ROUND(SUM(AV11:AV96),2)</f>
        <v>0</v>
      </c>
      <c r="AW98" s="44" t="s">
        <v>522</v>
      </c>
      <c r="AX98" s="176">
        <f>ROUND(SUM(AX11:AX96),2)</f>
        <v>293983.69</v>
      </c>
      <c r="AY98" s="176">
        <f>AY95+AY93+AY79+AY68+AY54+AY51+AY48+AY13</f>
        <v>538773.02</v>
      </c>
      <c r="AZ98" s="176"/>
      <c r="BA98" s="176"/>
      <c r="BB98" s="176">
        <f t="shared" ref="BB98" si="62">BB95+BB93+BB79+BB68+BB54+BB51+BB48+BB13</f>
        <v>4966861.91</v>
      </c>
      <c r="BC98" s="44" t="s">
        <v>522</v>
      </c>
      <c r="BD98" s="176">
        <f>ROUND(SUM(BD11:BD96),2)</f>
        <v>0</v>
      </c>
      <c r="BE98" s="44" t="s">
        <v>522</v>
      </c>
      <c r="BF98" s="176">
        <f>ROUND(SUM(BF11:BF96),2)</f>
        <v>0</v>
      </c>
      <c r="BG98" s="44" t="s">
        <v>522</v>
      </c>
      <c r="BH98" s="176">
        <f>ROUND(SUM(BH11:BH96),2)</f>
        <v>0</v>
      </c>
    </row>
    <row r="99" spans="2:64" ht="12.75" x14ac:dyDescent="0.2">
      <c r="H99" s="46"/>
      <c r="I99" s="6"/>
      <c r="J99" s="7"/>
      <c r="K99" s="8"/>
      <c r="L99" s="8"/>
      <c r="M99" s="47" t="s">
        <v>522</v>
      </c>
      <c r="O99" s="47" t="s">
        <v>522</v>
      </c>
      <c r="Q99" s="48" t="s">
        <v>522</v>
      </c>
      <c r="S99" s="48" t="s">
        <v>522</v>
      </c>
      <c r="U99" s="49" t="s">
        <v>522</v>
      </c>
      <c r="Y99" s="49" t="s">
        <v>522</v>
      </c>
      <c r="AA99" s="48" t="s">
        <v>522</v>
      </c>
      <c r="AC99" s="50" t="s">
        <v>522</v>
      </c>
      <c r="AI99" s="189" t="s">
        <v>522</v>
      </c>
      <c r="AK99" s="189" t="s">
        <v>522</v>
      </c>
      <c r="AS99" s="189" t="s">
        <v>522</v>
      </c>
      <c r="AW99" s="189" t="s">
        <v>522</v>
      </c>
    </row>
    <row r="100" spans="2:64" ht="14.25" x14ac:dyDescent="0.2">
      <c r="E100" s="412" t="s">
        <v>529</v>
      </c>
      <c r="F100" s="412"/>
      <c r="G100" s="409" t="s">
        <v>747</v>
      </c>
      <c r="H100" s="46"/>
      <c r="I100" s="6"/>
      <c r="L100" s="409" t="s">
        <v>521</v>
      </c>
      <c r="M100" s="47" t="s">
        <v>522</v>
      </c>
      <c r="O100" s="47" t="s">
        <v>522</v>
      </c>
      <c r="Q100" s="48" t="s">
        <v>522</v>
      </c>
      <c r="S100" s="48" t="s">
        <v>522</v>
      </c>
      <c r="U100" s="49" t="s">
        <v>522</v>
      </c>
      <c r="Y100" s="49" t="s">
        <v>522</v>
      </c>
      <c r="AA100" s="48" t="s">
        <v>522</v>
      </c>
      <c r="AC100" s="50" t="s">
        <v>522</v>
      </c>
      <c r="AI100" s="189" t="s">
        <v>522</v>
      </c>
      <c r="AK100" s="189" t="s">
        <v>522</v>
      </c>
      <c r="AS100" s="189" t="s">
        <v>522</v>
      </c>
      <c r="AW100" s="189" t="s">
        <v>522</v>
      </c>
    </row>
    <row r="104" spans="2:64" x14ac:dyDescent="0.2">
      <c r="AK104" s="206"/>
      <c r="AL104" s="206"/>
    </row>
  </sheetData>
  <sheetProtection formatColumns="0" formatRows="0" autoFilter="0"/>
  <protectedRanges>
    <protectedRange password="CCAA" sqref="K7" name="Oblast1_1_1"/>
    <protectedRange password="CCAA" sqref="D8:H10" name="Oblast1_2"/>
  </protectedRanges>
  <autoFilter ref="C9:BH96" xr:uid="{721FFA02-4FDD-4CF2-9B3C-0FFDEB80DC60}">
    <filterColumn colId="10" showButton="0"/>
    <filterColumn colId="12" showButton="0"/>
    <filterColumn colId="16" showButton="0"/>
    <filterColumn colId="18" showButton="0"/>
    <filterColumn colId="20" showButton="0"/>
    <filterColumn colId="22" showButton="0"/>
    <filterColumn colId="24" showButton="0"/>
    <filterColumn colId="26" showButton="0"/>
    <filterColumn colId="28" showButton="0"/>
    <filterColumn colId="30" showButton="0"/>
    <filterColumn colId="32" showButton="0"/>
    <filterColumn colId="36" showButton="0"/>
    <filterColumn colId="38" showButton="0"/>
    <filterColumn colId="40" showButton="0"/>
    <filterColumn colId="44" showButton="0"/>
    <filterColumn colId="49" showButton="0"/>
    <filterColumn colId="50" showButton="0"/>
    <filterColumn colId="52" showButton="0"/>
    <filterColumn colId="54" showButton="0"/>
    <filterColumn colId="56" showButton="0"/>
  </autoFilter>
  <mergeCells count="74">
    <mergeCell ref="CB44:CB45"/>
    <mergeCell ref="BL57:BL58"/>
    <mergeCell ref="BM57:BM58"/>
    <mergeCell ref="BQ29:BQ33"/>
    <mergeCell ref="BQ39:BQ41"/>
    <mergeCell ref="BR29:BS36"/>
    <mergeCell ref="BR39:BS41"/>
    <mergeCell ref="BU10:BU13"/>
    <mergeCell ref="BU36:BU37"/>
    <mergeCell ref="BP29:BP33"/>
    <mergeCell ref="CA34:CA35"/>
    <mergeCell ref="BC7:BD7"/>
    <mergeCell ref="BE7:BF7"/>
    <mergeCell ref="BG7:BH7"/>
    <mergeCell ref="BC8:BD8"/>
    <mergeCell ref="BE8:BF8"/>
    <mergeCell ref="BG8:BH8"/>
    <mergeCell ref="BO29:BO33"/>
    <mergeCell ref="BI10:BI13"/>
    <mergeCell ref="K8:L8"/>
    <mergeCell ref="M8:N8"/>
    <mergeCell ref="O8:P8"/>
    <mergeCell ref="Q8:R8"/>
    <mergeCell ref="S8:T8"/>
    <mergeCell ref="U8:V8"/>
    <mergeCell ref="W8:X8"/>
    <mergeCell ref="Y8:Z8"/>
    <mergeCell ref="AA8:AB8"/>
    <mergeCell ref="AC8:AD8"/>
    <mergeCell ref="AE8:AF8"/>
    <mergeCell ref="AG8:AH8"/>
    <mergeCell ref="AU8:AV8"/>
    <mergeCell ref="AW8:AX8"/>
    <mergeCell ref="AZ8:BB8"/>
    <mergeCell ref="AI8:AJ8"/>
    <mergeCell ref="AK8:AL8"/>
    <mergeCell ref="AM8:AN8"/>
    <mergeCell ref="AO8:AP8"/>
    <mergeCell ref="AQ8:AR8"/>
    <mergeCell ref="M9:N9"/>
    <mergeCell ref="O9:P9"/>
    <mergeCell ref="S9:T9"/>
    <mergeCell ref="U9:V9"/>
    <mergeCell ref="W9:X9"/>
    <mergeCell ref="Y9:Z9"/>
    <mergeCell ref="AA9:AB9"/>
    <mergeCell ref="AC9:AD9"/>
    <mergeCell ref="AE9:AF9"/>
    <mergeCell ref="AG9:AH9"/>
    <mergeCell ref="AI9:AJ9"/>
    <mergeCell ref="BC9:BD9"/>
    <mergeCell ref="BE9:BF9"/>
    <mergeCell ref="AS8:AT8"/>
    <mergeCell ref="BG9:BH9"/>
    <mergeCell ref="AM9:AN9"/>
    <mergeCell ref="AO9:AP9"/>
    <mergeCell ref="AQ9:AR9"/>
    <mergeCell ref="AU9:AV9"/>
    <mergeCell ref="CC10:CC13"/>
    <mergeCell ref="CA44:CA45"/>
    <mergeCell ref="CA62:CA67"/>
    <mergeCell ref="CA84:CA85"/>
    <mergeCell ref="BY12:BY13"/>
    <mergeCell ref="BY34:BY35"/>
    <mergeCell ref="BY62:BY67"/>
    <mergeCell ref="BY84:BY85"/>
    <mergeCell ref="BZ84:BZ85"/>
    <mergeCell ref="BZ62:BZ67"/>
    <mergeCell ref="BZ44:BZ45"/>
    <mergeCell ref="BZ34:BZ35"/>
    <mergeCell ref="BZ12:BZ13"/>
    <mergeCell ref="CB84:CB85"/>
    <mergeCell ref="CB62:CB67"/>
    <mergeCell ref="CB34:CB35"/>
  </mergeCells>
  <conditionalFormatting sqref="D2:E7 H2:N6 H7:L7 D10:AL10 O1:AI6 AK1:AL1 D1:N1 BV10:CB10 CD10:JA10 D8:J9 BG10:BT10 BI7:JA9 AK2:JA6 AN1:JA1 BI98:JK100">
    <cfRule type="cellIs" dxfId="167" priority="94" operator="lessThan">
      <formula>0</formula>
    </cfRule>
  </conditionalFormatting>
  <conditionalFormatting sqref="G3">
    <cfRule type="cellIs" dxfId="166" priority="93" operator="lessThan">
      <formula>0</formula>
    </cfRule>
  </conditionalFormatting>
  <conditionalFormatting sqref="G2">
    <cfRule type="cellIs" dxfId="165" priority="92" operator="lessThan">
      <formula>0</formula>
    </cfRule>
  </conditionalFormatting>
  <conditionalFormatting sqref="AO10:AP10">
    <cfRule type="cellIs" dxfId="164" priority="90" operator="lessThan">
      <formula>0</formula>
    </cfRule>
  </conditionalFormatting>
  <conditionalFormatting sqref="AQ10:AR10">
    <cfRule type="cellIs" dxfId="163" priority="89" operator="lessThan">
      <formula>0</formula>
    </cfRule>
  </conditionalFormatting>
  <conditionalFormatting sqref="AS10:AT10">
    <cfRule type="cellIs" dxfId="162" priority="88" operator="lessThan">
      <formula>0</formula>
    </cfRule>
  </conditionalFormatting>
  <conditionalFormatting sqref="AS9:AT9">
    <cfRule type="cellIs" dxfId="161" priority="66" operator="lessThan">
      <formula>0</formula>
    </cfRule>
  </conditionalFormatting>
  <conditionalFormatting sqref="AM9:AN9">
    <cfRule type="cellIs" dxfId="160" priority="69" operator="lessThan">
      <formula>0</formula>
    </cfRule>
  </conditionalFormatting>
  <conditionalFormatting sqref="AI7">
    <cfRule type="cellIs" dxfId="159" priority="72" operator="lessThan">
      <formula>0</formula>
    </cfRule>
  </conditionalFormatting>
  <conditionalFormatting sqref="AG9:AH9">
    <cfRule type="cellIs" dxfId="158" priority="75" operator="lessThan">
      <formula>0</formula>
    </cfRule>
  </conditionalFormatting>
  <conditionalFormatting sqref="AC7">
    <cfRule type="cellIs" dxfId="157" priority="78" operator="lessThan">
      <formula>0</formula>
    </cfRule>
  </conditionalFormatting>
  <conditionalFormatting sqref="W7">
    <cfRule type="cellIs" dxfId="156" priority="81" operator="lessThan">
      <formula>0</formula>
    </cfRule>
  </conditionalFormatting>
  <conditionalFormatting sqref="BE10:BF10">
    <cfRule type="cellIs" dxfId="155" priority="83" operator="lessThan">
      <formula>0</formula>
    </cfRule>
  </conditionalFormatting>
  <conditionalFormatting sqref="AO9:AP9">
    <cfRule type="cellIs" dxfId="154" priority="68" operator="lessThan">
      <formula>0</formula>
    </cfRule>
  </conditionalFormatting>
  <conditionalFormatting sqref="AK9:AL9">
    <cfRule type="cellIs" dxfId="153" priority="71" operator="lessThan">
      <formula>0</formula>
    </cfRule>
  </conditionalFormatting>
  <conditionalFormatting sqref="AG7">
    <cfRule type="cellIs" dxfId="152" priority="74" operator="lessThan">
      <formula>0</formula>
    </cfRule>
  </conditionalFormatting>
  <conditionalFormatting sqref="AE9:AF9">
    <cfRule type="cellIs" dxfId="151" priority="77" operator="lessThan">
      <formula>0</formula>
    </cfRule>
  </conditionalFormatting>
  <conditionalFormatting sqref="Y7">
    <cfRule type="cellIs" dxfId="150" priority="80" operator="lessThan">
      <formula>0</formula>
    </cfRule>
  </conditionalFormatting>
  <conditionalFormatting sqref="AM10:AN10">
    <cfRule type="cellIs" dxfId="149" priority="91" operator="lessThan">
      <formula>0</formula>
    </cfRule>
  </conditionalFormatting>
  <conditionalFormatting sqref="O7 Q7 M7 S7 U7 M9:AD9 M8:BB8">
    <cfRule type="cellIs" dxfId="148" priority="82" operator="lessThan">
      <formula>0</formula>
    </cfRule>
  </conditionalFormatting>
  <conditionalFormatting sqref="AA7">
    <cfRule type="cellIs" dxfId="147" priority="79" operator="lessThan">
      <formula>0</formula>
    </cfRule>
  </conditionalFormatting>
  <conditionalFormatting sqref="AE7">
    <cfRule type="cellIs" dxfId="146" priority="76" operator="lessThan">
      <formula>0</formula>
    </cfRule>
  </conditionalFormatting>
  <conditionalFormatting sqref="AU10:AV10">
    <cfRule type="cellIs" dxfId="145" priority="87" operator="lessThan">
      <formula>0</formula>
    </cfRule>
  </conditionalFormatting>
  <conditionalFormatting sqref="AK7">
    <cfRule type="cellIs" dxfId="144" priority="70" operator="lessThan">
      <formula>0</formula>
    </cfRule>
  </conditionalFormatting>
  <conditionalFormatting sqref="AW10:AY10">
    <cfRule type="cellIs" dxfId="143" priority="86" operator="lessThan">
      <formula>0</formula>
    </cfRule>
  </conditionalFormatting>
  <conditionalFormatting sqref="AQ9:AR9">
    <cfRule type="cellIs" dxfId="142" priority="67" operator="lessThan">
      <formula>0</formula>
    </cfRule>
  </conditionalFormatting>
  <conditionalFormatting sqref="AZ10:BB10">
    <cfRule type="cellIs" dxfId="141" priority="85" operator="lessThan">
      <formula>0</formula>
    </cfRule>
  </conditionalFormatting>
  <conditionalFormatting sqref="AW9:AX9">
    <cfRule type="cellIs" dxfId="140" priority="64" operator="lessThan">
      <formula>0</formula>
    </cfRule>
  </conditionalFormatting>
  <conditionalFormatting sqref="AZ9:BB9">
    <cfRule type="cellIs" dxfId="139" priority="63" operator="lessThan">
      <formula>0</formula>
    </cfRule>
  </conditionalFormatting>
  <conditionalFormatting sqref="BC8:BD9 BE8:BF8">
    <cfRule type="cellIs" dxfId="138" priority="62" operator="lessThan">
      <formula>0</formula>
    </cfRule>
  </conditionalFormatting>
  <conditionalFormatting sqref="BC10:BD10">
    <cfRule type="cellIs" dxfId="137" priority="84" operator="lessThan">
      <formula>0</formula>
    </cfRule>
  </conditionalFormatting>
  <conditionalFormatting sqref="AM7 AO7 AQ7 AS7">
    <cfRule type="cellIs" dxfId="136" priority="60" operator="lessThan">
      <formula>0</formula>
    </cfRule>
  </conditionalFormatting>
  <conditionalFormatting sqref="AU7">
    <cfRule type="cellIs" dxfId="135" priority="59" operator="lessThan">
      <formula>0</formula>
    </cfRule>
  </conditionalFormatting>
  <conditionalFormatting sqref="AZ7:BA7">
    <cfRule type="cellIs" dxfId="134" priority="57" operator="lessThan">
      <formula>0</formula>
    </cfRule>
  </conditionalFormatting>
  <conditionalFormatting sqref="BC7">
    <cfRule type="cellIs" dxfId="133" priority="56" operator="lessThan">
      <formula>0</formula>
    </cfRule>
  </conditionalFormatting>
  <conditionalFormatting sqref="BE7">
    <cfRule type="cellIs" dxfId="132" priority="55" operator="lessThan">
      <formula>0</formula>
    </cfRule>
  </conditionalFormatting>
  <conditionalFormatting sqref="BG8:BH8">
    <cfRule type="cellIs" dxfId="131" priority="54" operator="lessThan">
      <formula>0</formula>
    </cfRule>
  </conditionalFormatting>
  <conditionalFormatting sqref="BG9:BH9">
    <cfRule type="cellIs" dxfId="130" priority="53" operator="lessThan">
      <formula>0</formula>
    </cfRule>
  </conditionalFormatting>
  <conditionalFormatting sqref="BG7">
    <cfRule type="cellIs" dxfId="129" priority="52" operator="lessThan">
      <formula>0</formula>
    </cfRule>
  </conditionalFormatting>
  <conditionalFormatting sqref="AI9:AJ9">
    <cfRule type="cellIs" dxfId="128" priority="73" operator="lessThan">
      <formula>0</formula>
    </cfRule>
  </conditionalFormatting>
  <conditionalFormatting sqref="AU9:AV9">
    <cfRule type="cellIs" dxfId="127" priority="65" operator="lessThan">
      <formula>0</formula>
    </cfRule>
  </conditionalFormatting>
  <conditionalFormatting sqref="BE9:BF9">
    <cfRule type="cellIs" dxfId="126" priority="61" operator="lessThan">
      <formula>0</formula>
    </cfRule>
  </conditionalFormatting>
  <conditionalFormatting sqref="AW7">
    <cfRule type="cellIs" dxfId="125" priority="58" operator="lessThan">
      <formula>0</formula>
    </cfRule>
  </conditionalFormatting>
  <conditionalFormatting sqref="BG11:BH12 BG14:BH47 K11:AL12 BG52:BH53 BG49:BH50 BG55:BH67 BG69:BH78 BG80:BH92 BG94:BH94 BG96:BH96 K55:AL67 K80:AL92 K69:AL78 K14:AL47 K49:AL50 K52:AL53 K94:AL94 K96:AL96">
    <cfRule type="cellIs" dxfId="124" priority="51" operator="lessThan">
      <formula>0</formula>
    </cfRule>
  </conditionalFormatting>
  <conditionalFormatting sqref="N11:N12 Q11:Q12 S11:S12 W11:W12 Y11:Y12 Y14:Y47 W14:W47 S14:S47 Q14:Q47 N14:N47 N52:N53 Q52:Q53 S52:S53 W52:W53 Y52:Y53 N49:N50 Q49:Q50 S49:S50 W49:W50 Y49:Y50 Y55:Y67 W55:W67 S55:S67 Q55:Q67 N55:N67 N69:N78 Q69:Q78 S69:S78 W69:W78 Y69:Y78 Y80:Y92 W80:W92 S80:S92 Q80:Q92 N80:N92 N94 Q94 S94 W94 Y94 Y96 W96 S96 Q96 N96">
    <cfRule type="cellIs" dxfId="123" priority="50" operator="lessThan">
      <formula>0</formula>
    </cfRule>
  </conditionalFormatting>
  <conditionalFormatting sqref="N11:N12 Q11:Q12 S11:S12 W11:W12 Y11:Y12 Y14:Y47 W14:W47 S14:S47 Q14:Q47 N14:N47 N52:N53 Q52:Q53 S52:S53 W52:W53 Y52:Y53 N49:N50 Q49:Q50 S49:S50 W49:W50 Y49:Y50 Y55:Y67 W55:W67 S55:S67 Q55:Q67 N55:N67 N69:N78 Q69:Q78 S69:S78 W69:W78 Y69:Y78 Y80:Y92 W80:W92 S80:S92 Q80:Q92 N80:N92 N94 Q94 S94 W94 Y94 Y96 W96 S96 Q96 N96">
    <cfRule type="cellIs" dxfId="122" priority="49" operator="lessThan">
      <formula>0</formula>
    </cfRule>
  </conditionalFormatting>
  <conditionalFormatting sqref="N11:N12 Q11:Q12 S11:S12 W11:W12 Y11:Y12 Y14:Y47 W14:W47 S14:S47 Q14:Q47 N14:N47 N52:N53 Q52:Q53 S52:S53 W52:W53 Y52:Y53 N49:N50 Q49:Q50 S49:S50 W49:W50 Y49:Y50 Y55:Y67 W55:W67 S55:S67 Q55:Q67 N55:N67 N69:N78 Q69:Q78 S69:S78 W69:W78 Y69:Y78 Y80:Y92 W80:W92 S80:S92 Q80:Q92 N80:N92 N94 Q94 S94 W94 Y94 Y96 W96 S96 Q96 N96">
    <cfRule type="cellIs" dxfId="121" priority="48" operator="lessThan">
      <formula>0</formula>
    </cfRule>
  </conditionalFormatting>
  <conditionalFormatting sqref="W11:W12 Y11:Y12 Y14:Y47 W14:W47 W52:W53 Y52:Y53 W49:W50 Y49:Y50 Y55:Y67 W55:W67 W69:W78 Y69:Y78 Y80:Y92 W80:W92 W94 Y94 Y96 W96">
    <cfRule type="cellIs" dxfId="120" priority="46" operator="lessThan">
      <formula>0</formula>
    </cfRule>
    <cfRule type="cellIs" dxfId="119" priority="47" operator="lessThan">
      <formula>0</formula>
    </cfRule>
  </conditionalFormatting>
  <conditionalFormatting sqref="N11:N12 Q11:Q12 S11:S12 W11:W12 Y11:Y12 Y14:Y47 W14:W47 S14:S47 Q14:Q47 N14:N47 N52:N53 Q52:Q53 S52:S53 W52:W53 Y52:Y53 N49:N50 Q49:Q50 S49:S50 W49:W50 Y49:Y50 Y55:Y67 W55:W67 S55:S67 Q55:Q67 N55:N67 N69:N78 Q69:Q78 S69:S78 W69:W78 Y69:Y78 Y80:Y92 W80:W92 S80:S92 Q80:Q92 N80:N92 N94 Q94 S94 W94 Y94 Y96 W96 S96 Q96 N96">
    <cfRule type="cellIs" dxfId="118" priority="45" operator="lessThan">
      <formula>0</formula>
    </cfRule>
  </conditionalFormatting>
  <conditionalFormatting sqref="W11:W12 W14:W47 W52:W53 W49:W50 W55:W67 W69:W78 W80:W92 W94 W96">
    <cfRule type="cellIs" dxfId="117" priority="43" operator="lessThan">
      <formula>0</formula>
    </cfRule>
    <cfRule type="cellIs" dxfId="116" priority="44" operator="lessThan">
      <formula>0</formula>
    </cfRule>
  </conditionalFormatting>
  <conditionalFormatting sqref="Y11:Y12 Y14:Y47 Y52:Y53 Y49:Y50 Y55:Y67 Y69:Y78 Y80:Y92 Y94 Y96">
    <cfRule type="cellIs" dxfId="115" priority="41" operator="lessThan">
      <formula>0</formula>
    </cfRule>
    <cfRule type="cellIs" dxfId="114" priority="42" operator="lessThan">
      <formula>0</formula>
    </cfRule>
  </conditionalFormatting>
  <conditionalFormatting sqref="N11:N12 N14:N47 N52:N53 N49:N50 N55:N67 N69:N78 N80:N92 N94 N96">
    <cfRule type="cellIs" dxfId="113" priority="40" operator="lessThan">
      <formula>0</formula>
    </cfRule>
  </conditionalFormatting>
  <conditionalFormatting sqref="AO11:AP12 AO14:AP47 AO52:AP53 AO49:AP50 AO55:AP67 AO69:AP78 AO80:AP92 AO94:AP94 AO96:AP96">
    <cfRule type="cellIs" dxfId="112" priority="37" operator="lessThan">
      <formula>0</formula>
    </cfRule>
  </conditionalFormatting>
  <conditionalFormatting sqref="AQ11:AR12 AQ14:AR47 AQ52:AR53 AQ49:AR50 AQ55:AR67 AQ69:AR78 AQ80:AR92 AQ94:AR94 AQ96:AR96">
    <cfRule type="cellIs" dxfId="111" priority="36" operator="lessThan">
      <formula>0</formula>
    </cfRule>
  </conditionalFormatting>
  <conditionalFormatting sqref="AS11:AT12 AS14:AT47 AS52:AT53 AS49:AT50 AS55:AT67 AS69:AT78 AS80:AT92 AS94:AT94 AS96:AT96">
    <cfRule type="cellIs" dxfId="110" priority="35" operator="lessThan">
      <formula>0</formula>
    </cfRule>
  </conditionalFormatting>
  <conditionalFormatting sqref="BE11:BF12 BE14:BF47 BE52:BF53 BE49:BF50 BE55:BF67 BE69:BF78 BE80:BF92 BE94:BF94 BE96:BF96">
    <cfRule type="cellIs" dxfId="109" priority="30" operator="lessThan">
      <formula>0</formula>
    </cfRule>
  </conditionalFormatting>
  <conditionalFormatting sqref="AM11:AN12 AM14:AN47 AM52:AN53 AM49:AN50 AM55:AN67 AM69:AN78 AM80:AN92 AM94:AN94 AM96:AN96">
    <cfRule type="cellIs" dxfId="108" priority="38" operator="lessThan">
      <formula>0</formula>
    </cfRule>
  </conditionalFormatting>
  <conditionalFormatting sqref="AU11:AV12 AU14:AV47 AU52:AV53 AU49:AV50 AU55:AV67 AU69:AV78 AU80:AV92 AU94:AV94 AU96:AV96">
    <cfRule type="cellIs" dxfId="107" priority="34" operator="lessThan">
      <formula>0</formula>
    </cfRule>
  </conditionalFormatting>
  <conditionalFormatting sqref="AW11:AY12 AX52:AX53 AX49:AX50 AX55:AX67 AX69:AX78 AX80:AX92 AX94 AX96 AX14:AX47">
    <cfRule type="cellIs" dxfId="106" priority="33" operator="lessThan">
      <formula>0</formula>
    </cfRule>
  </conditionalFormatting>
  <conditionalFormatting sqref="AZ11:BB12 AZ49:BB50 AZ52:BB53 AZ55:BB67 AZ69:BB78 AZ80:BB92 AZ94:BB94 AZ96:BB96 AZ14:BB47">
    <cfRule type="cellIs" dxfId="105" priority="32" operator="lessThan">
      <formula>0</formula>
    </cfRule>
  </conditionalFormatting>
  <conditionalFormatting sqref="BC11:BD12 BC14:BD47 BC52:BD53 BC49:BD50 BC55:BD67 BC69:BD78 BC80:BD92 BC94:BD94 BC96:BD96">
    <cfRule type="cellIs" dxfId="104" priority="31" operator="lessThan">
      <formula>0</formula>
    </cfRule>
  </conditionalFormatting>
  <conditionalFormatting sqref="K99:AL99 BG99:BH100 K98 M98 O98 Q98 S98 U98 W98 Y98 AA98 AC98 AE98 AG98 AI98 AK98 BG98 M100:AL100">
    <cfRule type="cellIs" dxfId="103" priority="29" operator="lessThan">
      <formula>0</formula>
    </cfRule>
  </conditionalFormatting>
  <conditionalFormatting sqref="E98:J99 D98:D100">
    <cfRule type="cellIs" dxfId="102" priority="28" operator="lessThan">
      <formula>0</formula>
    </cfRule>
  </conditionalFormatting>
  <conditionalFormatting sqref="N100 P100:R100 T100 V100:X100 Z100 AB100">
    <cfRule type="cellIs" dxfId="101" priority="27" operator="lessThan">
      <formula>0</formula>
    </cfRule>
  </conditionalFormatting>
  <conditionalFormatting sqref="N100 P100:R100 T100 V100:X100 Z100 AB100">
    <cfRule type="cellIs" dxfId="100" priority="26" operator="lessThan">
      <formula>0</formula>
    </cfRule>
  </conditionalFormatting>
  <conditionalFormatting sqref="N100 P100:R100 T100 V100:X100 Z100 AB100">
    <cfRule type="cellIs" dxfId="99" priority="25" operator="lessThan">
      <formula>0</formula>
    </cfRule>
  </conditionalFormatting>
  <conditionalFormatting sqref="AO99:AP100 AO98">
    <cfRule type="cellIs" dxfId="98" priority="23" operator="lessThan">
      <formula>0</formula>
    </cfRule>
  </conditionalFormatting>
  <conditionalFormatting sqref="AQ99:AR100 AQ98">
    <cfRule type="cellIs" dxfId="97" priority="22" operator="lessThan">
      <formula>0</formula>
    </cfRule>
  </conditionalFormatting>
  <conditionalFormatting sqref="AS99:AT100 AS98">
    <cfRule type="cellIs" dxfId="96" priority="21" operator="lessThan">
      <formula>0</formula>
    </cfRule>
  </conditionalFormatting>
  <conditionalFormatting sqref="BE99:BF100 BE98">
    <cfRule type="cellIs" dxfId="95" priority="16" operator="lessThan">
      <formula>0</formula>
    </cfRule>
  </conditionalFormatting>
  <conditionalFormatting sqref="AM99:AN100 AM98">
    <cfRule type="cellIs" dxfId="94" priority="24" operator="lessThan">
      <formula>0</formula>
    </cfRule>
  </conditionalFormatting>
  <conditionalFormatting sqref="AU99:AV100 AU98">
    <cfRule type="cellIs" dxfId="93" priority="20" operator="lessThan">
      <formula>0</formula>
    </cfRule>
  </conditionalFormatting>
  <conditionalFormatting sqref="AW99:AY100 AW98">
    <cfRule type="cellIs" dxfId="92" priority="19" operator="lessThan">
      <formula>0</formula>
    </cfRule>
  </conditionalFormatting>
  <conditionalFormatting sqref="AZ99:BB100">
    <cfRule type="cellIs" dxfId="91" priority="18" operator="lessThan">
      <formula>0</formula>
    </cfRule>
  </conditionalFormatting>
  <conditionalFormatting sqref="BC99:BD100 BC98">
    <cfRule type="cellIs" dxfId="90" priority="17" operator="lessThan">
      <formula>0</formula>
    </cfRule>
  </conditionalFormatting>
  <conditionalFormatting sqref="L98 N98 P98 R98 T98 V98 X98 Z98 AB98 AD98 AF98 AH98 AJ98 AL98 AN98 AP98 AR98 AT98 AV98 BD98 BF98 BH98 AX98:BB98">
    <cfRule type="cellIs" dxfId="89" priority="9" operator="lessThan">
      <formula>0</formula>
    </cfRule>
  </conditionalFormatting>
  <conditionalFormatting sqref="AW14:AW47 AW52:AW53 AW49:AW50 AW55:AW67 AW69:AW78 AW80:AW92 AW94 AW96">
    <cfRule type="cellIs" dxfId="88" priority="7" operator="lessThan">
      <formula>0</formula>
    </cfRule>
  </conditionalFormatting>
  <conditionalFormatting sqref="AY14:AY47 AY49:AY50 AY52:AY53 AY55:AY67 AY69:AY78 AY80:AY92 AY94 AY96">
    <cfRule type="cellIs" dxfId="87" priority="5" operator="lessThan">
      <formula>0</formula>
    </cfRule>
  </conditionalFormatting>
  <conditionalFormatting sqref="G100:I100 L100">
    <cfRule type="cellIs" dxfId="86" priority="4" operator="lessThan">
      <formula>0</formula>
    </cfRule>
  </conditionalFormatting>
  <conditionalFormatting sqref="G100:I100 L100">
    <cfRule type="cellIs" dxfId="85" priority="3" operator="lessThan">
      <formula>0</formula>
    </cfRule>
  </conditionalFormatting>
  <conditionalFormatting sqref="G100:I100">
    <cfRule type="cellIs" dxfId="84" priority="2" operator="lessThan">
      <formula>0</formula>
    </cfRule>
  </conditionalFormatting>
  <conditionalFormatting sqref="G100:I100">
    <cfRule type="cellIs" dxfId="83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9" fitToHeight="0" orientation="landscape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B1:AD121"/>
  <sheetViews>
    <sheetView showGridLines="0" view="pageBreakPreview" topLeftCell="A105" zoomScale="85" zoomScaleNormal="100" zoomScaleSheetLayoutView="85" workbookViewId="0">
      <selection activeCell="E121" sqref="E121:L121"/>
    </sheetView>
  </sheetViews>
  <sheetFormatPr defaultColWidth="9.33203125" defaultRowHeight="11.25" x14ac:dyDescent="0.2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6" width="100.83203125" style="6" customWidth="1"/>
    <col min="7" max="7" width="8.6640625" style="6" customWidth="1"/>
    <col min="8" max="8" width="11.1640625" style="6" customWidth="1"/>
    <col min="9" max="9" width="14.1640625" style="166" customWidth="1"/>
    <col min="10" max="10" width="23.5" style="6" customWidth="1"/>
    <col min="11" max="11" width="9.33203125" style="6"/>
    <col min="12" max="12" width="26.1640625" style="6" customWidth="1"/>
    <col min="13" max="13" width="17.1640625" style="6" bestFit="1" customWidth="1"/>
    <col min="14" max="14" width="11.5" style="6" customWidth="1"/>
    <col min="15" max="15" width="18.6640625" style="6" bestFit="1" customWidth="1"/>
    <col min="16" max="16" width="21" style="6" bestFit="1" customWidth="1"/>
    <col min="17" max="17" width="21.33203125" style="6" hidden="1" customWidth="1"/>
    <col min="18" max="18" width="20.5" style="6" hidden="1" customWidth="1"/>
    <col min="19" max="19" width="20.6640625" style="6" hidden="1" customWidth="1"/>
    <col min="20" max="21" width="0" style="6" hidden="1" customWidth="1"/>
    <col min="22" max="22" width="20.1640625" style="6" hidden="1" customWidth="1"/>
    <col min="23" max="24" width="0" style="6" hidden="1" customWidth="1"/>
    <col min="25" max="25" width="19.5" style="6" hidden="1" customWidth="1"/>
    <col min="26" max="26" width="19.83203125" style="181" hidden="1" customWidth="1"/>
    <col min="27" max="27" width="45.5" style="6" hidden="1" customWidth="1"/>
    <col min="28" max="28" width="0" style="6" hidden="1" customWidth="1"/>
    <col min="29" max="29" width="27" style="6" hidden="1" customWidth="1"/>
    <col min="30" max="30" width="0" style="6" hidden="1" customWidth="1"/>
    <col min="31" max="16384" width="9.33203125" style="6"/>
  </cols>
  <sheetData>
    <row r="1" spans="2:30" ht="18.75" hidden="1" customHeight="1" x14ac:dyDescent="0.2">
      <c r="F1" s="9" t="s">
        <v>479</v>
      </c>
      <c r="G1" s="87" t="s">
        <v>498</v>
      </c>
      <c r="H1" s="96"/>
      <c r="I1" s="6"/>
      <c r="J1" s="7"/>
    </row>
    <row r="2" spans="2:30" s="96" customFormat="1" ht="18" customHeight="1" x14ac:dyDescent="0.2">
      <c r="E2" s="11"/>
      <c r="F2" s="9" t="s">
        <v>479</v>
      </c>
      <c r="G2" s="87" t="s">
        <v>520</v>
      </c>
      <c r="I2" s="89"/>
      <c r="J2" s="142"/>
      <c r="K2" s="93"/>
      <c r="L2" s="94"/>
      <c r="M2" s="94"/>
      <c r="N2" s="95"/>
      <c r="O2" s="143"/>
      <c r="Z2" s="182"/>
    </row>
    <row r="3" spans="2:30" s="96" customFormat="1" ht="18" customHeight="1" x14ac:dyDescent="0.2">
      <c r="E3" s="11"/>
      <c r="F3" s="9" t="s">
        <v>480</v>
      </c>
      <c r="G3" s="87" t="s">
        <v>2</v>
      </c>
      <c r="H3" s="11"/>
      <c r="I3" s="89"/>
      <c r="J3" s="142"/>
      <c r="K3" s="93"/>
      <c r="L3" s="94"/>
      <c r="M3" s="94"/>
      <c r="N3" s="95"/>
      <c r="O3" s="143"/>
      <c r="Z3" s="182"/>
    </row>
    <row r="4" spans="2:30" s="11" customFormat="1" ht="18" customHeight="1" x14ac:dyDescent="0.2">
      <c r="F4" s="1" t="s">
        <v>481</v>
      </c>
      <c r="G4" s="10" t="s">
        <v>482</v>
      </c>
      <c r="I4" s="89"/>
      <c r="J4" s="144"/>
      <c r="K4" s="101"/>
      <c r="L4" s="102"/>
      <c r="M4" s="102"/>
      <c r="N4" s="103"/>
      <c r="O4" s="145"/>
      <c r="Z4" s="183"/>
    </row>
    <row r="5" spans="2:30" s="11" customFormat="1" ht="18" customHeight="1" x14ac:dyDescent="0.2">
      <c r="F5" s="1" t="s">
        <v>483</v>
      </c>
      <c r="G5" s="10" t="s">
        <v>484</v>
      </c>
      <c r="I5" s="89"/>
      <c r="J5" s="144"/>
      <c r="K5" s="101"/>
      <c r="L5" s="102"/>
      <c r="M5" s="102"/>
      <c r="N5" s="103"/>
      <c r="O5" s="145"/>
      <c r="Z5" s="183"/>
    </row>
    <row r="6" spans="2:30" s="11" customFormat="1" ht="18" customHeight="1" x14ac:dyDescent="0.2">
      <c r="F6" s="9" t="s">
        <v>485</v>
      </c>
      <c r="G6" s="10" t="s">
        <v>486</v>
      </c>
      <c r="I6" s="89"/>
      <c r="J6" s="144"/>
      <c r="K6" s="101"/>
      <c r="L6" s="102"/>
      <c r="M6" s="102"/>
      <c r="N6" s="103"/>
      <c r="O6" s="145"/>
      <c r="Z6" s="183"/>
    </row>
    <row r="7" spans="2:30" s="11" customFormat="1" ht="18" customHeight="1" x14ac:dyDescent="0.2">
      <c r="F7" s="9" t="s">
        <v>487</v>
      </c>
      <c r="G7" s="104" t="s">
        <v>488</v>
      </c>
      <c r="H7" s="146"/>
      <c r="I7" s="89"/>
      <c r="J7" s="144"/>
      <c r="K7" s="101"/>
      <c r="L7" s="102"/>
      <c r="M7" s="102"/>
      <c r="N7" s="103"/>
      <c r="O7" s="145"/>
      <c r="Z7" s="183"/>
    </row>
    <row r="8" spans="2:30" s="12" customFormat="1" ht="18" customHeight="1" x14ac:dyDescent="0.2">
      <c r="D8" s="147"/>
      <c r="F8" s="9"/>
      <c r="G8" s="104"/>
      <c r="H8" s="146"/>
      <c r="K8" s="150" t="s">
        <v>499</v>
      </c>
      <c r="L8" s="151" t="str">
        <f>+C12</f>
        <v>SO 07.1 - Přeložka vodovodu C-2a</v>
      </c>
      <c r="M8" s="151"/>
      <c r="O8" s="152"/>
      <c r="Z8" s="184"/>
    </row>
    <row r="9" spans="2:30" s="13" customFormat="1" ht="20.100000000000001" customHeight="1" x14ac:dyDescent="0.2">
      <c r="C9" s="167"/>
      <c r="D9" s="168"/>
      <c r="E9" s="168"/>
      <c r="F9" s="168"/>
      <c r="G9" s="168"/>
      <c r="H9" s="168"/>
      <c r="I9" s="169"/>
      <c r="J9" s="170"/>
      <c r="K9" s="442" t="s">
        <v>737</v>
      </c>
      <c r="L9" s="442"/>
      <c r="M9" s="443"/>
      <c r="N9" s="444" t="s">
        <v>743</v>
      </c>
      <c r="O9" s="444"/>
      <c r="P9" s="445"/>
      <c r="Z9" s="185"/>
    </row>
    <row r="10" spans="2:30" s="13" customFormat="1" ht="24" customHeight="1" x14ac:dyDescent="0.2">
      <c r="C10" s="14"/>
      <c r="D10" s="15" t="s">
        <v>517</v>
      </c>
      <c r="E10" s="15" t="s">
        <v>476</v>
      </c>
      <c r="F10" s="15" t="s">
        <v>477</v>
      </c>
      <c r="G10" s="15" t="s">
        <v>24</v>
      </c>
      <c r="H10" s="16" t="s">
        <v>25</v>
      </c>
      <c r="I10" s="17" t="s">
        <v>518</v>
      </c>
      <c r="J10" s="18" t="s">
        <v>478</v>
      </c>
      <c r="K10" s="20" t="s">
        <v>519</v>
      </c>
      <c r="L10" s="21" t="s">
        <v>740</v>
      </c>
      <c r="M10" s="21" t="s">
        <v>741</v>
      </c>
      <c r="N10" s="22" t="s">
        <v>519</v>
      </c>
      <c r="O10" s="23" t="s">
        <v>742</v>
      </c>
      <c r="P10" s="52" t="s">
        <v>741</v>
      </c>
      <c r="Q10" s="177" t="s">
        <v>597</v>
      </c>
      <c r="V10" s="177" t="s">
        <v>616</v>
      </c>
      <c r="Y10" s="177" t="s">
        <v>635</v>
      </c>
      <c r="Z10" s="185"/>
      <c r="AA10" s="177" t="s">
        <v>688</v>
      </c>
      <c r="AC10" s="177" t="s">
        <v>716</v>
      </c>
      <c r="AD10" s="13" t="s">
        <v>735</v>
      </c>
    </row>
    <row r="11" spans="2:30" s="13" customFormat="1" ht="12.75" x14ac:dyDescent="0.2">
      <c r="D11" s="24"/>
      <c r="E11" s="24"/>
      <c r="F11" s="24"/>
      <c r="G11" s="24"/>
      <c r="H11" s="25"/>
      <c r="I11" s="26"/>
      <c r="J11" s="27"/>
      <c r="K11" s="33"/>
      <c r="L11" s="34"/>
      <c r="M11" s="34"/>
      <c r="N11" s="35"/>
      <c r="O11" s="36"/>
      <c r="Z11" s="185"/>
    </row>
    <row r="12" spans="2:30" s="129" customFormat="1" ht="22.9" customHeight="1" x14ac:dyDescent="0.25">
      <c r="B12" s="128"/>
      <c r="C12" s="153" t="s">
        <v>270</v>
      </c>
      <c r="D12" s="128"/>
      <c r="E12" s="128"/>
      <c r="F12" s="128"/>
      <c r="G12" s="128"/>
      <c r="H12" s="128"/>
      <c r="I12" s="154"/>
      <c r="J12" s="155">
        <v>3109819.2100000009</v>
      </c>
      <c r="K12" s="162" t="str">
        <f>IF(ISBLANK(H12),"",SUM(#REF!+#REF!+#REF!+#REF!+#REF!+#REF!+#REF!+#REF!+#REF!+#REF!+#REF!+#REF!+#REF!+#REF!+#REF!,#REF!,#REF!,#REF!+#REF!,#REF!,#REF!,#REF!,#REF!,#REF!))</f>
        <v/>
      </c>
      <c r="L12" s="163" t="str">
        <f>IF(ISBLANK(H12),"",SUM(#REF!+#REF!+#REF!+#REF!+#REF!+#REF!+#REF!+#REF!+#REF!+#REF!+#REF!+#REF!+#REF!+#REF!,#REF!,#REF!,#REF!,#REF!,#REF!,#REF!,#REF!,#REF!,#REF!))</f>
        <v/>
      </c>
      <c r="M12" s="163"/>
      <c r="N12" s="164" t="str">
        <f>IF(ISBLANK(H12),"",H12-K12)</f>
        <v/>
      </c>
      <c r="O12" s="165" t="str">
        <f>IF(ISBLANK(H12),"",J12-L12)</f>
        <v/>
      </c>
      <c r="Z12" s="180"/>
    </row>
    <row r="13" spans="2:30" s="58" customFormat="1" ht="25.9" customHeight="1" x14ac:dyDescent="0.2">
      <c r="B13" s="53"/>
      <c r="C13" s="53"/>
      <c r="D13" s="54" t="s">
        <v>3</v>
      </c>
      <c r="E13" s="85" t="s">
        <v>26</v>
      </c>
      <c r="F13" s="85" t="s">
        <v>27</v>
      </c>
      <c r="G13" s="53"/>
      <c r="H13" s="53"/>
      <c r="I13" s="56"/>
      <c r="J13" s="86">
        <v>2663420.9500000007</v>
      </c>
      <c r="K13" s="162" t="str">
        <f>IF(ISBLANK(H13),"",SUM(#REF!+#REF!+#REF!+#REF!+#REF!+#REF!+#REF!+#REF!+#REF!+#REF!+#REF!+#REF!+#REF!+#REF!+#REF!,#REF!,#REF!,#REF!+#REF!,#REF!,#REF!,#REF!,#REF!,#REF!))</f>
        <v/>
      </c>
      <c r="L13" s="163" t="str">
        <f>IF(ISBLANK(H13),"",SUM(#REF!+#REF!+#REF!+#REF!+#REF!+#REF!+#REF!+#REF!+#REF!+#REF!+#REF!+#REF!+#REF!+#REF!,#REF!,#REF!,#REF!,#REF!,#REF!,#REF!,#REF!,#REF!,#REF!))</f>
        <v/>
      </c>
      <c r="M13" s="163"/>
      <c r="N13" s="164" t="str">
        <f>IF(ISBLANK(H13),"",H13-K13)</f>
        <v/>
      </c>
      <c r="O13" s="165" t="str">
        <f>IF(ISBLANK(H13),"",J13-L13)</f>
        <v/>
      </c>
      <c r="V13" s="209" t="s">
        <v>617</v>
      </c>
      <c r="Y13" s="422" t="s">
        <v>640</v>
      </c>
      <c r="Z13" s="438" t="s">
        <v>674</v>
      </c>
      <c r="AA13" s="422" t="s">
        <v>690</v>
      </c>
    </row>
    <row r="14" spans="2:30" s="58" customFormat="1" ht="22.9" customHeight="1" x14ac:dyDescent="0.2">
      <c r="B14" s="53"/>
      <c r="C14" s="261"/>
      <c r="D14" s="262" t="s">
        <v>3</v>
      </c>
      <c r="E14" s="263" t="s">
        <v>6</v>
      </c>
      <c r="F14" s="263" t="s">
        <v>28</v>
      </c>
      <c r="G14" s="261"/>
      <c r="H14" s="261"/>
      <c r="I14" s="264"/>
      <c r="J14" s="265">
        <v>809379.29999999981</v>
      </c>
      <c r="K14" s="266" t="str">
        <f>IF(ISBLANK(H14),"",SUM(#REF!+#REF!+#REF!+#REF!+#REF!+#REF!+#REF!+#REF!+#REF!+#REF!+#REF!+#REF!+#REF!+#REF!+#REF!,#REF!,#REF!,#REF!+#REF!,#REF!,#REF!,#REF!,#REF!,#REF!))</f>
        <v/>
      </c>
      <c r="L14" s="267" t="str">
        <f>IF(ISBLANK(H14),"",SUM(#REF!+#REF!+#REF!+#REF!+#REF!+#REF!+#REF!+#REF!+#REF!+#REF!+#REF!+#REF!+#REF!+#REF!,#REF!,#REF!,#REF!,#REF!,#REF!,#REF!,#REF!,#REF!,#REF!))</f>
        <v/>
      </c>
      <c r="M14" s="268">
        <f t="shared" ref="M14" si="0">SUM(M15:M37)</f>
        <v>4985.5831999999991</v>
      </c>
      <c r="N14" s="268"/>
      <c r="O14" s="268"/>
      <c r="P14" s="268">
        <f>SUM(P15:P37)</f>
        <v>814364.86919999984</v>
      </c>
      <c r="Y14" s="422"/>
      <c r="Z14" s="438"/>
      <c r="AA14" s="422"/>
    </row>
    <row r="15" spans="2:30" s="129" customFormat="1" ht="33.75" customHeight="1" x14ac:dyDescent="0.2">
      <c r="B15" s="128"/>
      <c r="C15" s="59" t="s">
        <v>6</v>
      </c>
      <c r="D15" s="59" t="s">
        <v>29</v>
      </c>
      <c r="E15" s="60" t="s">
        <v>271</v>
      </c>
      <c r="F15" s="61" t="s">
        <v>272</v>
      </c>
      <c r="G15" s="62" t="s">
        <v>32</v>
      </c>
      <c r="H15" s="63">
        <v>3.2</v>
      </c>
      <c r="I15" s="64">
        <v>40.770000000000003</v>
      </c>
      <c r="J15" s="63">
        <v>130.46</v>
      </c>
      <c r="K15" s="69">
        <f>ROUND(325.05/322.91*H15-H15,2)</f>
        <v>0.02</v>
      </c>
      <c r="L15" s="70">
        <f>I15</f>
        <v>40.770000000000003</v>
      </c>
      <c r="M15" s="243">
        <f>K15*L15</f>
        <v>0.81540000000000012</v>
      </c>
      <c r="N15" s="72">
        <f>K15+H15</f>
        <v>3.22</v>
      </c>
      <c r="O15" s="73">
        <f>I15</f>
        <v>40.770000000000003</v>
      </c>
      <c r="P15" s="244">
        <f>N15*O15</f>
        <v>131.27940000000001</v>
      </c>
      <c r="Z15" s="180"/>
    </row>
    <row r="16" spans="2:30" s="129" customFormat="1" ht="22.5" customHeight="1" x14ac:dyDescent="0.2">
      <c r="B16" s="128"/>
      <c r="C16" s="59" t="s">
        <v>7</v>
      </c>
      <c r="D16" s="59" t="s">
        <v>29</v>
      </c>
      <c r="E16" s="60" t="s">
        <v>38</v>
      </c>
      <c r="F16" s="61" t="s">
        <v>39</v>
      </c>
      <c r="G16" s="62" t="s">
        <v>32</v>
      </c>
      <c r="H16" s="63">
        <v>324.51</v>
      </c>
      <c r="I16" s="64">
        <v>26.3</v>
      </c>
      <c r="J16" s="63">
        <v>8534.61</v>
      </c>
      <c r="K16" s="69">
        <f t="shared" ref="K16:K39" si="1">ROUND(325.05/322.91*H16-H16,2)</f>
        <v>2.15</v>
      </c>
      <c r="L16" s="70">
        <f t="shared" ref="L16:L79" si="2">I16</f>
        <v>26.3</v>
      </c>
      <c r="M16" s="243">
        <f t="shared" ref="M16:M79" si="3">K16*L16</f>
        <v>56.545000000000002</v>
      </c>
      <c r="N16" s="72">
        <f t="shared" ref="N16:N79" si="4">K16+H16</f>
        <v>326.65999999999997</v>
      </c>
      <c r="O16" s="73">
        <f t="shared" ref="O16:O79" si="5">I16</f>
        <v>26.3</v>
      </c>
      <c r="P16" s="244">
        <f t="shared" ref="P16:P79" si="6">N16*O16</f>
        <v>8591.1579999999994</v>
      </c>
      <c r="Q16" s="441" t="s">
        <v>604</v>
      </c>
      <c r="Z16" s="180"/>
    </row>
    <row r="17" spans="2:30" s="129" customFormat="1" ht="22.5" customHeight="1" x14ac:dyDescent="0.2">
      <c r="B17" s="128"/>
      <c r="C17" s="59" t="s">
        <v>14</v>
      </c>
      <c r="D17" s="59" t="s">
        <v>29</v>
      </c>
      <c r="E17" s="60" t="s">
        <v>41</v>
      </c>
      <c r="F17" s="61" t="s">
        <v>42</v>
      </c>
      <c r="G17" s="62" t="s">
        <v>32</v>
      </c>
      <c r="H17" s="63">
        <v>321.31</v>
      </c>
      <c r="I17" s="64">
        <v>53.92</v>
      </c>
      <c r="J17" s="63">
        <v>17325.04</v>
      </c>
      <c r="K17" s="69">
        <f t="shared" si="1"/>
        <v>2.13</v>
      </c>
      <c r="L17" s="70">
        <f t="shared" si="2"/>
        <v>53.92</v>
      </c>
      <c r="M17" s="243">
        <f t="shared" si="3"/>
        <v>114.8496</v>
      </c>
      <c r="N17" s="72">
        <f t="shared" si="4"/>
        <v>323.44</v>
      </c>
      <c r="O17" s="73">
        <f t="shared" si="5"/>
        <v>53.92</v>
      </c>
      <c r="P17" s="244">
        <f t="shared" si="6"/>
        <v>17439.8848</v>
      </c>
      <c r="Q17" s="441"/>
      <c r="Z17" s="180"/>
    </row>
    <row r="18" spans="2:30" s="129" customFormat="1" ht="22.5" customHeight="1" x14ac:dyDescent="0.2">
      <c r="B18" s="128"/>
      <c r="C18" s="59" t="s">
        <v>33</v>
      </c>
      <c r="D18" s="59" t="s">
        <v>29</v>
      </c>
      <c r="E18" s="60" t="s">
        <v>44</v>
      </c>
      <c r="F18" s="61" t="s">
        <v>45</v>
      </c>
      <c r="G18" s="62" t="s">
        <v>32</v>
      </c>
      <c r="H18" s="63">
        <v>160.65</v>
      </c>
      <c r="I18" s="64">
        <v>55.24</v>
      </c>
      <c r="J18" s="63">
        <v>8874.31</v>
      </c>
      <c r="K18" s="69">
        <v>0</v>
      </c>
      <c r="L18" s="70">
        <f t="shared" si="2"/>
        <v>55.24</v>
      </c>
      <c r="M18" s="243">
        <f t="shared" si="3"/>
        <v>0</v>
      </c>
      <c r="N18" s="72">
        <f t="shared" si="4"/>
        <v>160.65</v>
      </c>
      <c r="O18" s="73">
        <f t="shared" si="5"/>
        <v>55.24</v>
      </c>
      <c r="P18" s="244">
        <f t="shared" si="6"/>
        <v>8874.3060000000005</v>
      </c>
      <c r="Z18" s="180"/>
    </row>
    <row r="19" spans="2:30" s="129" customFormat="1" ht="22.5" customHeight="1" x14ac:dyDescent="0.2">
      <c r="B19" s="128"/>
      <c r="C19" s="59" t="s">
        <v>40</v>
      </c>
      <c r="D19" s="59" t="s">
        <v>29</v>
      </c>
      <c r="E19" s="60" t="s">
        <v>47</v>
      </c>
      <c r="F19" s="61" t="s">
        <v>48</v>
      </c>
      <c r="G19" s="62" t="s">
        <v>32</v>
      </c>
      <c r="H19" s="63">
        <v>321.31</v>
      </c>
      <c r="I19" s="64">
        <v>151.25</v>
      </c>
      <c r="J19" s="63">
        <v>48598.14</v>
      </c>
      <c r="K19" s="69">
        <v>0</v>
      </c>
      <c r="L19" s="70">
        <f t="shared" si="2"/>
        <v>151.25</v>
      </c>
      <c r="M19" s="243">
        <f t="shared" si="3"/>
        <v>0</v>
      </c>
      <c r="N19" s="72">
        <f t="shared" si="4"/>
        <v>321.31</v>
      </c>
      <c r="O19" s="73">
        <f t="shared" si="5"/>
        <v>151.25</v>
      </c>
      <c r="P19" s="244">
        <f t="shared" si="6"/>
        <v>48598.137499999997</v>
      </c>
      <c r="Z19" s="180"/>
    </row>
    <row r="20" spans="2:30" s="129" customFormat="1" ht="22.5" customHeight="1" x14ac:dyDescent="0.2">
      <c r="B20" s="128"/>
      <c r="C20" s="59" t="s">
        <v>43</v>
      </c>
      <c r="D20" s="59" t="s">
        <v>29</v>
      </c>
      <c r="E20" s="60" t="s">
        <v>50</v>
      </c>
      <c r="F20" s="61" t="s">
        <v>51</v>
      </c>
      <c r="G20" s="62" t="s">
        <v>52</v>
      </c>
      <c r="H20" s="63">
        <v>2</v>
      </c>
      <c r="I20" s="64">
        <v>97.33</v>
      </c>
      <c r="J20" s="63">
        <v>194.66</v>
      </c>
      <c r="K20" s="69">
        <f t="shared" si="1"/>
        <v>0.01</v>
      </c>
      <c r="L20" s="70">
        <f t="shared" si="2"/>
        <v>97.33</v>
      </c>
      <c r="M20" s="243">
        <f t="shared" si="3"/>
        <v>0.97330000000000005</v>
      </c>
      <c r="N20" s="72">
        <f t="shared" si="4"/>
        <v>2.0099999999999998</v>
      </c>
      <c r="O20" s="73">
        <f t="shared" si="5"/>
        <v>97.33</v>
      </c>
      <c r="P20" s="244">
        <f t="shared" si="6"/>
        <v>195.63329999999996</v>
      </c>
      <c r="Z20" s="180"/>
    </row>
    <row r="21" spans="2:30" s="129" customFormat="1" ht="16.5" customHeight="1" x14ac:dyDescent="0.2">
      <c r="B21" s="128"/>
      <c r="C21" s="59" t="s">
        <v>46</v>
      </c>
      <c r="D21" s="59" t="s">
        <v>29</v>
      </c>
      <c r="E21" s="60" t="s">
        <v>57</v>
      </c>
      <c r="F21" s="61" t="s">
        <v>58</v>
      </c>
      <c r="G21" s="62" t="s">
        <v>59</v>
      </c>
      <c r="H21" s="63">
        <v>774.98</v>
      </c>
      <c r="I21" s="64">
        <v>63.13</v>
      </c>
      <c r="J21" s="63">
        <v>48924.49</v>
      </c>
      <c r="K21" s="69">
        <f t="shared" si="1"/>
        <v>5.14</v>
      </c>
      <c r="L21" s="70">
        <f t="shared" si="2"/>
        <v>63.13</v>
      </c>
      <c r="M21" s="243">
        <f t="shared" si="3"/>
        <v>324.48820000000001</v>
      </c>
      <c r="N21" s="72">
        <f t="shared" si="4"/>
        <v>780.12</v>
      </c>
      <c r="O21" s="73">
        <f t="shared" si="5"/>
        <v>63.13</v>
      </c>
      <c r="P21" s="244">
        <f t="shared" si="6"/>
        <v>49248.975600000005</v>
      </c>
      <c r="Z21" s="180"/>
      <c r="AC21" s="178" t="s">
        <v>718</v>
      </c>
      <c r="AD21" s="129" t="s">
        <v>734</v>
      </c>
    </row>
    <row r="22" spans="2:30" s="129" customFormat="1" ht="40.15" customHeight="1" x14ac:dyDescent="0.2">
      <c r="B22" s="128"/>
      <c r="C22" s="59" t="s">
        <v>49</v>
      </c>
      <c r="D22" s="59" t="s">
        <v>29</v>
      </c>
      <c r="E22" s="60" t="s">
        <v>61</v>
      </c>
      <c r="F22" s="61" t="s">
        <v>62</v>
      </c>
      <c r="G22" s="62" t="s">
        <v>52</v>
      </c>
      <c r="H22" s="63">
        <v>7</v>
      </c>
      <c r="I22" s="64">
        <v>170.98</v>
      </c>
      <c r="J22" s="63">
        <v>1196.8599999999999</v>
      </c>
      <c r="K22" s="69">
        <f t="shared" si="1"/>
        <v>0.05</v>
      </c>
      <c r="L22" s="70">
        <f t="shared" si="2"/>
        <v>170.98</v>
      </c>
      <c r="M22" s="243">
        <f t="shared" si="3"/>
        <v>8.5489999999999995</v>
      </c>
      <c r="N22" s="72">
        <f t="shared" si="4"/>
        <v>7.05</v>
      </c>
      <c r="O22" s="73">
        <f t="shared" si="5"/>
        <v>170.98</v>
      </c>
      <c r="P22" s="244">
        <f t="shared" si="6"/>
        <v>1205.4089999999999</v>
      </c>
      <c r="Z22" s="180"/>
    </row>
    <row r="23" spans="2:30" s="129" customFormat="1" ht="43.15" customHeight="1" x14ac:dyDescent="0.2">
      <c r="B23" s="128"/>
      <c r="C23" s="59" t="s">
        <v>53</v>
      </c>
      <c r="D23" s="59" t="s">
        <v>29</v>
      </c>
      <c r="E23" s="60" t="s">
        <v>64</v>
      </c>
      <c r="F23" s="61" t="s">
        <v>65</v>
      </c>
      <c r="G23" s="62" t="s">
        <v>52</v>
      </c>
      <c r="H23" s="63">
        <v>5</v>
      </c>
      <c r="I23" s="64">
        <v>257.77999999999997</v>
      </c>
      <c r="J23" s="63">
        <v>1288.9000000000001</v>
      </c>
      <c r="K23" s="69">
        <f t="shared" si="1"/>
        <v>0.03</v>
      </c>
      <c r="L23" s="70">
        <f t="shared" si="2"/>
        <v>257.77999999999997</v>
      </c>
      <c r="M23" s="243">
        <f t="shared" si="3"/>
        <v>7.7333999999999987</v>
      </c>
      <c r="N23" s="72">
        <f t="shared" si="4"/>
        <v>5.03</v>
      </c>
      <c r="O23" s="73">
        <f t="shared" si="5"/>
        <v>257.77999999999997</v>
      </c>
      <c r="P23" s="244">
        <f t="shared" si="6"/>
        <v>1296.6333999999999</v>
      </c>
      <c r="Z23" s="180"/>
    </row>
    <row r="24" spans="2:30" s="129" customFormat="1" ht="45" customHeight="1" x14ac:dyDescent="0.2">
      <c r="B24" s="128"/>
      <c r="C24" s="59" t="s">
        <v>56</v>
      </c>
      <c r="D24" s="59" t="s">
        <v>29</v>
      </c>
      <c r="E24" s="60" t="s">
        <v>67</v>
      </c>
      <c r="F24" s="61" t="s">
        <v>68</v>
      </c>
      <c r="G24" s="62" t="s">
        <v>52</v>
      </c>
      <c r="H24" s="63">
        <v>3</v>
      </c>
      <c r="I24" s="64">
        <v>147.30000000000001</v>
      </c>
      <c r="J24" s="63">
        <v>441.9</v>
      </c>
      <c r="K24" s="69">
        <f t="shared" si="1"/>
        <v>0.02</v>
      </c>
      <c r="L24" s="70">
        <f t="shared" si="2"/>
        <v>147.30000000000001</v>
      </c>
      <c r="M24" s="243">
        <f t="shared" si="3"/>
        <v>2.9460000000000002</v>
      </c>
      <c r="N24" s="72">
        <f t="shared" si="4"/>
        <v>3.02</v>
      </c>
      <c r="O24" s="73">
        <f t="shared" si="5"/>
        <v>147.30000000000001</v>
      </c>
      <c r="P24" s="244">
        <f t="shared" si="6"/>
        <v>444.84600000000006</v>
      </c>
      <c r="Z24" s="180"/>
    </row>
    <row r="25" spans="2:30" s="129" customFormat="1" ht="22.5" customHeight="1" x14ac:dyDescent="0.2">
      <c r="B25" s="128"/>
      <c r="C25" s="59" t="s">
        <v>60</v>
      </c>
      <c r="D25" s="59" t="s">
        <v>29</v>
      </c>
      <c r="E25" s="60" t="s">
        <v>73</v>
      </c>
      <c r="F25" s="61" t="s">
        <v>74</v>
      </c>
      <c r="G25" s="62" t="s">
        <v>72</v>
      </c>
      <c r="H25" s="63">
        <v>27</v>
      </c>
      <c r="I25" s="64">
        <v>515.57000000000005</v>
      </c>
      <c r="J25" s="63">
        <v>13920.39</v>
      </c>
      <c r="K25" s="69">
        <f t="shared" si="1"/>
        <v>0.18</v>
      </c>
      <c r="L25" s="70">
        <f t="shared" si="2"/>
        <v>515.57000000000005</v>
      </c>
      <c r="M25" s="243">
        <f t="shared" si="3"/>
        <v>92.802600000000012</v>
      </c>
      <c r="N25" s="72">
        <f t="shared" si="4"/>
        <v>27.18</v>
      </c>
      <c r="O25" s="73">
        <f t="shared" si="5"/>
        <v>515.57000000000005</v>
      </c>
      <c r="P25" s="244">
        <f t="shared" si="6"/>
        <v>14013.1926</v>
      </c>
      <c r="Y25" s="421" t="s">
        <v>641</v>
      </c>
      <c r="Z25" s="423" t="s">
        <v>676</v>
      </c>
      <c r="AA25" s="439" t="s">
        <v>692</v>
      </c>
    </row>
    <row r="26" spans="2:30" s="129" customFormat="1" ht="22.5" customHeight="1" x14ac:dyDescent="0.2">
      <c r="B26" s="128"/>
      <c r="C26" s="59" t="s">
        <v>63</v>
      </c>
      <c r="D26" s="59" t="s">
        <v>29</v>
      </c>
      <c r="E26" s="60" t="s">
        <v>76</v>
      </c>
      <c r="F26" s="61" t="s">
        <v>77</v>
      </c>
      <c r="G26" s="62" t="s">
        <v>72</v>
      </c>
      <c r="H26" s="63">
        <v>238.02</v>
      </c>
      <c r="I26" s="64">
        <v>234.11</v>
      </c>
      <c r="J26" s="63">
        <v>55722.86</v>
      </c>
      <c r="K26" s="69">
        <f t="shared" si="1"/>
        <v>1.58</v>
      </c>
      <c r="L26" s="70">
        <f t="shared" si="2"/>
        <v>234.11</v>
      </c>
      <c r="M26" s="243">
        <f t="shared" si="3"/>
        <v>369.89380000000006</v>
      </c>
      <c r="N26" s="72">
        <f t="shared" si="4"/>
        <v>239.60000000000002</v>
      </c>
      <c r="O26" s="73">
        <f t="shared" si="5"/>
        <v>234.11</v>
      </c>
      <c r="P26" s="244">
        <f t="shared" si="6"/>
        <v>56092.756000000008</v>
      </c>
      <c r="Q26" s="446" t="s">
        <v>603</v>
      </c>
      <c r="R26" s="424" t="s">
        <v>607</v>
      </c>
      <c r="S26" s="178"/>
      <c r="Y26" s="421"/>
      <c r="Z26" s="423"/>
      <c r="AA26" s="439"/>
    </row>
    <row r="27" spans="2:30" s="129" customFormat="1" ht="22.5" customHeight="1" x14ac:dyDescent="0.2">
      <c r="B27" s="128"/>
      <c r="C27" s="59" t="s">
        <v>66</v>
      </c>
      <c r="D27" s="59" t="s">
        <v>29</v>
      </c>
      <c r="E27" s="60" t="s">
        <v>79</v>
      </c>
      <c r="F27" s="61" t="s">
        <v>80</v>
      </c>
      <c r="G27" s="62" t="s">
        <v>72</v>
      </c>
      <c r="H27" s="63">
        <v>200.62</v>
      </c>
      <c r="I27" s="64">
        <v>257.77999999999997</v>
      </c>
      <c r="J27" s="63">
        <v>51715.82</v>
      </c>
      <c r="K27" s="69">
        <f t="shared" si="1"/>
        <v>1.33</v>
      </c>
      <c r="L27" s="70">
        <f t="shared" si="2"/>
        <v>257.77999999999997</v>
      </c>
      <c r="M27" s="243">
        <f t="shared" si="3"/>
        <v>342.84739999999999</v>
      </c>
      <c r="N27" s="72">
        <f t="shared" si="4"/>
        <v>201.95000000000002</v>
      </c>
      <c r="O27" s="73">
        <f t="shared" si="5"/>
        <v>257.77999999999997</v>
      </c>
      <c r="P27" s="244">
        <f t="shared" si="6"/>
        <v>52058.671000000002</v>
      </c>
      <c r="Q27" s="446"/>
      <c r="R27" s="424"/>
      <c r="S27" s="178"/>
      <c r="Y27" s="421"/>
      <c r="Z27" s="423"/>
      <c r="AA27" s="439"/>
    </row>
    <row r="28" spans="2:30" s="129" customFormat="1" ht="22.5" customHeight="1" x14ac:dyDescent="0.2">
      <c r="B28" s="128"/>
      <c r="C28" s="59" t="s">
        <v>69</v>
      </c>
      <c r="D28" s="59" t="s">
        <v>29</v>
      </c>
      <c r="E28" s="60" t="s">
        <v>82</v>
      </c>
      <c r="F28" s="61" t="s">
        <v>83</v>
      </c>
      <c r="G28" s="62" t="s">
        <v>72</v>
      </c>
      <c r="H28" s="63">
        <v>60.19</v>
      </c>
      <c r="I28" s="64">
        <v>13.15</v>
      </c>
      <c r="J28" s="63">
        <v>791.5</v>
      </c>
      <c r="K28" s="69">
        <f t="shared" si="1"/>
        <v>0.4</v>
      </c>
      <c r="L28" s="70">
        <f t="shared" si="2"/>
        <v>13.15</v>
      </c>
      <c r="M28" s="243">
        <f t="shared" si="3"/>
        <v>5.2600000000000007</v>
      </c>
      <c r="N28" s="72">
        <f t="shared" si="4"/>
        <v>60.589999999999996</v>
      </c>
      <c r="O28" s="73">
        <f t="shared" si="5"/>
        <v>13.15</v>
      </c>
      <c r="P28" s="244">
        <f t="shared" si="6"/>
        <v>796.75850000000003</v>
      </c>
      <c r="Q28" s="446"/>
      <c r="R28" s="424"/>
      <c r="S28" s="178"/>
      <c r="Y28" s="421"/>
      <c r="Z28" s="423"/>
      <c r="AA28" s="439"/>
    </row>
    <row r="29" spans="2:30" s="129" customFormat="1" ht="16.5" customHeight="1" x14ac:dyDescent="0.2">
      <c r="B29" s="128"/>
      <c r="C29" s="59" t="s">
        <v>1</v>
      </c>
      <c r="D29" s="59" t="s">
        <v>29</v>
      </c>
      <c r="E29" s="60" t="s">
        <v>90</v>
      </c>
      <c r="F29" s="61" t="s">
        <v>91</v>
      </c>
      <c r="G29" s="62" t="s">
        <v>32</v>
      </c>
      <c r="H29" s="63">
        <v>1064</v>
      </c>
      <c r="I29" s="64">
        <v>99.96</v>
      </c>
      <c r="J29" s="63">
        <v>106357.44</v>
      </c>
      <c r="K29" s="69">
        <f t="shared" si="1"/>
        <v>7.05</v>
      </c>
      <c r="L29" s="70">
        <f t="shared" si="2"/>
        <v>99.96</v>
      </c>
      <c r="M29" s="243">
        <f t="shared" si="3"/>
        <v>704.71799999999996</v>
      </c>
      <c r="N29" s="72">
        <f t="shared" si="4"/>
        <v>1071.05</v>
      </c>
      <c r="O29" s="73">
        <f t="shared" si="5"/>
        <v>99.96</v>
      </c>
      <c r="P29" s="244">
        <f t="shared" si="6"/>
        <v>107062.158</v>
      </c>
      <c r="Q29" s="446" t="s">
        <v>602</v>
      </c>
      <c r="R29" s="424"/>
      <c r="S29" s="178"/>
      <c r="Y29" s="421"/>
      <c r="Z29" s="423" t="s">
        <v>675</v>
      </c>
      <c r="AC29" s="420" t="s">
        <v>717</v>
      </c>
      <c r="AD29" s="424" t="s">
        <v>733</v>
      </c>
    </row>
    <row r="30" spans="2:30" s="129" customFormat="1" ht="16.5" customHeight="1" x14ac:dyDescent="0.2">
      <c r="B30" s="128"/>
      <c r="C30" s="59" t="s">
        <v>75</v>
      </c>
      <c r="D30" s="59" t="s">
        <v>29</v>
      </c>
      <c r="E30" s="60" t="s">
        <v>93</v>
      </c>
      <c r="F30" s="61" t="s">
        <v>94</v>
      </c>
      <c r="G30" s="62" t="s">
        <v>32</v>
      </c>
      <c r="H30" s="63">
        <v>1064</v>
      </c>
      <c r="I30" s="64">
        <v>149.94</v>
      </c>
      <c r="J30" s="63">
        <v>159536.16</v>
      </c>
      <c r="K30" s="69">
        <f t="shared" si="1"/>
        <v>7.05</v>
      </c>
      <c r="L30" s="70">
        <f t="shared" si="2"/>
        <v>149.94</v>
      </c>
      <c r="M30" s="243">
        <f t="shared" si="3"/>
        <v>1057.077</v>
      </c>
      <c r="N30" s="72">
        <f t="shared" si="4"/>
        <v>1071.05</v>
      </c>
      <c r="O30" s="73">
        <f t="shared" si="5"/>
        <v>149.94</v>
      </c>
      <c r="P30" s="244">
        <f t="shared" si="6"/>
        <v>160593.23699999999</v>
      </c>
      <c r="Q30" s="446"/>
      <c r="R30" s="424"/>
      <c r="S30" s="178"/>
      <c r="Y30" s="421"/>
      <c r="Z30" s="423"/>
      <c r="AC30" s="420"/>
      <c r="AD30" s="424"/>
    </row>
    <row r="31" spans="2:30" s="129" customFormat="1" ht="22.5" customHeight="1" x14ac:dyDescent="0.2">
      <c r="B31" s="128"/>
      <c r="C31" s="59" t="s">
        <v>78</v>
      </c>
      <c r="D31" s="59" t="s">
        <v>29</v>
      </c>
      <c r="E31" s="60" t="s">
        <v>96</v>
      </c>
      <c r="F31" s="61" t="s">
        <v>97</v>
      </c>
      <c r="G31" s="62" t="s">
        <v>72</v>
      </c>
      <c r="H31" s="63">
        <v>219.32</v>
      </c>
      <c r="I31" s="64">
        <v>13.15</v>
      </c>
      <c r="J31" s="63">
        <v>2884.06</v>
      </c>
      <c r="K31" s="69">
        <f t="shared" si="1"/>
        <v>1.45</v>
      </c>
      <c r="L31" s="70">
        <f t="shared" si="2"/>
        <v>13.15</v>
      </c>
      <c r="M31" s="243">
        <f t="shared" si="3"/>
        <v>19.067499999999999</v>
      </c>
      <c r="N31" s="72">
        <f t="shared" si="4"/>
        <v>220.76999999999998</v>
      </c>
      <c r="O31" s="73">
        <f t="shared" si="5"/>
        <v>13.15</v>
      </c>
      <c r="P31" s="244">
        <f t="shared" si="6"/>
        <v>2903.1254999999996</v>
      </c>
      <c r="Q31" s="446" t="s">
        <v>601</v>
      </c>
      <c r="R31" s="424"/>
      <c r="Z31" s="180"/>
    </row>
    <row r="32" spans="2:30" s="129" customFormat="1" ht="16.5" customHeight="1" x14ac:dyDescent="0.2">
      <c r="B32" s="128"/>
      <c r="C32" s="59" t="s">
        <v>81</v>
      </c>
      <c r="D32" s="59" t="s">
        <v>29</v>
      </c>
      <c r="E32" s="60" t="s">
        <v>99</v>
      </c>
      <c r="F32" s="61" t="s">
        <v>100</v>
      </c>
      <c r="G32" s="62" t="s">
        <v>72</v>
      </c>
      <c r="H32" s="63">
        <v>254.5</v>
      </c>
      <c r="I32" s="64">
        <v>205.17</v>
      </c>
      <c r="J32" s="63">
        <v>52215.77</v>
      </c>
      <c r="K32" s="69">
        <f t="shared" si="1"/>
        <v>1.69</v>
      </c>
      <c r="L32" s="70">
        <f t="shared" si="2"/>
        <v>205.17</v>
      </c>
      <c r="M32" s="243">
        <f t="shared" si="3"/>
        <v>346.73729999999995</v>
      </c>
      <c r="N32" s="72">
        <f t="shared" si="4"/>
        <v>256.19</v>
      </c>
      <c r="O32" s="73">
        <f t="shared" si="5"/>
        <v>205.17</v>
      </c>
      <c r="P32" s="244">
        <f t="shared" si="6"/>
        <v>52562.502299999993</v>
      </c>
      <c r="Q32" s="446"/>
      <c r="R32" s="424"/>
      <c r="Z32" s="180"/>
    </row>
    <row r="33" spans="2:30" s="129" customFormat="1" ht="16.5" customHeight="1" x14ac:dyDescent="0.2">
      <c r="B33" s="128"/>
      <c r="C33" s="59" t="s">
        <v>84</v>
      </c>
      <c r="D33" s="59" t="s">
        <v>29</v>
      </c>
      <c r="E33" s="60" t="s">
        <v>102</v>
      </c>
      <c r="F33" s="61" t="s">
        <v>103</v>
      </c>
      <c r="G33" s="62" t="s">
        <v>72</v>
      </c>
      <c r="H33" s="63">
        <v>184.14</v>
      </c>
      <c r="I33" s="64">
        <v>467.78999999999996</v>
      </c>
      <c r="J33" s="63">
        <v>86138.85</v>
      </c>
      <c r="K33" s="69">
        <f t="shared" si="1"/>
        <v>1.22</v>
      </c>
      <c r="L33" s="70">
        <f t="shared" si="2"/>
        <v>467.78999999999996</v>
      </c>
      <c r="M33" s="243">
        <f t="shared" si="3"/>
        <v>570.70379999999989</v>
      </c>
      <c r="N33" s="72">
        <f t="shared" si="4"/>
        <v>185.35999999999999</v>
      </c>
      <c r="O33" s="73">
        <f t="shared" si="5"/>
        <v>467.78999999999996</v>
      </c>
      <c r="P33" s="244">
        <f t="shared" si="6"/>
        <v>86709.554399999994</v>
      </c>
      <c r="Q33" s="178" t="s">
        <v>594</v>
      </c>
      <c r="R33" s="424"/>
      <c r="S33" s="178"/>
      <c r="Z33" s="180"/>
    </row>
    <row r="34" spans="2:30" s="129" customFormat="1" ht="28.15" customHeight="1" x14ac:dyDescent="0.2">
      <c r="B34" s="128"/>
      <c r="C34" s="59" t="s">
        <v>87</v>
      </c>
      <c r="D34" s="59" t="s">
        <v>29</v>
      </c>
      <c r="E34" s="60" t="s">
        <v>105</v>
      </c>
      <c r="F34" s="61" t="s">
        <v>106</v>
      </c>
      <c r="G34" s="62" t="s">
        <v>72</v>
      </c>
      <c r="H34" s="63">
        <v>254.5</v>
      </c>
      <c r="I34" s="64">
        <v>143.36000000000001</v>
      </c>
      <c r="J34" s="63">
        <v>36485.120000000003</v>
      </c>
      <c r="K34" s="69">
        <f t="shared" si="1"/>
        <v>1.69</v>
      </c>
      <c r="L34" s="70">
        <f t="shared" si="2"/>
        <v>143.36000000000001</v>
      </c>
      <c r="M34" s="243">
        <f t="shared" si="3"/>
        <v>242.2784</v>
      </c>
      <c r="N34" s="72">
        <f t="shared" si="4"/>
        <v>256.19</v>
      </c>
      <c r="O34" s="73">
        <f t="shared" si="5"/>
        <v>143.36000000000001</v>
      </c>
      <c r="P34" s="244">
        <f t="shared" si="6"/>
        <v>36727.398400000005</v>
      </c>
      <c r="Q34" s="446" t="s">
        <v>601</v>
      </c>
      <c r="R34" s="424"/>
      <c r="S34" s="178"/>
      <c r="Y34" s="421" t="s">
        <v>641</v>
      </c>
      <c r="Z34" s="423" t="s">
        <v>676</v>
      </c>
      <c r="AA34" s="440" t="s">
        <v>691</v>
      </c>
      <c r="AC34" s="179" t="s">
        <v>719</v>
      </c>
      <c r="AD34" s="437" t="s">
        <v>729</v>
      </c>
    </row>
    <row r="35" spans="2:30" s="129" customFormat="1" ht="22.5" customHeight="1" x14ac:dyDescent="0.2">
      <c r="B35" s="128"/>
      <c r="C35" s="59" t="s">
        <v>0</v>
      </c>
      <c r="D35" s="59" t="s">
        <v>29</v>
      </c>
      <c r="E35" s="60" t="s">
        <v>113</v>
      </c>
      <c r="F35" s="61" t="s">
        <v>114</v>
      </c>
      <c r="G35" s="62" t="s">
        <v>72</v>
      </c>
      <c r="H35" s="63">
        <v>254.5</v>
      </c>
      <c r="I35" s="64">
        <v>270.20999999999998</v>
      </c>
      <c r="J35" s="63">
        <v>68768.45</v>
      </c>
      <c r="K35" s="69">
        <f t="shared" si="1"/>
        <v>1.69</v>
      </c>
      <c r="L35" s="70">
        <f t="shared" si="2"/>
        <v>270.20999999999998</v>
      </c>
      <c r="M35" s="243">
        <f t="shared" si="3"/>
        <v>456.65489999999994</v>
      </c>
      <c r="N35" s="72">
        <f t="shared" si="4"/>
        <v>256.19</v>
      </c>
      <c r="O35" s="73">
        <f t="shared" si="5"/>
        <v>270.20999999999998</v>
      </c>
      <c r="P35" s="244">
        <f t="shared" si="6"/>
        <v>69225.099900000001</v>
      </c>
      <c r="Q35" s="446"/>
      <c r="R35" s="424"/>
      <c r="S35" s="178"/>
      <c r="Y35" s="421"/>
      <c r="Z35" s="423"/>
      <c r="AA35" s="440"/>
      <c r="AC35" s="179" t="s">
        <v>719</v>
      </c>
      <c r="AD35" s="437"/>
    </row>
    <row r="36" spans="2:30" s="129" customFormat="1" ht="22.5" customHeight="1" x14ac:dyDescent="0.2">
      <c r="B36" s="128"/>
      <c r="C36" s="59" t="s">
        <v>92</v>
      </c>
      <c r="D36" s="59" t="s">
        <v>29</v>
      </c>
      <c r="E36" s="60" t="s">
        <v>116</v>
      </c>
      <c r="F36" s="61" t="s">
        <v>117</v>
      </c>
      <c r="G36" s="62" t="s">
        <v>72</v>
      </c>
      <c r="H36" s="63">
        <v>83.5</v>
      </c>
      <c r="I36" s="64">
        <v>159.13999999999999</v>
      </c>
      <c r="J36" s="63">
        <v>13288.19</v>
      </c>
      <c r="K36" s="69">
        <f t="shared" si="1"/>
        <v>0.55000000000000004</v>
      </c>
      <c r="L36" s="70">
        <f t="shared" si="2"/>
        <v>159.13999999999999</v>
      </c>
      <c r="M36" s="243">
        <f t="shared" si="3"/>
        <v>87.527000000000001</v>
      </c>
      <c r="N36" s="72">
        <f t="shared" si="4"/>
        <v>84.05</v>
      </c>
      <c r="O36" s="73">
        <f t="shared" si="5"/>
        <v>159.13999999999999</v>
      </c>
      <c r="P36" s="244">
        <f t="shared" si="6"/>
        <v>13375.716999999999</v>
      </c>
      <c r="Q36" s="446"/>
      <c r="R36" s="424"/>
      <c r="S36" s="178"/>
      <c r="Z36" s="180"/>
    </row>
    <row r="37" spans="2:30" s="129" customFormat="1" ht="16.5" customHeight="1" x14ac:dyDescent="0.2">
      <c r="B37" s="128"/>
      <c r="C37" s="74" t="s">
        <v>95</v>
      </c>
      <c r="D37" s="74" t="s">
        <v>108</v>
      </c>
      <c r="E37" s="75" t="s">
        <v>119</v>
      </c>
      <c r="F37" s="76" t="s">
        <v>120</v>
      </c>
      <c r="G37" s="77" t="s">
        <v>111</v>
      </c>
      <c r="H37" s="78">
        <v>167</v>
      </c>
      <c r="I37" s="79">
        <v>155.96</v>
      </c>
      <c r="J37" s="78">
        <v>26045.32</v>
      </c>
      <c r="K37" s="69">
        <f t="shared" si="1"/>
        <v>1.1100000000000001</v>
      </c>
      <c r="L37" s="70">
        <f t="shared" si="2"/>
        <v>155.96</v>
      </c>
      <c r="M37" s="243">
        <f t="shared" si="3"/>
        <v>173.11560000000003</v>
      </c>
      <c r="N37" s="72">
        <f t="shared" si="4"/>
        <v>168.11</v>
      </c>
      <c r="O37" s="73">
        <f t="shared" si="5"/>
        <v>155.96</v>
      </c>
      <c r="P37" s="244">
        <f t="shared" si="6"/>
        <v>26218.435600000004</v>
      </c>
      <c r="Q37" s="446"/>
      <c r="R37" s="424"/>
      <c r="S37" s="178"/>
      <c r="Z37" s="180"/>
    </row>
    <row r="38" spans="2:30" s="58" customFormat="1" ht="22.9" customHeight="1" x14ac:dyDescent="0.2">
      <c r="B38" s="53"/>
      <c r="C38" s="269"/>
      <c r="D38" s="270" t="s">
        <v>3</v>
      </c>
      <c r="E38" s="271" t="s">
        <v>7</v>
      </c>
      <c r="F38" s="271" t="s">
        <v>134</v>
      </c>
      <c r="G38" s="269"/>
      <c r="H38" s="269"/>
      <c r="I38" s="272"/>
      <c r="J38" s="273">
        <v>83329.820000000007</v>
      </c>
      <c r="K38" s="274"/>
      <c r="L38" s="275"/>
      <c r="M38" s="276">
        <f t="shared" ref="M38" si="7">SUM(M39:M44)</f>
        <v>757.32819999999901</v>
      </c>
      <c r="N38" s="276"/>
      <c r="O38" s="276"/>
      <c r="P38" s="276">
        <f>SUM(P39:P44)</f>
        <v>117480.5656</v>
      </c>
      <c r="Z38" s="186"/>
    </row>
    <row r="39" spans="2:30" s="129" customFormat="1" ht="78.75" x14ac:dyDescent="0.2">
      <c r="B39" s="128"/>
      <c r="C39" s="59" t="s">
        <v>98</v>
      </c>
      <c r="D39" s="59" t="s">
        <v>29</v>
      </c>
      <c r="E39" s="60" t="s">
        <v>136</v>
      </c>
      <c r="F39" s="61" t="s">
        <v>137</v>
      </c>
      <c r="G39" s="62" t="s">
        <v>72</v>
      </c>
      <c r="H39" s="63">
        <v>48.44</v>
      </c>
      <c r="I39" s="64">
        <v>1194.24</v>
      </c>
      <c r="J39" s="63">
        <v>57848.99</v>
      </c>
      <c r="K39" s="69">
        <f t="shared" si="1"/>
        <v>0.32</v>
      </c>
      <c r="L39" s="70">
        <f t="shared" si="2"/>
        <v>1194.24</v>
      </c>
      <c r="M39" s="243">
        <f t="shared" si="3"/>
        <v>382.15680000000003</v>
      </c>
      <c r="N39" s="72">
        <f t="shared" si="4"/>
        <v>48.76</v>
      </c>
      <c r="O39" s="73">
        <f t="shared" si="5"/>
        <v>1194.24</v>
      </c>
      <c r="P39" s="244">
        <f t="shared" si="6"/>
        <v>58231.142399999997</v>
      </c>
      <c r="Q39" s="179" t="s">
        <v>600</v>
      </c>
      <c r="R39" s="180" t="s">
        <v>609</v>
      </c>
      <c r="S39" s="207" t="s">
        <v>611</v>
      </c>
      <c r="Y39" s="178" t="s">
        <v>618</v>
      </c>
      <c r="Z39" s="180" t="s">
        <v>673</v>
      </c>
      <c r="AA39" s="214" t="s">
        <v>693</v>
      </c>
    </row>
    <row r="40" spans="2:30" s="129" customFormat="1" ht="16.5" customHeight="1" x14ac:dyDescent="0.2">
      <c r="B40" s="128"/>
      <c r="C40" s="59" t="s">
        <v>101</v>
      </c>
      <c r="D40" s="59" t="s">
        <v>29</v>
      </c>
      <c r="E40" s="60" t="s">
        <v>139</v>
      </c>
      <c r="F40" s="61" t="s">
        <v>140</v>
      </c>
      <c r="G40" s="62" t="s">
        <v>52</v>
      </c>
      <c r="H40" s="63">
        <v>322.91000000000003</v>
      </c>
      <c r="I40" s="64">
        <v>78.91</v>
      </c>
      <c r="J40" s="63">
        <v>25480.83</v>
      </c>
      <c r="K40" s="69">
        <f>325.05-H40</f>
        <v>2.1399999999999864</v>
      </c>
      <c r="L40" s="70">
        <f t="shared" si="2"/>
        <v>78.91</v>
      </c>
      <c r="M40" s="243">
        <f t="shared" si="3"/>
        <v>168.86739999999892</v>
      </c>
      <c r="N40" s="72">
        <f t="shared" si="4"/>
        <v>325.05</v>
      </c>
      <c r="O40" s="73">
        <f t="shared" si="5"/>
        <v>78.91</v>
      </c>
      <c r="P40" s="244">
        <f t="shared" si="6"/>
        <v>25649.695499999998</v>
      </c>
      <c r="Z40" s="180"/>
      <c r="AC40" s="178" t="s">
        <v>720</v>
      </c>
      <c r="AD40" s="129" t="s">
        <v>709</v>
      </c>
    </row>
    <row r="41" spans="2:30" s="58" customFormat="1" ht="22.9" customHeight="1" x14ac:dyDescent="0.2">
      <c r="B41" s="53"/>
      <c r="C41" s="269"/>
      <c r="D41" s="270" t="s">
        <v>3</v>
      </c>
      <c r="E41" s="271" t="s">
        <v>33</v>
      </c>
      <c r="F41" s="271" t="s">
        <v>141</v>
      </c>
      <c r="G41" s="269"/>
      <c r="H41" s="269"/>
      <c r="I41" s="272"/>
      <c r="J41" s="273">
        <v>33393.43</v>
      </c>
      <c r="K41" s="274"/>
      <c r="L41" s="275"/>
      <c r="M41" s="276">
        <f t="shared" si="3"/>
        <v>0</v>
      </c>
      <c r="N41" s="277">
        <f t="shared" si="4"/>
        <v>0</v>
      </c>
      <c r="O41" s="275">
        <f t="shared" si="5"/>
        <v>0</v>
      </c>
      <c r="P41" s="276">
        <f t="shared" si="6"/>
        <v>0</v>
      </c>
      <c r="Z41" s="186"/>
    </row>
    <row r="42" spans="2:30" s="129" customFormat="1" ht="16.5" customHeight="1" x14ac:dyDescent="0.2">
      <c r="B42" s="128"/>
      <c r="C42" s="59" t="s">
        <v>104</v>
      </c>
      <c r="D42" s="59" t="s">
        <v>29</v>
      </c>
      <c r="E42" s="60" t="s">
        <v>273</v>
      </c>
      <c r="F42" s="61" t="s">
        <v>274</v>
      </c>
      <c r="G42" s="62" t="s">
        <v>72</v>
      </c>
      <c r="H42" s="63">
        <v>0.5</v>
      </c>
      <c r="I42" s="64">
        <v>1049.23</v>
      </c>
      <c r="J42" s="63">
        <v>524.62</v>
      </c>
      <c r="K42" s="69">
        <f>ROUND(325.05/322.91*H42-H42,2)</f>
        <v>0</v>
      </c>
      <c r="L42" s="70">
        <f t="shared" si="2"/>
        <v>1049.23</v>
      </c>
      <c r="M42" s="243">
        <f t="shared" si="3"/>
        <v>0</v>
      </c>
      <c r="N42" s="72">
        <f t="shared" si="4"/>
        <v>0.5</v>
      </c>
      <c r="O42" s="73">
        <f t="shared" si="5"/>
        <v>1049.23</v>
      </c>
      <c r="P42" s="244">
        <f t="shared" si="6"/>
        <v>524.61500000000001</v>
      </c>
      <c r="Z42" s="180"/>
    </row>
    <row r="43" spans="2:30" s="129" customFormat="1" ht="16.5" customHeight="1" x14ac:dyDescent="0.2">
      <c r="B43" s="128"/>
      <c r="C43" s="59" t="s">
        <v>107</v>
      </c>
      <c r="D43" s="59" t="s">
        <v>29</v>
      </c>
      <c r="E43" s="60" t="s">
        <v>143</v>
      </c>
      <c r="F43" s="61" t="s">
        <v>144</v>
      </c>
      <c r="G43" s="62" t="s">
        <v>72</v>
      </c>
      <c r="H43" s="63">
        <v>48.4</v>
      </c>
      <c r="I43" s="64">
        <v>644.70000000000005</v>
      </c>
      <c r="J43" s="63">
        <v>31203.48</v>
      </c>
      <c r="K43" s="69">
        <f t="shared" ref="K43:K44" si="8">ROUND(325.05/322.91*H43-H43,2)</f>
        <v>0.32</v>
      </c>
      <c r="L43" s="70">
        <f t="shared" si="2"/>
        <v>644.70000000000005</v>
      </c>
      <c r="M43" s="243">
        <f t="shared" si="3"/>
        <v>206.30400000000003</v>
      </c>
      <c r="N43" s="72">
        <f t="shared" si="4"/>
        <v>48.72</v>
      </c>
      <c r="O43" s="73">
        <f t="shared" si="5"/>
        <v>644.70000000000005</v>
      </c>
      <c r="P43" s="244">
        <f t="shared" si="6"/>
        <v>31409.784000000003</v>
      </c>
      <c r="Z43" s="180"/>
    </row>
    <row r="44" spans="2:30" s="129" customFormat="1" ht="16.5" customHeight="1" x14ac:dyDescent="0.2">
      <c r="B44" s="128"/>
      <c r="C44" s="59" t="s">
        <v>112</v>
      </c>
      <c r="D44" s="59" t="s">
        <v>29</v>
      </c>
      <c r="E44" s="60" t="s">
        <v>275</v>
      </c>
      <c r="F44" s="61" t="s">
        <v>276</v>
      </c>
      <c r="G44" s="62" t="s">
        <v>72</v>
      </c>
      <c r="H44" s="63">
        <v>0.49</v>
      </c>
      <c r="I44" s="64">
        <v>3398.63</v>
      </c>
      <c r="J44" s="63">
        <v>1665.33</v>
      </c>
      <c r="K44" s="69">
        <f t="shared" si="8"/>
        <v>0</v>
      </c>
      <c r="L44" s="70">
        <f t="shared" si="2"/>
        <v>3398.63</v>
      </c>
      <c r="M44" s="243">
        <f t="shared" si="3"/>
        <v>0</v>
      </c>
      <c r="N44" s="72">
        <f t="shared" si="4"/>
        <v>0.49</v>
      </c>
      <c r="O44" s="73">
        <f t="shared" si="5"/>
        <v>3398.63</v>
      </c>
      <c r="P44" s="244">
        <f t="shared" si="6"/>
        <v>1665.3287</v>
      </c>
      <c r="Z44" s="180"/>
    </row>
    <row r="45" spans="2:30" s="58" customFormat="1" ht="22.9" customHeight="1" x14ac:dyDescent="0.2">
      <c r="B45" s="53"/>
      <c r="C45" s="269"/>
      <c r="D45" s="270" t="s">
        <v>3</v>
      </c>
      <c r="E45" s="271" t="s">
        <v>40</v>
      </c>
      <c r="F45" s="271" t="s">
        <v>148</v>
      </c>
      <c r="G45" s="269"/>
      <c r="H45" s="269"/>
      <c r="I45" s="272"/>
      <c r="J45" s="273">
        <v>532558.31999999995</v>
      </c>
      <c r="K45" s="274"/>
      <c r="L45" s="275"/>
      <c r="M45" s="276">
        <f t="shared" ref="M45" si="9">SUM(M46:M53)</f>
        <v>0</v>
      </c>
      <c r="N45" s="276"/>
      <c r="O45" s="276"/>
      <c r="P45" s="276">
        <f>SUM(P46:P53)</f>
        <v>532558.32770000014</v>
      </c>
      <c r="Z45" s="186"/>
    </row>
    <row r="46" spans="2:30" s="129" customFormat="1" ht="16.5" customHeight="1" x14ac:dyDescent="0.2">
      <c r="B46" s="128"/>
      <c r="C46" s="59" t="s">
        <v>115</v>
      </c>
      <c r="D46" s="59" t="s">
        <v>29</v>
      </c>
      <c r="E46" s="60" t="s">
        <v>150</v>
      </c>
      <c r="F46" s="61" t="s">
        <v>151</v>
      </c>
      <c r="G46" s="62" t="s">
        <v>32</v>
      </c>
      <c r="H46" s="63">
        <v>321.31</v>
      </c>
      <c r="I46" s="64">
        <v>87.949999999999989</v>
      </c>
      <c r="J46" s="63">
        <v>28259.21</v>
      </c>
      <c r="K46" s="69">
        <v>0</v>
      </c>
      <c r="L46" s="70">
        <f t="shared" si="2"/>
        <v>87.949999999999989</v>
      </c>
      <c r="M46" s="243">
        <f t="shared" si="3"/>
        <v>0</v>
      </c>
      <c r="N46" s="72">
        <f t="shared" si="4"/>
        <v>321.31</v>
      </c>
      <c r="O46" s="73">
        <f t="shared" si="5"/>
        <v>87.949999999999989</v>
      </c>
      <c r="P46" s="244">
        <f t="shared" si="6"/>
        <v>28259.214499999998</v>
      </c>
      <c r="Z46" s="180"/>
    </row>
    <row r="47" spans="2:30" s="129" customFormat="1" ht="45" x14ac:dyDescent="0.2">
      <c r="B47" s="128"/>
      <c r="C47" s="59" t="s">
        <v>118</v>
      </c>
      <c r="D47" s="59" t="s">
        <v>29</v>
      </c>
      <c r="E47" s="60" t="s">
        <v>156</v>
      </c>
      <c r="F47" s="61" t="s">
        <v>157</v>
      </c>
      <c r="G47" s="62" t="s">
        <v>32</v>
      </c>
      <c r="H47" s="63">
        <v>321.31</v>
      </c>
      <c r="I47" s="64">
        <v>125.68</v>
      </c>
      <c r="J47" s="63">
        <v>40382.239999999998</v>
      </c>
      <c r="K47" s="69">
        <v>0</v>
      </c>
      <c r="L47" s="70">
        <f t="shared" si="2"/>
        <v>125.68</v>
      </c>
      <c r="M47" s="243">
        <f t="shared" si="3"/>
        <v>0</v>
      </c>
      <c r="N47" s="72">
        <f t="shared" si="4"/>
        <v>321.31</v>
      </c>
      <c r="O47" s="73">
        <f t="shared" si="5"/>
        <v>125.68</v>
      </c>
      <c r="P47" s="244">
        <f t="shared" si="6"/>
        <v>40382.2408</v>
      </c>
      <c r="Q47" s="179" t="s">
        <v>599</v>
      </c>
      <c r="R47" s="129" t="s">
        <v>608</v>
      </c>
      <c r="S47" s="179" t="s">
        <v>610</v>
      </c>
      <c r="Y47" s="179" t="s">
        <v>642</v>
      </c>
      <c r="Z47" s="180" t="s">
        <v>672</v>
      </c>
      <c r="AA47" s="178" t="s">
        <v>694</v>
      </c>
      <c r="AB47" s="129" t="s">
        <v>712</v>
      </c>
    </row>
    <row r="48" spans="2:30" s="129" customFormat="1" ht="16.5" customHeight="1" x14ac:dyDescent="0.2">
      <c r="B48" s="128"/>
      <c r="C48" s="59" t="s">
        <v>121</v>
      </c>
      <c r="D48" s="59" t="s">
        <v>29</v>
      </c>
      <c r="E48" s="60" t="s">
        <v>162</v>
      </c>
      <c r="F48" s="61" t="s">
        <v>163</v>
      </c>
      <c r="G48" s="62" t="s">
        <v>32</v>
      </c>
      <c r="H48" s="63">
        <v>324.51</v>
      </c>
      <c r="I48" s="64">
        <v>254.14</v>
      </c>
      <c r="J48" s="63">
        <v>82470.97</v>
      </c>
      <c r="K48" s="69">
        <v>0</v>
      </c>
      <c r="L48" s="70">
        <f t="shared" si="2"/>
        <v>254.14</v>
      </c>
      <c r="M48" s="243">
        <f t="shared" si="3"/>
        <v>0</v>
      </c>
      <c r="N48" s="72">
        <f t="shared" si="4"/>
        <v>324.51</v>
      </c>
      <c r="O48" s="73">
        <f t="shared" si="5"/>
        <v>254.14</v>
      </c>
      <c r="P48" s="244">
        <f t="shared" si="6"/>
        <v>82470.971399999995</v>
      </c>
      <c r="Z48" s="180"/>
    </row>
    <row r="49" spans="2:26" s="129" customFormat="1" ht="22.5" customHeight="1" x14ac:dyDescent="0.2">
      <c r="B49" s="128"/>
      <c r="C49" s="59" t="s">
        <v>124</v>
      </c>
      <c r="D49" s="59" t="s">
        <v>29</v>
      </c>
      <c r="E49" s="60" t="s">
        <v>171</v>
      </c>
      <c r="F49" s="61" t="s">
        <v>172</v>
      </c>
      <c r="G49" s="62" t="s">
        <v>32</v>
      </c>
      <c r="H49" s="63">
        <v>321.31</v>
      </c>
      <c r="I49" s="64">
        <v>532.01</v>
      </c>
      <c r="J49" s="63">
        <v>170940.13</v>
      </c>
      <c r="K49" s="69">
        <v>0</v>
      </c>
      <c r="L49" s="70">
        <f t="shared" si="2"/>
        <v>532.01</v>
      </c>
      <c r="M49" s="243">
        <f t="shared" si="3"/>
        <v>0</v>
      </c>
      <c r="N49" s="72">
        <f t="shared" si="4"/>
        <v>321.31</v>
      </c>
      <c r="O49" s="73">
        <f t="shared" si="5"/>
        <v>532.01</v>
      </c>
      <c r="P49" s="244">
        <f t="shared" si="6"/>
        <v>170940.13310000001</v>
      </c>
      <c r="Z49" s="180"/>
    </row>
    <row r="50" spans="2:26" s="129" customFormat="1" ht="16.5" customHeight="1" x14ac:dyDescent="0.2">
      <c r="B50" s="128"/>
      <c r="C50" s="59" t="s">
        <v>127</v>
      </c>
      <c r="D50" s="59" t="s">
        <v>29</v>
      </c>
      <c r="E50" s="60" t="s">
        <v>174</v>
      </c>
      <c r="F50" s="61" t="s">
        <v>175</v>
      </c>
      <c r="G50" s="62" t="s">
        <v>32</v>
      </c>
      <c r="H50" s="63">
        <v>321.31</v>
      </c>
      <c r="I50" s="64">
        <v>25.78</v>
      </c>
      <c r="J50" s="63">
        <v>8283.3700000000008</v>
      </c>
      <c r="K50" s="69">
        <v>0</v>
      </c>
      <c r="L50" s="70">
        <f t="shared" si="2"/>
        <v>25.78</v>
      </c>
      <c r="M50" s="243">
        <f t="shared" si="3"/>
        <v>0</v>
      </c>
      <c r="N50" s="72">
        <f t="shared" si="4"/>
        <v>321.31</v>
      </c>
      <c r="O50" s="73">
        <f t="shared" si="5"/>
        <v>25.78</v>
      </c>
      <c r="P50" s="244">
        <f t="shared" si="6"/>
        <v>8283.3718000000008</v>
      </c>
      <c r="Z50" s="180"/>
    </row>
    <row r="51" spans="2:26" s="129" customFormat="1" ht="16.5" customHeight="1" x14ac:dyDescent="0.2">
      <c r="B51" s="128"/>
      <c r="C51" s="59" t="s">
        <v>130</v>
      </c>
      <c r="D51" s="59" t="s">
        <v>29</v>
      </c>
      <c r="E51" s="60" t="s">
        <v>177</v>
      </c>
      <c r="F51" s="61" t="s">
        <v>178</v>
      </c>
      <c r="G51" s="62" t="s">
        <v>32</v>
      </c>
      <c r="H51" s="63">
        <v>481.97</v>
      </c>
      <c r="I51" s="64">
        <v>20.62</v>
      </c>
      <c r="J51" s="63">
        <v>9938.2199999999993</v>
      </c>
      <c r="K51" s="69">
        <v>0</v>
      </c>
      <c r="L51" s="70">
        <f t="shared" si="2"/>
        <v>20.62</v>
      </c>
      <c r="M51" s="243">
        <f t="shared" si="3"/>
        <v>0</v>
      </c>
      <c r="N51" s="72">
        <f t="shared" si="4"/>
        <v>481.97</v>
      </c>
      <c r="O51" s="73">
        <f t="shared" si="5"/>
        <v>20.62</v>
      </c>
      <c r="P51" s="244">
        <f t="shared" si="6"/>
        <v>9938.2214000000004</v>
      </c>
      <c r="Z51" s="180"/>
    </row>
    <row r="52" spans="2:26" s="129" customFormat="1" ht="22.5" customHeight="1" x14ac:dyDescent="0.2">
      <c r="B52" s="128"/>
      <c r="C52" s="59" t="s">
        <v>135</v>
      </c>
      <c r="D52" s="59" t="s">
        <v>29</v>
      </c>
      <c r="E52" s="60" t="s">
        <v>180</v>
      </c>
      <c r="F52" s="61" t="s">
        <v>181</v>
      </c>
      <c r="G52" s="62" t="s">
        <v>32</v>
      </c>
      <c r="H52" s="63">
        <v>481.97</v>
      </c>
      <c r="I52" s="64">
        <v>396.71</v>
      </c>
      <c r="J52" s="63">
        <v>191202.32</v>
      </c>
      <c r="K52" s="69">
        <v>0</v>
      </c>
      <c r="L52" s="70">
        <f t="shared" si="2"/>
        <v>396.71</v>
      </c>
      <c r="M52" s="243">
        <f t="shared" si="3"/>
        <v>0</v>
      </c>
      <c r="N52" s="72">
        <f t="shared" si="4"/>
        <v>481.97</v>
      </c>
      <c r="O52" s="73">
        <f t="shared" si="5"/>
        <v>396.71</v>
      </c>
      <c r="P52" s="244">
        <f t="shared" si="6"/>
        <v>191202.3187</v>
      </c>
      <c r="Z52" s="180"/>
    </row>
    <row r="53" spans="2:26" s="129" customFormat="1" ht="33.75" customHeight="1" x14ac:dyDescent="0.2">
      <c r="B53" s="128"/>
      <c r="C53" s="59" t="s">
        <v>138</v>
      </c>
      <c r="D53" s="59" t="s">
        <v>29</v>
      </c>
      <c r="E53" s="60" t="s">
        <v>277</v>
      </c>
      <c r="F53" s="61" t="s">
        <v>278</v>
      </c>
      <c r="G53" s="62" t="s">
        <v>32</v>
      </c>
      <c r="H53" s="63">
        <v>3.2</v>
      </c>
      <c r="I53" s="64">
        <v>338.08</v>
      </c>
      <c r="J53" s="63">
        <v>1081.8599999999999</v>
      </c>
      <c r="K53" s="69">
        <v>0</v>
      </c>
      <c r="L53" s="70">
        <f t="shared" si="2"/>
        <v>338.08</v>
      </c>
      <c r="M53" s="243">
        <f t="shared" si="3"/>
        <v>0</v>
      </c>
      <c r="N53" s="72">
        <f t="shared" si="4"/>
        <v>3.2</v>
      </c>
      <c r="O53" s="73">
        <f t="shared" si="5"/>
        <v>338.08</v>
      </c>
      <c r="P53" s="244">
        <f t="shared" si="6"/>
        <v>1081.856</v>
      </c>
      <c r="Z53" s="180"/>
    </row>
    <row r="54" spans="2:26" s="58" customFormat="1" ht="22.9" customHeight="1" x14ac:dyDescent="0.2">
      <c r="B54" s="53"/>
      <c r="C54" s="278"/>
      <c r="D54" s="279" t="s">
        <v>3</v>
      </c>
      <c r="E54" s="280" t="s">
        <v>49</v>
      </c>
      <c r="F54" s="280" t="s">
        <v>188</v>
      </c>
      <c r="G54" s="278"/>
      <c r="H54" s="278"/>
      <c r="I54" s="281"/>
      <c r="J54" s="282">
        <v>940335.93000000017</v>
      </c>
      <c r="K54" s="283"/>
      <c r="L54" s="284"/>
      <c r="M54" s="276">
        <f t="shared" ref="M54" si="10">SUM(M55:M101)</f>
        <v>3708.3706000000006</v>
      </c>
      <c r="N54" s="276"/>
      <c r="O54" s="276"/>
      <c r="P54" s="276">
        <f>SUM(P55:P101)</f>
        <v>944044.30400000024</v>
      </c>
      <c r="Z54" s="186"/>
    </row>
    <row r="55" spans="2:26" s="129" customFormat="1" ht="16.5" customHeight="1" x14ac:dyDescent="0.2">
      <c r="B55" s="128"/>
      <c r="C55" s="59" t="s">
        <v>142</v>
      </c>
      <c r="D55" s="59" t="s">
        <v>29</v>
      </c>
      <c r="E55" s="60" t="s">
        <v>279</v>
      </c>
      <c r="F55" s="61" t="s">
        <v>280</v>
      </c>
      <c r="G55" s="62" t="s">
        <v>52</v>
      </c>
      <c r="H55" s="63">
        <v>322.91000000000003</v>
      </c>
      <c r="I55" s="64">
        <v>265.67</v>
      </c>
      <c r="J55" s="63">
        <v>85787.5</v>
      </c>
      <c r="K55" s="69">
        <f>ROUND(325.1-H55,2)</f>
        <v>2.19</v>
      </c>
      <c r="L55" s="70">
        <f t="shared" si="2"/>
        <v>265.67</v>
      </c>
      <c r="M55" s="243">
        <f t="shared" si="3"/>
        <v>581.81730000000005</v>
      </c>
      <c r="N55" s="72">
        <f t="shared" si="4"/>
        <v>325.10000000000002</v>
      </c>
      <c r="O55" s="73">
        <f t="shared" si="5"/>
        <v>265.67</v>
      </c>
      <c r="P55" s="244">
        <f t="shared" si="6"/>
        <v>86369.31700000001</v>
      </c>
      <c r="Z55" s="180"/>
    </row>
    <row r="56" spans="2:26" s="129" customFormat="1" ht="16.5" customHeight="1" x14ac:dyDescent="0.2">
      <c r="B56" s="128"/>
      <c r="C56" s="74" t="s">
        <v>145</v>
      </c>
      <c r="D56" s="74" t="s">
        <v>108</v>
      </c>
      <c r="E56" s="75" t="s">
        <v>281</v>
      </c>
      <c r="F56" s="76" t="s">
        <v>282</v>
      </c>
      <c r="G56" s="77" t="s">
        <v>52</v>
      </c>
      <c r="H56" s="78">
        <v>322.91000000000003</v>
      </c>
      <c r="I56" s="79">
        <v>1354.68</v>
      </c>
      <c r="J56" s="78">
        <v>437439.72</v>
      </c>
      <c r="K56" s="69">
        <f>ROUND(325.1-H56,2)</f>
        <v>2.19</v>
      </c>
      <c r="L56" s="70">
        <f t="shared" si="2"/>
        <v>1354.68</v>
      </c>
      <c r="M56" s="243">
        <f t="shared" si="3"/>
        <v>2966.7492000000002</v>
      </c>
      <c r="N56" s="72">
        <f t="shared" si="4"/>
        <v>325.10000000000002</v>
      </c>
      <c r="O56" s="73">
        <f t="shared" si="5"/>
        <v>1354.68</v>
      </c>
      <c r="P56" s="244">
        <f t="shared" si="6"/>
        <v>440406.46800000005</v>
      </c>
      <c r="Z56" s="180"/>
    </row>
    <row r="57" spans="2:26" s="129" customFormat="1" ht="22.5" customHeight="1" x14ac:dyDescent="0.2">
      <c r="B57" s="128"/>
      <c r="C57" s="59" t="s">
        <v>149</v>
      </c>
      <c r="D57" s="59" t="s">
        <v>29</v>
      </c>
      <c r="E57" s="60" t="s">
        <v>283</v>
      </c>
      <c r="F57" s="61" t="s">
        <v>284</v>
      </c>
      <c r="G57" s="62" t="s">
        <v>204</v>
      </c>
      <c r="H57" s="63">
        <v>2</v>
      </c>
      <c r="I57" s="64">
        <v>255.15</v>
      </c>
      <c r="J57" s="63">
        <v>510.3</v>
      </c>
      <c r="K57" s="69">
        <v>0</v>
      </c>
      <c r="L57" s="70">
        <f t="shared" si="2"/>
        <v>255.15</v>
      </c>
      <c r="M57" s="243">
        <f t="shared" si="3"/>
        <v>0</v>
      </c>
      <c r="N57" s="72">
        <f t="shared" si="4"/>
        <v>2</v>
      </c>
      <c r="O57" s="73">
        <f t="shared" si="5"/>
        <v>255.15</v>
      </c>
      <c r="P57" s="244">
        <f t="shared" si="6"/>
        <v>510.3</v>
      </c>
      <c r="Z57" s="180"/>
    </row>
    <row r="58" spans="2:26" s="129" customFormat="1" ht="16.5" customHeight="1" x14ac:dyDescent="0.2">
      <c r="B58" s="128"/>
      <c r="C58" s="74" t="s">
        <v>152</v>
      </c>
      <c r="D58" s="74" t="s">
        <v>108</v>
      </c>
      <c r="E58" s="75" t="s">
        <v>285</v>
      </c>
      <c r="F58" s="76" t="s">
        <v>286</v>
      </c>
      <c r="G58" s="77" t="s">
        <v>287</v>
      </c>
      <c r="H58" s="78">
        <v>2</v>
      </c>
      <c r="I58" s="79">
        <v>3965.39</v>
      </c>
      <c r="J58" s="78">
        <v>7930.78</v>
      </c>
      <c r="K58" s="69">
        <v>0</v>
      </c>
      <c r="L58" s="70">
        <f t="shared" si="2"/>
        <v>3965.39</v>
      </c>
      <c r="M58" s="243">
        <f t="shared" si="3"/>
        <v>0</v>
      </c>
      <c r="N58" s="72">
        <f t="shared" si="4"/>
        <v>2</v>
      </c>
      <c r="O58" s="73">
        <f t="shared" si="5"/>
        <v>3965.39</v>
      </c>
      <c r="P58" s="244">
        <f t="shared" si="6"/>
        <v>7930.78</v>
      </c>
      <c r="Z58" s="180"/>
    </row>
    <row r="59" spans="2:26" s="129" customFormat="1" ht="22.5" customHeight="1" x14ac:dyDescent="0.2">
      <c r="B59" s="128"/>
      <c r="C59" s="59" t="s">
        <v>155</v>
      </c>
      <c r="D59" s="59" t="s">
        <v>29</v>
      </c>
      <c r="E59" s="60" t="s">
        <v>288</v>
      </c>
      <c r="F59" s="61" t="s">
        <v>289</v>
      </c>
      <c r="G59" s="62" t="s">
        <v>204</v>
      </c>
      <c r="H59" s="63">
        <v>1</v>
      </c>
      <c r="I59" s="64">
        <v>255.15</v>
      </c>
      <c r="J59" s="63">
        <v>255.15</v>
      </c>
      <c r="K59" s="69">
        <v>0</v>
      </c>
      <c r="L59" s="70">
        <f t="shared" si="2"/>
        <v>255.15</v>
      </c>
      <c r="M59" s="243">
        <f t="shared" si="3"/>
        <v>0</v>
      </c>
      <c r="N59" s="72">
        <f t="shared" si="4"/>
        <v>1</v>
      </c>
      <c r="O59" s="73">
        <f t="shared" si="5"/>
        <v>255.15</v>
      </c>
      <c r="P59" s="244">
        <f t="shared" si="6"/>
        <v>255.15</v>
      </c>
      <c r="Z59" s="180"/>
    </row>
    <row r="60" spans="2:26" s="129" customFormat="1" ht="16.5" customHeight="1" x14ac:dyDescent="0.2">
      <c r="B60" s="128"/>
      <c r="C60" s="74" t="s">
        <v>158</v>
      </c>
      <c r="D60" s="74" t="s">
        <v>108</v>
      </c>
      <c r="E60" s="75" t="s">
        <v>290</v>
      </c>
      <c r="F60" s="76" t="s">
        <v>291</v>
      </c>
      <c r="G60" s="77" t="s">
        <v>287</v>
      </c>
      <c r="H60" s="78">
        <v>1</v>
      </c>
      <c r="I60" s="79">
        <v>3026.32</v>
      </c>
      <c r="J60" s="78">
        <v>3026.32</v>
      </c>
      <c r="K60" s="69">
        <v>0</v>
      </c>
      <c r="L60" s="70">
        <f t="shared" si="2"/>
        <v>3026.32</v>
      </c>
      <c r="M60" s="243">
        <f t="shared" si="3"/>
        <v>0</v>
      </c>
      <c r="N60" s="72">
        <f t="shared" si="4"/>
        <v>1</v>
      </c>
      <c r="O60" s="73">
        <f t="shared" si="5"/>
        <v>3026.32</v>
      </c>
      <c r="P60" s="244">
        <f t="shared" si="6"/>
        <v>3026.32</v>
      </c>
      <c r="Z60" s="180"/>
    </row>
    <row r="61" spans="2:26" s="129" customFormat="1" ht="22.5" customHeight="1" x14ac:dyDescent="0.2">
      <c r="B61" s="128"/>
      <c r="C61" s="59" t="s">
        <v>161</v>
      </c>
      <c r="D61" s="59" t="s">
        <v>29</v>
      </c>
      <c r="E61" s="60" t="s">
        <v>292</v>
      </c>
      <c r="F61" s="61" t="s">
        <v>293</v>
      </c>
      <c r="G61" s="62" t="s">
        <v>204</v>
      </c>
      <c r="H61" s="63">
        <v>7</v>
      </c>
      <c r="I61" s="64">
        <v>323.54000000000002</v>
      </c>
      <c r="J61" s="63">
        <v>2264.7800000000002</v>
      </c>
      <c r="K61" s="69">
        <v>0</v>
      </c>
      <c r="L61" s="70">
        <f t="shared" si="2"/>
        <v>323.54000000000002</v>
      </c>
      <c r="M61" s="243">
        <f t="shared" si="3"/>
        <v>0</v>
      </c>
      <c r="N61" s="72">
        <f t="shared" si="4"/>
        <v>7</v>
      </c>
      <c r="O61" s="73">
        <f t="shared" si="5"/>
        <v>323.54000000000002</v>
      </c>
      <c r="P61" s="244">
        <f t="shared" si="6"/>
        <v>2264.7800000000002</v>
      </c>
      <c r="Z61" s="180"/>
    </row>
    <row r="62" spans="2:26" s="129" customFormat="1" ht="16.5" customHeight="1" x14ac:dyDescent="0.2">
      <c r="B62" s="128"/>
      <c r="C62" s="74" t="s">
        <v>164</v>
      </c>
      <c r="D62" s="74" t="s">
        <v>108</v>
      </c>
      <c r="E62" s="75" t="s">
        <v>294</v>
      </c>
      <c r="F62" s="76" t="s">
        <v>295</v>
      </c>
      <c r="G62" s="77" t="s">
        <v>204</v>
      </c>
      <c r="H62" s="78">
        <v>1</v>
      </c>
      <c r="I62" s="79">
        <v>2818.52</v>
      </c>
      <c r="J62" s="78">
        <v>2818.52</v>
      </c>
      <c r="K62" s="69">
        <v>0</v>
      </c>
      <c r="L62" s="70">
        <f t="shared" si="2"/>
        <v>2818.52</v>
      </c>
      <c r="M62" s="243">
        <f t="shared" si="3"/>
        <v>0</v>
      </c>
      <c r="N62" s="72">
        <f t="shared" si="4"/>
        <v>1</v>
      </c>
      <c r="O62" s="73">
        <f t="shared" si="5"/>
        <v>2818.52</v>
      </c>
      <c r="P62" s="244">
        <f t="shared" si="6"/>
        <v>2818.52</v>
      </c>
      <c r="Z62" s="180"/>
    </row>
    <row r="63" spans="2:26" s="129" customFormat="1" ht="16.5" customHeight="1" x14ac:dyDescent="0.2">
      <c r="B63" s="128"/>
      <c r="C63" s="74" t="s">
        <v>167</v>
      </c>
      <c r="D63" s="74" t="s">
        <v>108</v>
      </c>
      <c r="E63" s="75" t="s">
        <v>296</v>
      </c>
      <c r="F63" s="76" t="s">
        <v>297</v>
      </c>
      <c r="G63" s="77" t="s">
        <v>204</v>
      </c>
      <c r="H63" s="78">
        <v>3</v>
      </c>
      <c r="I63" s="79">
        <v>2921.1</v>
      </c>
      <c r="J63" s="78">
        <v>8763.2999999999993</v>
      </c>
      <c r="K63" s="69">
        <v>0</v>
      </c>
      <c r="L63" s="70">
        <f t="shared" si="2"/>
        <v>2921.1</v>
      </c>
      <c r="M63" s="243">
        <f t="shared" si="3"/>
        <v>0</v>
      </c>
      <c r="N63" s="72">
        <f t="shared" si="4"/>
        <v>3</v>
      </c>
      <c r="O63" s="73">
        <f t="shared" si="5"/>
        <v>2921.1</v>
      </c>
      <c r="P63" s="244">
        <f t="shared" si="6"/>
        <v>8763.2999999999993</v>
      </c>
      <c r="Z63" s="180"/>
    </row>
    <row r="64" spans="2:26" s="129" customFormat="1" ht="16.5" customHeight="1" x14ac:dyDescent="0.2">
      <c r="B64" s="128"/>
      <c r="C64" s="74" t="s">
        <v>170</v>
      </c>
      <c r="D64" s="74" t="s">
        <v>108</v>
      </c>
      <c r="E64" s="75" t="s">
        <v>298</v>
      </c>
      <c r="F64" s="76" t="s">
        <v>299</v>
      </c>
      <c r="G64" s="77" t="s">
        <v>204</v>
      </c>
      <c r="H64" s="78">
        <v>2</v>
      </c>
      <c r="I64" s="79">
        <v>2922.42</v>
      </c>
      <c r="J64" s="78">
        <v>5844.84</v>
      </c>
      <c r="K64" s="69">
        <v>0</v>
      </c>
      <c r="L64" s="70">
        <f t="shared" si="2"/>
        <v>2922.42</v>
      </c>
      <c r="M64" s="243">
        <f t="shared" si="3"/>
        <v>0</v>
      </c>
      <c r="N64" s="72">
        <f t="shared" si="4"/>
        <v>2</v>
      </c>
      <c r="O64" s="73">
        <f t="shared" si="5"/>
        <v>2922.42</v>
      </c>
      <c r="P64" s="244">
        <f t="shared" si="6"/>
        <v>5844.84</v>
      </c>
      <c r="Z64" s="180"/>
    </row>
    <row r="65" spans="2:26" s="129" customFormat="1" ht="16.5" customHeight="1" x14ac:dyDescent="0.2">
      <c r="B65" s="128"/>
      <c r="C65" s="74" t="s">
        <v>173</v>
      </c>
      <c r="D65" s="74" t="s">
        <v>108</v>
      </c>
      <c r="E65" s="75" t="s">
        <v>300</v>
      </c>
      <c r="F65" s="76" t="s">
        <v>301</v>
      </c>
      <c r="G65" s="77" t="s">
        <v>287</v>
      </c>
      <c r="H65" s="78">
        <v>1</v>
      </c>
      <c r="I65" s="79">
        <v>4632.2</v>
      </c>
      <c r="J65" s="78">
        <v>4632.2</v>
      </c>
      <c r="K65" s="69">
        <v>0</v>
      </c>
      <c r="L65" s="70">
        <f t="shared" si="2"/>
        <v>4632.2</v>
      </c>
      <c r="M65" s="243">
        <f t="shared" si="3"/>
        <v>0</v>
      </c>
      <c r="N65" s="72">
        <f t="shared" si="4"/>
        <v>1</v>
      </c>
      <c r="O65" s="73">
        <f t="shared" si="5"/>
        <v>4632.2</v>
      </c>
      <c r="P65" s="244">
        <f t="shared" si="6"/>
        <v>4632.2</v>
      </c>
      <c r="Z65" s="180"/>
    </row>
    <row r="66" spans="2:26" s="129" customFormat="1" ht="22.5" customHeight="1" x14ac:dyDescent="0.2">
      <c r="B66" s="128"/>
      <c r="C66" s="59" t="s">
        <v>176</v>
      </c>
      <c r="D66" s="59" t="s">
        <v>29</v>
      </c>
      <c r="E66" s="60" t="s">
        <v>302</v>
      </c>
      <c r="F66" s="61" t="s">
        <v>303</v>
      </c>
      <c r="G66" s="62" t="s">
        <v>204</v>
      </c>
      <c r="H66" s="63">
        <v>6</v>
      </c>
      <c r="I66" s="64">
        <v>323.54000000000002</v>
      </c>
      <c r="J66" s="63">
        <v>1941.24</v>
      </c>
      <c r="K66" s="69">
        <v>0</v>
      </c>
      <c r="L66" s="70">
        <f t="shared" si="2"/>
        <v>323.54000000000002</v>
      </c>
      <c r="M66" s="243">
        <f t="shared" si="3"/>
        <v>0</v>
      </c>
      <c r="N66" s="72">
        <f t="shared" si="4"/>
        <v>6</v>
      </c>
      <c r="O66" s="73">
        <f t="shared" si="5"/>
        <v>323.54000000000002</v>
      </c>
      <c r="P66" s="244">
        <f t="shared" si="6"/>
        <v>1941.2400000000002</v>
      </c>
      <c r="Z66" s="180"/>
    </row>
    <row r="67" spans="2:26" s="129" customFormat="1" ht="16.5" customHeight="1" x14ac:dyDescent="0.2">
      <c r="B67" s="128"/>
      <c r="C67" s="74" t="s">
        <v>179</v>
      </c>
      <c r="D67" s="74" t="s">
        <v>108</v>
      </c>
      <c r="E67" s="75" t="s">
        <v>304</v>
      </c>
      <c r="F67" s="76" t="s">
        <v>305</v>
      </c>
      <c r="G67" s="77" t="s">
        <v>204</v>
      </c>
      <c r="H67" s="78">
        <v>6</v>
      </c>
      <c r="I67" s="79">
        <v>1912.33</v>
      </c>
      <c r="J67" s="78">
        <v>11473.98</v>
      </c>
      <c r="K67" s="69">
        <v>0</v>
      </c>
      <c r="L67" s="70">
        <f t="shared" si="2"/>
        <v>1912.33</v>
      </c>
      <c r="M67" s="243">
        <f t="shared" si="3"/>
        <v>0</v>
      </c>
      <c r="N67" s="72">
        <f t="shared" si="4"/>
        <v>6</v>
      </c>
      <c r="O67" s="73">
        <f t="shared" si="5"/>
        <v>1912.33</v>
      </c>
      <c r="P67" s="244">
        <f t="shared" si="6"/>
        <v>11473.98</v>
      </c>
      <c r="Z67" s="180"/>
    </row>
    <row r="68" spans="2:26" s="129" customFormat="1" ht="22.5" customHeight="1" x14ac:dyDescent="0.2">
      <c r="B68" s="128"/>
      <c r="C68" s="59" t="s">
        <v>182</v>
      </c>
      <c r="D68" s="59" t="s">
        <v>29</v>
      </c>
      <c r="E68" s="60" t="s">
        <v>306</v>
      </c>
      <c r="F68" s="61" t="s">
        <v>307</v>
      </c>
      <c r="G68" s="62" t="s">
        <v>204</v>
      </c>
      <c r="H68" s="63">
        <v>1</v>
      </c>
      <c r="I68" s="64">
        <v>323.54000000000002</v>
      </c>
      <c r="J68" s="63">
        <v>323.54000000000002</v>
      </c>
      <c r="K68" s="69">
        <v>0</v>
      </c>
      <c r="L68" s="70">
        <f t="shared" si="2"/>
        <v>323.54000000000002</v>
      </c>
      <c r="M68" s="243">
        <f t="shared" si="3"/>
        <v>0</v>
      </c>
      <c r="N68" s="72">
        <f t="shared" si="4"/>
        <v>1</v>
      </c>
      <c r="O68" s="73">
        <f t="shared" si="5"/>
        <v>323.54000000000002</v>
      </c>
      <c r="P68" s="244">
        <f t="shared" si="6"/>
        <v>323.54000000000002</v>
      </c>
      <c r="Z68" s="180"/>
    </row>
    <row r="69" spans="2:26" s="129" customFormat="1" ht="16.5" customHeight="1" x14ac:dyDescent="0.2">
      <c r="B69" s="128"/>
      <c r="C69" s="74" t="s">
        <v>185</v>
      </c>
      <c r="D69" s="74" t="s">
        <v>108</v>
      </c>
      <c r="E69" s="75" t="s">
        <v>308</v>
      </c>
      <c r="F69" s="76" t="s">
        <v>309</v>
      </c>
      <c r="G69" s="77" t="s">
        <v>287</v>
      </c>
      <c r="H69" s="78">
        <v>1</v>
      </c>
      <c r="I69" s="79">
        <v>1062.7</v>
      </c>
      <c r="J69" s="78">
        <v>1062.7</v>
      </c>
      <c r="K69" s="69">
        <v>0</v>
      </c>
      <c r="L69" s="70">
        <f t="shared" si="2"/>
        <v>1062.7</v>
      </c>
      <c r="M69" s="243">
        <f t="shared" si="3"/>
        <v>0</v>
      </c>
      <c r="N69" s="72">
        <f t="shared" si="4"/>
        <v>1</v>
      </c>
      <c r="O69" s="73">
        <f t="shared" si="5"/>
        <v>1062.7</v>
      </c>
      <c r="P69" s="244">
        <f t="shared" si="6"/>
        <v>1062.7</v>
      </c>
      <c r="Z69" s="180"/>
    </row>
    <row r="70" spans="2:26" s="129" customFormat="1" ht="22.5" customHeight="1" x14ac:dyDescent="0.2">
      <c r="B70" s="128"/>
      <c r="C70" s="59" t="s">
        <v>189</v>
      </c>
      <c r="D70" s="59" t="s">
        <v>29</v>
      </c>
      <c r="E70" s="60" t="s">
        <v>310</v>
      </c>
      <c r="F70" s="61" t="s">
        <v>311</v>
      </c>
      <c r="G70" s="62" t="s">
        <v>204</v>
      </c>
      <c r="H70" s="63">
        <v>4</v>
      </c>
      <c r="I70" s="64">
        <v>476.11</v>
      </c>
      <c r="J70" s="63">
        <v>1904.44</v>
      </c>
      <c r="K70" s="69">
        <v>0</v>
      </c>
      <c r="L70" s="70">
        <f t="shared" si="2"/>
        <v>476.11</v>
      </c>
      <c r="M70" s="243">
        <f t="shared" si="3"/>
        <v>0</v>
      </c>
      <c r="N70" s="72">
        <f t="shared" si="4"/>
        <v>4</v>
      </c>
      <c r="O70" s="73">
        <f t="shared" si="5"/>
        <v>476.11</v>
      </c>
      <c r="P70" s="244">
        <f t="shared" si="6"/>
        <v>1904.44</v>
      </c>
      <c r="Z70" s="180"/>
    </row>
    <row r="71" spans="2:26" s="129" customFormat="1" ht="16.5" customHeight="1" x14ac:dyDescent="0.2">
      <c r="B71" s="128"/>
      <c r="C71" s="74" t="s">
        <v>192</v>
      </c>
      <c r="D71" s="74" t="s">
        <v>108</v>
      </c>
      <c r="E71" s="75" t="s">
        <v>312</v>
      </c>
      <c r="F71" s="76" t="s">
        <v>313</v>
      </c>
      <c r="G71" s="77" t="s">
        <v>287</v>
      </c>
      <c r="H71" s="78">
        <v>3</v>
      </c>
      <c r="I71" s="79">
        <v>2131.9699999999998</v>
      </c>
      <c r="J71" s="78">
        <v>6395.91</v>
      </c>
      <c r="K71" s="69">
        <v>0</v>
      </c>
      <c r="L71" s="70">
        <f t="shared" si="2"/>
        <v>2131.9699999999998</v>
      </c>
      <c r="M71" s="243">
        <f t="shared" si="3"/>
        <v>0</v>
      </c>
      <c r="N71" s="72">
        <f t="shared" si="4"/>
        <v>3</v>
      </c>
      <c r="O71" s="73">
        <f t="shared" si="5"/>
        <v>2131.9699999999998</v>
      </c>
      <c r="P71" s="244">
        <f t="shared" si="6"/>
        <v>6395.91</v>
      </c>
      <c r="Z71" s="180"/>
    </row>
    <row r="72" spans="2:26" s="129" customFormat="1" ht="16.5" customHeight="1" x14ac:dyDescent="0.2">
      <c r="B72" s="128"/>
      <c r="C72" s="74" t="s">
        <v>195</v>
      </c>
      <c r="D72" s="74" t="s">
        <v>108</v>
      </c>
      <c r="E72" s="75" t="s">
        <v>314</v>
      </c>
      <c r="F72" s="76" t="s">
        <v>315</v>
      </c>
      <c r="G72" s="77" t="s">
        <v>287</v>
      </c>
      <c r="H72" s="78">
        <v>1</v>
      </c>
      <c r="I72" s="79">
        <v>2041.22</v>
      </c>
      <c r="J72" s="78">
        <v>2041.22</v>
      </c>
      <c r="K72" s="69">
        <v>0</v>
      </c>
      <c r="L72" s="70">
        <f t="shared" si="2"/>
        <v>2041.22</v>
      </c>
      <c r="M72" s="243">
        <f t="shared" si="3"/>
        <v>0</v>
      </c>
      <c r="N72" s="72">
        <f t="shared" si="4"/>
        <v>1</v>
      </c>
      <c r="O72" s="73">
        <f t="shared" si="5"/>
        <v>2041.22</v>
      </c>
      <c r="P72" s="244">
        <f t="shared" si="6"/>
        <v>2041.22</v>
      </c>
      <c r="Z72" s="180"/>
    </row>
    <row r="73" spans="2:26" s="129" customFormat="1" ht="16.5" customHeight="1" x14ac:dyDescent="0.2">
      <c r="B73" s="128"/>
      <c r="C73" s="59" t="s">
        <v>198</v>
      </c>
      <c r="D73" s="59" t="s">
        <v>29</v>
      </c>
      <c r="E73" s="60" t="s">
        <v>316</v>
      </c>
      <c r="F73" s="61" t="s">
        <v>317</v>
      </c>
      <c r="G73" s="62" t="s">
        <v>204</v>
      </c>
      <c r="H73" s="63">
        <v>21</v>
      </c>
      <c r="I73" s="64">
        <v>115.74</v>
      </c>
      <c r="J73" s="63">
        <v>2430.54</v>
      </c>
      <c r="K73" s="69">
        <v>0</v>
      </c>
      <c r="L73" s="70">
        <f t="shared" si="2"/>
        <v>115.74</v>
      </c>
      <c r="M73" s="243">
        <f t="shared" si="3"/>
        <v>0</v>
      </c>
      <c r="N73" s="72">
        <f t="shared" si="4"/>
        <v>21</v>
      </c>
      <c r="O73" s="73">
        <f t="shared" si="5"/>
        <v>115.74</v>
      </c>
      <c r="P73" s="244">
        <f t="shared" si="6"/>
        <v>2430.54</v>
      </c>
      <c r="Z73" s="180"/>
    </row>
    <row r="74" spans="2:26" s="129" customFormat="1" ht="16.5" customHeight="1" x14ac:dyDescent="0.2">
      <c r="B74" s="128"/>
      <c r="C74" s="74" t="s">
        <v>201</v>
      </c>
      <c r="D74" s="74" t="s">
        <v>108</v>
      </c>
      <c r="E74" s="75" t="s">
        <v>318</v>
      </c>
      <c r="F74" s="76" t="s">
        <v>319</v>
      </c>
      <c r="G74" s="77" t="s">
        <v>204</v>
      </c>
      <c r="H74" s="78">
        <v>21</v>
      </c>
      <c r="I74" s="79">
        <v>3352.49</v>
      </c>
      <c r="J74" s="78">
        <v>70402.289999999994</v>
      </c>
      <c r="K74" s="69">
        <v>0</v>
      </c>
      <c r="L74" s="70">
        <f t="shared" si="2"/>
        <v>3352.49</v>
      </c>
      <c r="M74" s="243">
        <f t="shared" si="3"/>
        <v>0</v>
      </c>
      <c r="N74" s="72">
        <f t="shared" si="4"/>
        <v>21</v>
      </c>
      <c r="O74" s="73">
        <f t="shared" si="5"/>
        <v>3352.49</v>
      </c>
      <c r="P74" s="244">
        <f t="shared" si="6"/>
        <v>70402.289999999994</v>
      </c>
      <c r="Z74" s="180"/>
    </row>
    <row r="75" spans="2:26" s="129" customFormat="1" ht="16.5" customHeight="1" x14ac:dyDescent="0.2">
      <c r="B75" s="128"/>
      <c r="C75" s="74" t="s">
        <v>205</v>
      </c>
      <c r="D75" s="74" t="s">
        <v>108</v>
      </c>
      <c r="E75" s="75" t="s">
        <v>320</v>
      </c>
      <c r="F75" s="76" t="s">
        <v>321</v>
      </c>
      <c r="G75" s="77" t="s">
        <v>287</v>
      </c>
      <c r="H75" s="78">
        <v>21</v>
      </c>
      <c r="I75" s="79">
        <v>1070.5899999999999</v>
      </c>
      <c r="J75" s="78">
        <v>22482.39</v>
      </c>
      <c r="K75" s="69">
        <v>0</v>
      </c>
      <c r="L75" s="70">
        <f t="shared" si="2"/>
        <v>1070.5899999999999</v>
      </c>
      <c r="M75" s="243">
        <f t="shared" si="3"/>
        <v>0</v>
      </c>
      <c r="N75" s="72">
        <f t="shared" si="4"/>
        <v>21</v>
      </c>
      <c r="O75" s="73">
        <f t="shared" si="5"/>
        <v>1070.5899999999999</v>
      </c>
      <c r="P75" s="244">
        <f t="shared" si="6"/>
        <v>22482.39</v>
      </c>
      <c r="Z75" s="180"/>
    </row>
    <row r="76" spans="2:26" s="129" customFormat="1" ht="16.5" customHeight="1" x14ac:dyDescent="0.2">
      <c r="B76" s="128"/>
      <c r="C76" s="74" t="s">
        <v>208</v>
      </c>
      <c r="D76" s="74" t="s">
        <v>108</v>
      </c>
      <c r="E76" s="75" t="s">
        <v>322</v>
      </c>
      <c r="F76" s="76" t="s">
        <v>323</v>
      </c>
      <c r="G76" s="77" t="s">
        <v>204</v>
      </c>
      <c r="H76" s="78">
        <v>21</v>
      </c>
      <c r="I76" s="79">
        <v>372.21</v>
      </c>
      <c r="J76" s="78">
        <v>7816.41</v>
      </c>
      <c r="K76" s="69">
        <v>0</v>
      </c>
      <c r="L76" s="70">
        <f t="shared" si="2"/>
        <v>372.21</v>
      </c>
      <c r="M76" s="243">
        <f t="shared" si="3"/>
        <v>0</v>
      </c>
      <c r="N76" s="72">
        <f t="shared" si="4"/>
        <v>21</v>
      </c>
      <c r="O76" s="73">
        <f t="shared" si="5"/>
        <v>372.21</v>
      </c>
      <c r="P76" s="244">
        <f t="shared" si="6"/>
        <v>7816.41</v>
      </c>
      <c r="Z76" s="180"/>
    </row>
    <row r="77" spans="2:26" s="129" customFormat="1" ht="16.5" customHeight="1" x14ac:dyDescent="0.2">
      <c r="B77" s="128"/>
      <c r="C77" s="59" t="s">
        <v>211</v>
      </c>
      <c r="D77" s="59" t="s">
        <v>29</v>
      </c>
      <c r="E77" s="60" t="s">
        <v>324</v>
      </c>
      <c r="F77" s="61" t="s">
        <v>325</v>
      </c>
      <c r="G77" s="62" t="s">
        <v>204</v>
      </c>
      <c r="H77" s="63">
        <v>21</v>
      </c>
      <c r="I77" s="64">
        <v>253.84</v>
      </c>
      <c r="J77" s="63">
        <v>5330.64</v>
      </c>
      <c r="K77" s="69">
        <v>0</v>
      </c>
      <c r="L77" s="70">
        <f t="shared" si="2"/>
        <v>253.84</v>
      </c>
      <c r="M77" s="243">
        <f t="shared" si="3"/>
        <v>0</v>
      </c>
      <c r="N77" s="72">
        <f t="shared" si="4"/>
        <v>21</v>
      </c>
      <c r="O77" s="73">
        <f t="shared" si="5"/>
        <v>253.84</v>
      </c>
      <c r="P77" s="244">
        <f t="shared" si="6"/>
        <v>5330.64</v>
      </c>
      <c r="Z77" s="180"/>
    </row>
    <row r="78" spans="2:26" s="129" customFormat="1" ht="22.5" customHeight="1" x14ac:dyDescent="0.2">
      <c r="B78" s="128"/>
      <c r="C78" s="59" t="s">
        <v>214</v>
      </c>
      <c r="D78" s="59" t="s">
        <v>29</v>
      </c>
      <c r="E78" s="60" t="s">
        <v>326</v>
      </c>
      <c r="F78" s="61" t="s">
        <v>327</v>
      </c>
      <c r="G78" s="62" t="s">
        <v>204</v>
      </c>
      <c r="H78" s="63">
        <v>4</v>
      </c>
      <c r="I78" s="64">
        <v>323.54000000000002</v>
      </c>
      <c r="J78" s="63">
        <v>1294.1600000000001</v>
      </c>
      <c r="K78" s="69">
        <v>0</v>
      </c>
      <c r="L78" s="70">
        <f t="shared" si="2"/>
        <v>323.54000000000002</v>
      </c>
      <c r="M78" s="243">
        <f t="shared" si="3"/>
        <v>0</v>
      </c>
      <c r="N78" s="72">
        <f t="shared" si="4"/>
        <v>4</v>
      </c>
      <c r="O78" s="73">
        <f t="shared" si="5"/>
        <v>323.54000000000002</v>
      </c>
      <c r="P78" s="244">
        <f t="shared" si="6"/>
        <v>1294.1600000000001</v>
      </c>
      <c r="Z78" s="180"/>
    </row>
    <row r="79" spans="2:26" s="129" customFormat="1" ht="16.5" customHeight="1" x14ac:dyDescent="0.2">
      <c r="B79" s="128"/>
      <c r="C79" s="74" t="s">
        <v>217</v>
      </c>
      <c r="D79" s="74" t="s">
        <v>108</v>
      </c>
      <c r="E79" s="75" t="s">
        <v>328</v>
      </c>
      <c r="F79" s="76" t="s">
        <v>329</v>
      </c>
      <c r="G79" s="77" t="s">
        <v>287</v>
      </c>
      <c r="H79" s="78">
        <v>4</v>
      </c>
      <c r="I79" s="79">
        <v>1871.56</v>
      </c>
      <c r="J79" s="78">
        <v>7486.24</v>
      </c>
      <c r="K79" s="69">
        <v>0</v>
      </c>
      <c r="L79" s="70">
        <f t="shared" si="2"/>
        <v>1871.56</v>
      </c>
      <c r="M79" s="243">
        <f t="shared" si="3"/>
        <v>0</v>
      </c>
      <c r="N79" s="72">
        <f t="shared" si="4"/>
        <v>4</v>
      </c>
      <c r="O79" s="73">
        <f t="shared" si="5"/>
        <v>1871.56</v>
      </c>
      <c r="P79" s="244">
        <f t="shared" si="6"/>
        <v>7486.24</v>
      </c>
      <c r="Z79" s="180"/>
    </row>
    <row r="80" spans="2:26" s="129" customFormat="1" ht="16.5" customHeight="1" x14ac:dyDescent="0.2">
      <c r="B80" s="128"/>
      <c r="C80" s="74" t="s">
        <v>221</v>
      </c>
      <c r="D80" s="74" t="s">
        <v>108</v>
      </c>
      <c r="E80" s="75" t="s">
        <v>330</v>
      </c>
      <c r="F80" s="76" t="s">
        <v>331</v>
      </c>
      <c r="G80" s="77" t="s">
        <v>287</v>
      </c>
      <c r="H80" s="78">
        <v>4</v>
      </c>
      <c r="I80" s="79">
        <v>6989.08</v>
      </c>
      <c r="J80" s="78">
        <v>27956.32</v>
      </c>
      <c r="K80" s="69">
        <v>0</v>
      </c>
      <c r="L80" s="70">
        <f t="shared" ref="L80:L117" si="11">I80</f>
        <v>6989.08</v>
      </c>
      <c r="M80" s="243">
        <f t="shared" ref="M80:M117" si="12">K80*L80</f>
        <v>0</v>
      </c>
      <c r="N80" s="72">
        <f t="shared" ref="N80:N117" si="13">K80+H80</f>
        <v>4</v>
      </c>
      <c r="O80" s="73">
        <f t="shared" ref="O80:O117" si="14">I80</f>
        <v>6989.08</v>
      </c>
      <c r="P80" s="244">
        <f t="shared" ref="P80:P117" si="15">N80*O80</f>
        <v>27956.32</v>
      </c>
      <c r="Z80" s="180"/>
    </row>
    <row r="81" spans="2:30" s="129" customFormat="1" ht="16.5" customHeight="1" x14ac:dyDescent="0.2">
      <c r="B81" s="128"/>
      <c r="C81" s="59" t="s">
        <v>224</v>
      </c>
      <c r="D81" s="59" t="s">
        <v>29</v>
      </c>
      <c r="E81" s="60" t="s">
        <v>332</v>
      </c>
      <c r="F81" s="61" t="s">
        <v>333</v>
      </c>
      <c r="G81" s="62" t="s">
        <v>204</v>
      </c>
      <c r="H81" s="63">
        <v>1</v>
      </c>
      <c r="I81" s="64">
        <v>540.55999999999995</v>
      </c>
      <c r="J81" s="63">
        <v>540.55999999999995</v>
      </c>
      <c r="K81" s="69">
        <v>0</v>
      </c>
      <c r="L81" s="70">
        <f t="shared" si="11"/>
        <v>540.55999999999995</v>
      </c>
      <c r="M81" s="243">
        <f t="shared" si="12"/>
        <v>0</v>
      </c>
      <c r="N81" s="72">
        <f t="shared" si="13"/>
        <v>1</v>
      </c>
      <c r="O81" s="73">
        <f t="shared" si="14"/>
        <v>540.55999999999995</v>
      </c>
      <c r="P81" s="244">
        <f t="shared" si="15"/>
        <v>540.55999999999995</v>
      </c>
      <c r="Z81" s="180"/>
    </row>
    <row r="82" spans="2:30" s="129" customFormat="1" ht="16.5" customHeight="1" x14ac:dyDescent="0.2">
      <c r="B82" s="128"/>
      <c r="C82" s="74" t="s">
        <v>227</v>
      </c>
      <c r="D82" s="74" t="s">
        <v>108</v>
      </c>
      <c r="E82" s="75" t="s">
        <v>334</v>
      </c>
      <c r="F82" s="76" t="s">
        <v>335</v>
      </c>
      <c r="G82" s="77" t="s">
        <v>204</v>
      </c>
      <c r="H82" s="78">
        <v>1</v>
      </c>
      <c r="I82" s="79">
        <v>12864.16</v>
      </c>
      <c r="J82" s="78">
        <v>12864.16</v>
      </c>
      <c r="K82" s="69">
        <v>0</v>
      </c>
      <c r="L82" s="70">
        <f t="shared" si="11"/>
        <v>12864.16</v>
      </c>
      <c r="M82" s="243">
        <f t="shared" si="12"/>
        <v>0</v>
      </c>
      <c r="N82" s="72">
        <f t="shared" si="13"/>
        <v>1</v>
      </c>
      <c r="O82" s="73">
        <f t="shared" si="14"/>
        <v>12864.16</v>
      </c>
      <c r="P82" s="244">
        <f t="shared" si="15"/>
        <v>12864.16</v>
      </c>
      <c r="Z82" s="180"/>
    </row>
    <row r="83" spans="2:30" s="129" customFormat="1" ht="22.5" customHeight="1" x14ac:dyDescent="0.2">
      <c r="B83" s="128"/>
      <c r="C83" s="59" t="s">
        <v>230</v>
      </c>
      <c r="D83" s="59" t="s">
        <v>29</v>
      </c>
      <c r="E83" s="60" t="s">
        <v>336</v>
      </c>
      <c r="F83" s="61" t="s">
        <v>337</v>
      </c>
      <c r="G83" s="62" t="s">
        <v>204</v>
      </c>
      <c r="H83" s="63">
        <v>4</v>
      </c>
      <c r="I83" s="64">
        <v>410.35</v>
      </c>
      <c r="J83" s="63">
        <v>1641.4</v>
      </c>
      <c r="K83" s="69">
        <v>0</v>
      </c>
      <c r="L83" s="70">
        <f t="shared" si="11"/>
        <v>410.35</v>
      </c>
      <c r="M83" s="243">
        <f t="shared" si="12"/>
        <v>0</v>
      </c>
      <c r="N83" s="72">
        <f t="shared" si="13"/>
        <v>4</v>
      </c>
      <c r="O83" s="73">
        <f t="shared" si="14"/>
        <v>410.35</v>
      </c>
      <c r="P83" s="244">
        <f t="shared" si="15"/>
        <v>1641.4</v>
      </c>
      <c r="Z83" s="180"/>
    </row>
    <row r="84" spans="2:30" s="129" customFormat="1" ht="16.5" customHeight="1" x14ac:dyDescent="0.2">
      <c r="B84" s="128"/>
      <c r="C84" s="74" t="s">
        <v>233</v>
      </c>
      <c r="D84" s="74" t="s">
        <v>108</v>
      </c>
      <c r="E84" s="75" t="s">
        <v>338</v>
      </c>
      <c r="F84" s="76" t="s">
        <v>339</v>
      </c>
      <c r="G84" s="77" t="s">
        <v>287</v>
      </c>
      <c r="H84" s="78">
        <v>4</v>
      </c>
      <c r="I84" s="79">
        <v>8200.39</v>
      </c>
      <c r="J84" s="78">
        <v>32801.56</v>
      </c>
      <c r="K84" s="69">
        <v>0</v>
      </c>
      <c r="L84" s="70">
        <f t="shared" si="11"/>
        <v>8200.39</v>
      </c>
      <c r="M84" s="243">
        <f t="shared" si="12"/>
        <v>0</v>
      </c>
      <c r="N84" s="72">
        <f t="shared" si="13"/>
        <v>4</v>
      </c>
      <c r="O84" s="73">
        <f t="shared" si="14"/>
        <v>8200.39</v>
      </c>
      <c r="P84" s="244">
        <f t="shared" si="15"/>
        <v>32801.56</v>
      </c>
      <c r="Z84" s="180"/>
    </row>
    <row r="85" spans="2:30" s="129" customFormat="1" ht="16.5" customHeight="1" x14ac:dyDescent="0.2">
      <c r="B85" s="128"/>
      <c r="C85" s="74" t="s">
        <v>236</v>
      </c>
      <c r="D85" s="74" t="s">
        <v>108</v>
      </c>
      <c r="E85" s="75" t="s">
        <v>340</v>
      </c>
      <c r="F85" s="76" t="s">
        <v>341</v>
      </c>
      <c r="G85" s="77" t="s">
        <v>287</v>
      </c>
      <c r="H85" s="78">
        <v>4</v>
      </c>
      <c r="I85" s="79">
        <v>1871.56</v>
      </c>
      <c r="J85" s="78">
        <v>7486.24</v>
      </c>
      <c r="K85" s="69">
        <v>0</v>
      </c>
      <c r="L85" s="70">
        <f t="shared" si="11"/>
        <v>1871.56</v>
      </c>
      <c r="M85" s="243">
        <f t="shared" si="12"/>
        <v>0</v>
      </c>
      <c r="N85" s="72">
        <f t="shared" si="13"/>
        <v>4</v>
      </c>
      <c r="O85" s="73">
        <f t="shared" si="14"/>
        <v>1871.56</v>
      </c>
      <c r="P85" s="244">
        <f t="shared" si="15"/>
        <v>7486.24</v>
      </c>
      <c r="Z85" s="180"/>
    </row>
    <row r="86" spans="2:30" s="129" customFormat="1" ht="22.5" customHeight="1" x14ac:dyDescent="0.2">
      <c r="B86" s="128"/>
      <c r="C86" s="59" t="s">
        <v>239</v>
      </c>
      <c r="D86" s="59" t="s">
        <v>29</v>
      </c>
      <c r="E86" s="60" t="s">
        <v>342</v>
      </c>
      <c r="F86" s="61" t="s">
        <v>343</v>
      </c>
      <c r="G86" s="62" t="s">
        <v>204</v>
      </c>
      <c r="H86" s="63">
        <v>21</v>
      </c>
      <c r="I86" s="64">
        <v>576.07000000000005</v>
      </c>
      <c r="J86" s="63">
        <v>12097.47</v>
      </c>
      <c r="K86" s="69">
        <v>0</v>
      </c>
      <c r="L86" s="70">
        <f t="shared" si="11"/>
        <v>576.07000000000005</v>
      </c>
      <c r="M86" s="243">
        <f t="shared" si="12"/>
        <v>0</v>
      </c>
      <c r="N86" s="72">
        <f t="shared" si="13"/>
        <v>21</v>
      </c>
      <c r="O86" s="73">
        <f t="shared" si="14"/>
        <v>576.07000000000005</v>
      </c>
      <c r="P86" s="244">
        <f t="shared" si="15"/>
        <v>12097.470000000001</v>
      </c>
      <c r="Z86" s="180"/>
    </row>
    <row r="87" spans="2:30" s="129" customFormat="1" ht="16.5" customHeight="1" x14ac:dyDescent="0.2">
      <c r="B87" s="128"/>
      <c r="C87" s="74" t="s">
        <v>242</v>
      </c>
      <c r="D87" s="74" t="s">
        <v>108</v>
      </c>
      <c r="E87" s="75" t="s">
        <v>344</v>
      </c>
      <c r="F87" s="76" t="s">
        <v>345</v>
      </c>
      <c r="G87" s="77" t="s">
        <v>204</v>
      </c>
      <c r="H87" s="78">
        <v>21</v>
      </c>
      <c r="I87" s="79">
        <v>1119.25</v>
      </c>
      <c r="J87" s="78">
        <v>23504.25</v>
      </c>
      <c r="K87" s="69">
        <v>0</v>
      </c>
      <c r="L87" s="70">
        <f t="shared" si="11"/>
        <v>1119.25</v>
      </c>
      <c r="M87" s="243">
        <f t="shared" si="12"/>
        <v>0</v>
      </c>
      <c r="N87" s="72">
        <f t="shared" si="13"/>
        <v>21</v>
      </c>
      <c r="O87" s="73">
        <f t="shared" si="14"/>
        <v>1119.25</v>
      </c>
      <c r="P87" s="244">
        <f t="shared" si="15"/>
        <v>23504.25</v>
      </c>
      <c r="Z87" s="180"/>
    </row>
    <row r="88" spans="2:30" s="129" customFormat="1" ht="16.5" customHeight="1" x14ac:dyDescent="0.2">
      <c r="B88" s="128"/>
      <c r="C88" s="59" t="s">
        <v>245</v>
      </c>
      <c r="D88" s="59" t="s">
        <v>29</v>
      </c>
      <c r="E88" s="60" t="s">
        <v>346</v>
      </c>
      <c r="F88" s="61" t="s">
        <v>347</v>
      </c>
      <c r="G88" s="62" t="s">
        <v>52</v>
      </c>
      <c r="H88" s="63">
        <v>322.91000000000003</v>
      </c>
      <c r="I88" s="64">
        <v>19.73</v>
      </c>
      <c r="J88" s="63">
        <v>6371.01</v>
      </c>
      <c r="K88" s="69">
        <v>2.19</v>
      </c>
      <c r="L88" s="70">
        <f t="shared" si="11"/>
        <v>19.73</v>
      </c>
      <c r="M88" s="243">
        <f t="shared" si="12"/>
        <v>43.2087</v>
      </c>
      <c r="N88" s="72">
        <f t="shared" si="13"/>
        <v>325.10000000000002</v>
      </c>
      <c r="O88" s="73">
        <f t="shared" si="14"/>
        <v>19.73</v>
      </c>
      <c r="P88" s="244">
        <f t="shared" si="15"/>
        <v>6414.2230000000009</v>
      </c>
      <c r="Y88" s="421" t="s">
        <v>643</v>
      </c>
      <c r="Z88" s="423" t="s">
        <v>670</v>
      </c>
      <c r="AA88" s="420" t="s">
        <v>695</v>
      </c>
      <c r="AB88" s="424" t="s">
        <v>541</v>
      </c>
    </row>
    <row r="89" spans="2:30" s="129" customFormat="1" ht="16.5" customHeight="1" x14ac:dyDescent="0.2">
      <c r="B89" s="128"/>
      <c r="C89" s="59" t="s">
        <v>248</v>
      </c>
      <c r="D89" s="59" t="s">
        <v>29</v>
      </c>
      <c r="E89" s="60" t="s">
        <v>348</v>
      </c>
      <c r="F89" s="61" t="s">
        <v>349</v>
      </c>
      <c r="G89" s="62" t="s">
        <v>52</v>
      </c>
      <c r="H89" s="63">
        <v>322.91000000000003</v>
      </c>
      <c r="I89" s="64">
        <v>19.73</v>
      </c>
      <c r="J89" s="63">
        <v>6371.01</v>
      </c>
      <c r="K89" s="69">
        <v>2.19</v>
      </c>
      <c r="L89" s="70">
        <f t="shared" si="11"/>
        <v>19.73</v>
      </c>
      <c r="M89" s="243">
        <f t="shared" si="12"/>
        <v>43.2087</v>
      </c>
      <c r="N89" s="72">
        <f t="shared" si="13"/>
        <v>325.10000000000002</v>
      </c>
      <c r="O89" s="73">
        <f t="shared" si="14"/>
        <v>19.73</v>
      </c>
      <c r="P89" s="244">
        <f t="shared" si="15"/>
        <v>6414.2230000000009</v>
      </c>
      <c r="Y89" s="421"/>
      <c r="Z89" s="423"/>
      <c r="AA89" s="420"/>
      <c r="AB89" s="424"/>
    </row>
    <row r="90" spans="2:30" s="129" customFormat="1" ht="16.5" customHeight="1" x14ac:dyDescent="0.2">
      <c r="B90" s="128"/>
      <c r="C90" s="59" t="s">
        <v>251</v>
      </c>
      <c r="D90" s="59" t="s">
        <v>29</v>
      </c>
      <c r="E90" s="60" t="s">
        <v>350</v>
      </c>
      <c r="F90" s="61" t="s">
        <v>351</v>
      </c>
      <c r="G90" s="62" t="s">
        <v>204</v>
      </c>
      <c r="H90" s="63">
        <v>16</v>
      </c>
      <c r="I90" s="64">
        <v>1262.6099999999999</v>
      </c>
      <c r="J90" s="63">
        <v>20201.759999999998</v>
      </c>
      <c r="K90" s="69">
        <v>0</v>
      </c>
      <c r="L90" s="70">
        <f t="shared" si="11"/>
        <v>1262.6099999999999</v>
      </c>
      <c r="M90" s="243">
        <f t="shared" si="12"/>
        <v>0</v>
      </c>
      <c r="N90" s="72">
        <f t="shared" si="13"/>
        <v>16</v>
      </c>
      <c r="O90" s="73">
        <f t="shared" si="14"/>
        <v>1262.6099999999999</v>
      </c>
      <c r="P90" s="244">
        <f t="shared" si="15"/>
        <v>20201.759999999998</v>
      </c>
      <c r="Y90" s="421"/>
      <c r="Z90" s="423"/>
      <c r="AA90" s="420"/>
      <c r="AB90" s="424"/>
    </row>
    <row r="91" spans="2:30" s="129" customFormat="1" ht="24" customHeight="1" x14ac:dyDescent="0.2">
      <c r="B91" s="128"/>
      <c r="C91" s="59" t="s">
        <v>254</v>
      </c>
      <c r="D91" s="59" t="s">
        <v>29</v>
      </c>
      <c r="E91" s="60" t="s">
        <v>352</v>
      </c>
      <c r="F91" s="61" t="s">
        <v>353</v>
      </c>
      <c r="G91" s="62" t="s">
        <v>204</v>
      </c>
      <c r="H91" s="63">
        <v>35</v>
      </c>
      <c r="I91" s="64">
        <v>399.83</v>
      </c>
      <c r="J91" s="63">
        <v>13994.05</v>
      </c>
      <c r="K91" s="69">
        <v>0</v>
      </c>
      <c r="L91" s="70">
        <f t="shared" si="11"/>
        <v>399.83</v>
      </c>
      <c r="M91" s="243">
        <f t="shared" si="12"/>
        <v>0</v>
      </c>
      <c r="N91" s="72">
        <f t="shared" si="13"/>
        <v>35</v>
      </c>
      <c r="O91" s="73">
        <f t="shared" si="14"/>
        <v>399.83</v>
      </c>
      <c r="P91" s="244">
        <f t="shared" si="15"/>
        <v>13994.05</v>
      </c>
      <c r="Y91" s="421" t="s">
        <v>644</v>
      </c>
      <c r="Z91" s="180"/>
      <c r="AA91" s="420" t="s">
        <v>696</v>
      </c>
      <c r="AB91" s="424" t="s">
        <v>711</v>
      </c>
      <c r="AC91" s="420" t="s">
        <v>721</v>
      </c>
      <c r="AD91" s="180" t="s">
        <v>736</v>
      </c>
    </row>
    <row r="92" spans="2:30" s="129" customFormat="1" ht="16.5" customHeight="1" x14ac:dyDescent="0.2">
      <c r="B92" s="128"/>
      <c r="C92" s="74" t="s">
        <v>257</v>
      </c>
      <c r="D92" s="74" t="s">
        <v>108</v>
      </c>
      <c r="E92" s="75" t="s">
        <v>354</v>
      </c>
      <c r="F92" s="76" t="s">
        <v>355</v>
      </c>
      <c r="G92" s="77" t="s">
        <v>287</v>
      </c>
      <c r="H92" s="78">
        <v>21</v>
      </c>
      <c r="I92" s="79">
        <v>1211.32</v>
      </c>
      <c r="J92" s="78">
        <v>25437.72</v>
      </c>
      <c r="K92" s="69">
        <v>0</v>
      </c>
      <c r="L92" s="70">
        <f t="shared" si="11"/>
        <v>1211.32</v>
      </c>
      <c r="M92" s="243">
        <f t="shared" si="12"/>
        <v>0</v>
      </c>
      <c r="N92" s="72">
        <f t="shared" si="13"/>
        <v>21</v>
      </c>
      <c r="O92" s="73">
        <f t="shared" si="14"/>
        <v>1211.32</v>
      </c>
      <c r="P92" s="244">
        <f t="shared" si="15"/>
        <v>25437.719999999998</v>
      </c>
      <c r="Y92" s="421"/>
      <c r="Z92" s="423" t="s">
        <v>671</v>
      </c>
      <c r="AA92" s="420"/>
      <c r="AB92" s="424"/>
      <c r="AC92" s="420"/>
      <c r="AD92" s="424" t="s">
        <v>617</v>
      </c>
    </row>
    <row r="93" spans="2:30" s="129" customFormat="1" ht="16.5" customHeight="1" x14ac:dyDescent="0.2">
      <c r="B93" s="128"/>
      <c r="C93" s="74" t="s">
        <v>262</v>
      </c>
      <c r="D93" s="74" t="s">
        <v>108</v>
      </c>
      <c r="E93" s="75" t="s">
        <v>356</v>
      </c>
      <c r="F93" s="76" t="s">
        <v>357</v>
      </c>
      <c r="G93" s="77" t="s">
        <v>287</v>
      </c>
      <c r="H93" s="78">
        <v>8</v>
      </c>
      <c r="I93" s="79">
        <v>1498.03</v>
      </c>
      <c r="J93" s="78">
        <v>11984.24</v>
      </c>
      <c r="K93" s="69">
        <v>0</v>
      </c>
      <c r="L93" s="70">
        <f t="shared" si="11"/>
        <v>1498.03</v>
      </c>
      <c r="M93" s="243">
        <f t="shared" si="12"/>
        <v>0</v>
      </c>
      <c r="N93" s="72">
        <f t="shared" si="13"/>
        <v>8</v>
      </c>
      <c r="O93" s="73">
        <f t="shared" si="14"/>
        <v>1498.03</v>
      </c>
      <c r="P93" s="244">
        <f t="shared" si="15"/>
        <v>11984.24</v>
      </c>
      <c r="Y93" s="421"/>
      <c r="Z93" s="423"/>
      <c r="AA93" s="420"/>
      <c r="AB93" s="424"/>
      <c r="AC93" s="420"/>
      <c r="AD93" s="424"/>
    </row>
    <row r="94" spans="2:30" s="129" customFormat="1" ht="16.5" customHeight="1" x14ac:dyDescent="0.2">
      <c r="B94" s="128"/>
      <c r="C94" s="74" t="s">
        <v>267</v>
      </c>
      <c r="D94" s="74" t="s">
        <v>108</v>
      </c>
      <c r="E94" s="75" t="s">
        <v>358</v>
      </c>
      <c r="F94" s="76" t="s">
        <v>359</v>
      </c>
      <c r="G94" s="77" t="s">
        <v>287</v>
      </c>
      <c r="H94" s="78">
        <v>29</v>
      </c>
      <c r="I94" s="79">
        <v>174.92</v>
      </c>
      <c r="J94" s="78">
        <v>5072.68</v>
      </c>
      <c r="K94" s="69">
        <v>0</v>
      </c>
      <c r="L94" s="70">
        <f t="shared" si="11"/>
        <v>174.92</v>
      </c>
      <c r="M94" s="243">
        <f t="shared" si="12"/>
        <v>0</v>
      </c>
      <c r="N94" s="72">
        <f t="shared" si="13"/>
        <v>29</v>
      </c>
      <c r="O94" s="73">
        <f t="shared" si="14"/>
        <v>174.92</v>
      </c>
      <c r="P94" s="244">
        <f t="shared" si="15"/>
        <v>5072.6799999999994</v>
      </c>
      <c r="Z94" s="180"/>
    </row>
    <row r="95" spans="2:30" s="129" customFormat="1" ht="16.5" customHeight="1" x14ac:dyDescent="0.2">
      <c r="B95" s="128"/>
      <c r="C95" s="59" t="s">
        <v>360</v>
      </c>
      <c r="D95" s="59" t="s">
        <v>29</v>
      </c>
      <c r="E95" s="60" t="s">
        <v>361</v>
      </c>
      <c r="F95" s="61" t="s">
        <v>362</v>
      </c>
      <c r="G95" s="62" t="s">
        <v>204</v>
      </c>
      <c r="H95" s="63">
        <v>1</v>
      </c>
      <c r="I95" s="64">
        <v>860.15</v>
      </c>
      <c r="J95" s="63">
        <v>860.15</v>
      </c>
      <c r="K95" s="69">
        <v>0</v>
      </c>
      <c r="L95" s="70">
        <f t="shared" si="11"/>
        <v>860.15</v>
      </c>
      <c r="M95" s="243">
        <f t="shared" si="12"/>
        <v>0</v>
      </c>
      <c r="N95" s="72">
        <f t="shared" si="13"/>
        <v>1</v>
      </c>
      <c r="O95" s="73">
        <f t="shared" si="14"/>
        <v>860.15</v>
      </c>
      <c r="P95" s="244">
        <f t="shared" si="15"/>
        <v>860.15</v>
      </c>
      <c r="Z95" s="180"/>
      <c r="AC95" s="420" t="s">
        <v>721</v>
      </c>
      <c r="AD95" s="180" t="s">
        <v>736</v>
      </c>
    </row>
    <row r="96" spans="2:30" s="129" customFormat="1" ht="16.5" customHeight="1" x14ac:dyDescent="0.2">
      <c r="B96" s="128"/>
      <c r="C96" s="74" t="s">
        <v>363</v>
      </c>
      <c r="D96" s="74" t="s">
        <v>108</v>
      </c>
      <c r="E96" s="75" t="s">
        <v>364</v>
      </c>
      <c r="F96" s="76" t="s">
        <v>365</v>
      </c>
      <c r="G96" s="77" t="s">
        <v>287</v>
      </c>
      <c r="H96" s="78">
        <v>1</v>
      </c>
      <c r="I96" s="79">
        <v>2785.63</v>
      </c>
      <c r="J96" s="78">
        <v>2785.63</v>
      </c>
      <c r="K96" s="69">
        <v>0</v>
      </c>
      <c r="L96" s="70">
        <f t="shared" si="11"/>
        <v>2785.63</v>
      </c>
      <c r="M96" s="243">
        <f t="shared" si="12"/>
        <v>0</v>
      </c>
      <c r="N96" s="72">
        <f t="shared" si="13"/>
        <v>1</v>
      </c>
      <c r="O96" s="73">
        <f t="shared" si="14"/>
        <v>2785.63</v>
      </c>
      <c r="P96" s="244">
        <f t="shared" si="15"/>
        <v>2785.63</v>
      </c>
      <c r="Z96" s="180"/>
      <c r="AC96" s="420"/>
      <c r="AD96" s="129" t="s">
        <v>617</v>
      </c>
    </row>
    <row r="97" spans="2:30" s="129" customFormat="1" ht="16.5" customHeight="1" x14ac:dyDescent="0.2">
      <c r="B97" s="128"/>
      <c r="C97" s="74" t="s">
        <v>366</v>
      </c>
      <c r="D97" s="74" t="s">
        <v>108</v>
      </c>
      <c r="E97" s="75" t="s">
        <v>367</v>
      </c>
      <c r="F97" s="76" t="s">
        <v>368</v>
      </c>
      <c r="G97" s="77" t="s">
        <v>287</v>
      </c>
      <c r="H97" s="78">
        <v>1</v>
      </c>
      <c r="I97" s="79">
        <v>685.23</v>
      </c>
      <c r="J97" s="78">
        <v>685.23</v>
      </c>
      <c r="K97" s="69">
        <v>0</v>
      </c>
      <c r="L97" s="70">
        <f t="shared" si="11"/>
        <v>685.23</v>
      </c>
      <c r="M97" s="243">
        <f t="shared" si="12"/>
        <v>0</v>
      </c>
      <c r="N97" s="72">
        <f t="shared" si="13"/>
        <v>1</v>
      </c>
      <c r="O97" s="73">
        <f t="shared" si="14"/>
        <v>685.23</v>
      </c>
      <c r="P97" s="244">
        <f t="shared" si="15"/>
        <v>685.23</v>
      </c>
      <c r="Z97" s="180"/>
    </row>
    <row r="98" spans="2:30" s="129" customFormat="1" ht="16.5" customHeight="1" x14ac:dyDescent="0.2">
      <c r="B98" s="128"/>
      <c r="C98" s="59" t="s">
        <v>369</v>
      </c>
      <c r="D98" s="59" t="s">
        <v>29</v>
      </c>
      <c r="E98" s="60" t="s">
        <v>370</v>
      </c>
      <c r="F98" s="61" t="s">
        <v>371</v>
      </c>
      <c r="G98" s="62" t="s">
        <v>52</v>
      </c>
      <c r="H98" s="63">
        <v>323.91000000000003</v>
      </c>
      <c r="I98" s="64">
        <v>44.72</v>
      </c>
      <c r="J98" s="63">
        <v>14485.26</v>
      </c>
      <c r="K98" s="69">
        <v>1.19</v>
      </c>
      <c r="L98" s="70">
        <f t="shared" si="11"/>
        <v>44.72</v>
      </c>
      <c r="M98" s="243">
        <f t="shared" si="12"/>
        <v>53.216799999999999</v>
      </c>
      <c r="N98" s="72">
        <f t="shared" si="13"/>
        <v>325.10000000000002</v>
      </c>
      <c r="O98" s="73">
        <f t="shared" si="14"/>
        <v>44.72</v>
      </c>
      <c r="P98" s="244">
        <f t="shared" si="15"/>
        <v>14538.472</v>
      </c>
      <c r="Z98" s="180"/>
    </row>
    <row r="99" spans="2:30" s="129" customFormat="1" ht="16.5" customHeight="1" x14ac:dyDescent="0.2">
      <c r="B99" s="128"/>
      <c r="C99" s="59" t="s">
        <v>372</v>
      </c>
      <c r="D99" s="59" t="s">
        <v>29</v>
      </c>
      <c r="E99" s="60" t="s">
        <v>373</v>
      </c>
      <c r="F99" s="61" t="s">
        <v>374</v>
      </c>
      <c r="G99" s="62" t="s">
        <v>52</v>
      </c>
      <c r="H99" s="63">
        <v>322.91000000000003</v>
      </c>
      <c r="I99" s="64">
        <v>9.2100000000000009</v>
      </c>
      <c r="J99" s="63">
        <v>2974</v>
      </c>
      <c r="K99" s="69">
        <v>2.19</v>
      </c>
      <c r="L99" s="70">
        <f t="shared" si="11"/>
        <v>9.2100000000000009</v>
      </c>
      <c r="M99" s="243">
        <f t="shared" si="12"/>
        <v>20.169900000000002</v>
      </c>
      <c r="N99" s="72">
        <f t="shared" si="13"/>
        <v>325.10000000000002</v>
      </c>
      <c r="O99" s="73">
        <f t="shared" si="14"/>
        <v>9.2100000000000009</v>
      </c>
      <c r="P99" s="244">
        <f t="shared" si="15"/>
        <v>2994.1710000000003</v>
      </c>
      <c r="Z99" s="180"/>
    </row>
    <row r="100" spans="2:30" s="129" customFormat="1" ht="16.5" customHeight="1" x14ac:dyDescent="0.2">
      <c r="B100" s="128"/>
      <c r="C100" s="59" t="s">
        <v>375</v>
      </c>
      <c r="D100" s="59" t="s">
        <v>29</v>
      </c>
      <c r="E100" s="60" t="s">
        <v>376</v>
      </c>
      <c r="F100" s="61" t="s">
        <v>377</v>
      </c>
      <c r="G100" s="62" t="s">
        <v>204</v>
      </c>
      <c r="H100" s="63">
        <v>9</v>
      </c>
      <c r="I100" s="64">
        <v>407.72</v>
      </c>
      <c r="J100" s="63">
        <v>3669.48</v>
      </c>
      <c r="K100" s="69">
        <v>0</v>
      </c>
      <c r="L100" s="70">
        <f t="shared" si="11"/>
        <v>407.72</v>
      </c>
      <c r="M100" s="243">
        <f t="shared" si="12"/>
        <v>0</v>
      </c>
      <c r="N100" s="72">
        <f t="shared" si="13"/>
        <v>9</v>
      </c>
      <c r="O100" s="73">
        <f t="shared" si="14"/>
        <v>407.72</v>
      </c>
      <c r="P100" s="244">
        <f t="shared" si="15"/>
        <v>3669.4800000000005</v>
      </c>
      <c r="Z100" s="180"/>
    </row>
    <row r="101" spans="2:30" s="129" customFormat="1" ht="16.5" customHeight="1" x14ac:dyDescent="0.2">
      <c r="B101" s="128"/>
      <c r="C101" s="59" t="s">
        <v>378</v>
      </c>
      <c r="D101" s="59" t="s">
        <v>29</v>
      </c>
      <c r="E101" s="60" t="s">
        <v>379</v>
      </c>
      <c r="F101" s="61" t="s">
        <v>380</v>
      </c>
      <c r="G101" s="62" t="s">
        <v>204</v>
      </c>
      <c r="H101" s="63">
        <v>12</v>
      </c>
      <c r="I101" s="64">
        <v>407.72</v>
      </c>
      <c r="J101" s="63">
        <v>4892.6400000000003</v>
      </c>
      <c r="K101" s="69">
        <v>0</v>
      </c>
      <c r="L101" s="70">
        <f t="shared" si="11"/>
        <v>407.72</v>
      </c>
      <c r="M101" s="243">
        <f t="shared" si="12"/>
        <v>0</v>
      </c>
      <c r="N101" s="72">
        <f t="shared" si="13"/>
        <v>12</v>
      </c>
      <c r="O101" s="73">
        <f t="shared" si="14"/>
        <v>407.72</v>
      </c>
      <c r="P101" s="244">
        <f t="shared" si="15"/>
        <v>4892.6400000000003</v>
      </c>
      <c r="Z101" s="180"/>
    </row>
    <row r="102" spans="2:30" s="58" customFormat="1" ht="22.9" customHeight="1" x14ac:dyDescent="0.2">
      <c r="B102" s="53"/>
      <c r="C102" s="278"/>
      <c r="D102" s="279" t="s">
        <v>3</v>
      </c>
      <c r="E102" s="280" t="s">
        <v>53</v>
      </c>
      <c r="F102" s="280" t="s">
        <v>220</v>
      </c>
      <c r="G102" s="278"/>
      <c r="H102" s="278"/>
      <c r="I102" s="281"/>
      <c r="J102" s="282">
        <v>92501.77</v>
      </c>
      <c r="K102" s="283"/>
      <c r="L102" s="284"/>
      <c r="M102" s="276">
        <f t="shared" ref="M102" si="16">SUM(M103:M109)</f>
        <v>3.8521000000000001</v>
      </c>
      <c r="N102" s="276"/>
      <c r="O102" s="276"/>
      <c r="P102" s="276">
        <f>SUM(P103:P109)</f>
        <v>92505.627000000008</v>
      </c>
      <c r="Z102" s="186"/>
    </row>
    <row r="103" spans="2:30" s="129" customFormat="1" ht="45" x14ac:dyDescent="0.2">
      <c r="B103" s="128"/>
      <c r="C103" s="59" t="s">
        <v>381</v>
      </c>
      <c r="D103" s="59" t="s">
        <v>29</v>
      </c>
      <c r="E103" s="60" t="s">
        <v>222</v>
      </c>
      <c r="F103" s="61" t="s">
        <v>223</v>
      </c>
      <c r="G103" s="62" t="s">
        <v>52</v>
      </c>
      <c r="H103" s="63">
        <v>2</v>
      </c>
      <c r="I103" s="64">
        <v>260.26</v>
      </c>
      <c r="J103" s="63">
        <v>520.52</v>
      </c>
      <c r="K103" s="69">
        <f t="shared" ref="K103" si="17">ROUND(325.05/322.91*H103-H103,2)</f>
        <v>0.01</v>
      </c>
      <c r="L103" s="70">
        <f t="shared" si="11"/>
        <v>260.26</v>
      </c>
      <c r="M103" s="243">
        <f t="shared" si="12"/>
        <v>2.6025999999999998</v>
      </c>
      <c r="N103" s="72">
        <f t="shared" si="13"/>
        <v>2.0099999999999998</v>
      </c>
      <c r="O103" s="73">
        <f t="shared" si="14"/>
        <v>260.26</v>
      </c>
      <c r="P103" s="244">
        <f t="shared" si="15"/>
        <v>523.12259999999992</v>
      </c>
      <c r="Z103" s="180"/>
      <c r="AC103" s="178" t="s">
        <v>722</v>
      </c>
      <c r="AD103" s="180" t="s">
        <v>734</v>
      </c>
    </row>
    <row r="104" spans="2:30" s="129" customFormat="1" ht="16.5" customHeight="1" x14ac:dyDescent="0.2">
      <c r="B104" s="128"/>
      <c r="C104" s="59" t="s">
        <v>382</v>
      </c>
      <c r="D104" s="59" t="s">
        <v>29</v>
      </c>
      <c r="E104" s="60" t="s">
        <v>234</v>
      </c>
      <c r="F104" s="61" t="s">
        <v>235</v>
      </c>
      <c r="G104" s="62" t="s">
        <v>52</v>
      </c>
      <c r="H104" s="63">
        <v>321.31</v>
      </c>
      <c r="I104" s="64">
        <v>68.39</v>
      </c>
      <c r="J104" s="63">
        <v>21974.39</v>
      </c>
      <c r="K104" s="69">
        <v>0</v>
      </c>
      <c r="L104" s="70">
        <f t="shared" si="11"/>
        <v>68.39</v>
      </c>
      <c r="M104" s="243">
        <f t="shared" si="12"/>
        <v>0</v>
      </c>
      <c r="N104" s="72">
        <f t="shared" si="13"/>
        <v>321.31</v>
      </c>
      <c r="O104" s="73">
        <f t="shared" si="14"/>
        <v>68.39</v>
      </c>
      <c r="P104" s="244">
        <f t="shared" si="15"/>
        <v>21974.390900000002</v>
      </c>
      <c r="Z104" s="180"/>
    </row>
    <row r="105" spans="2:30" s="129" customFormat="1" ht="22.5" customHeight="1" x14ac:dyDescent="0.2">
      <c r="B105" s="128"/>
      <c r="C105" s="59" t="s">
        <v>383</v>
      </c>
      <c r="D105" s="59" t="s">
        <v>29</v>
      </c>
      <c r="E105" s="60" t="s">
        <v>237</v>
      </c>
      <c r="F105" s="61" t="s">
        <v>238</v>
      </c>
      <c r="G105" s="62" t="s">
        <v>52</v>
      </c>
      <c r="H105" s="63">
        <v>321.31</v>
      </c>
      <c r="I105" s="64">
        <v>87.65</v>
      </c>
      <c r="J105" s="63">
        <v>28162.82</v>
      </c>
      <c r="K105" s="69">
        <v>0</v>
      </c>
      <c r="L105" s="70">
        <f t="shared" si="11"/>
        <v>87.65</v>
      </c>
      <c r="M105" s="243">
        <f t="shared" si="12"/>
        <v>0</v>
      </c>
      <c r="N105" s="72">
        <f t="shared" si="13"/>
        <v>321.31</v>
      </c>
      <c r="O105" s="73">
        <f t="shared" si="14"/>
        <v>87.65</v>
      </c>
      <c r="P105" s="244">
        <f t="shared" si="15"/>
        <v>28162.821500000002</v>
      </c>
      <c r="Z105" s="180"/>
    </row>
    <row r="106" spans="2:30" s="129" customFormat="1" ht="16.5" customHeight="1" x14ac:dyDescent="0.2">
      <c r="B106" s="128"/>
      <c r="C106" s="59" t="s">
        <v>384</v>
      </c>
      <c r="D106" s="59" t="s">
        <v>29</v>
      </c>
      <c r="E106" s="60" t="s">
        <v>240</v>
      </c>
      <c r="F106" s="61" t="s">
        <v>241</v>
      </c>
      <c r="G106" s="62" t="s">
        <v>52</v>
      </c>
      <c r="H106" s="63">
        <v>321.31</v>
      </c>
      <c r="I106" s="64">
        <v>32.22</v>
      </c>
      <c r="J106" s="63">
        <v>10352.61</v>
      </c>
      <c r="K106" s="69">
        <v>0</v>
      </c>
      <c r="L106" s="70">
        <f t="shared" si="11"/>
        <v>32.22</v>
      </c>
      <c r="M106" s="243">
        <f t="shared" si="12"/>
        <v>0</v>
      </c>
      <c r="N106" s="72">
        <f t="shared" si="13"/>
        <v>321.31</v>
      </c>
      <c r="O106" s="73">
        <f t="shared" si="14"/>
        <v>32.22</v>
      </c>
      <c r="P106" s="244">
        <f t="shared" si="15"/>
        <v>10352.608200000001</v>
      </c>
      <c r="Z106" s="180"/>
    </row>
    <row r="107" spans="2:30" s="129" customFormat="1" ht="16.5" customHeight="1" x14ac:dyDescent="0.2">
      <c r="B107" s="128"/>
      <c r="C107" s="59" t="s">
        <v>385</v>
      </c>
      <c r="D107" s="59" t="s">
        <v>29</v>
      </c>
      <c r="E107" s="60" t="s">
        <v>243</v>
      </c>
      <c r="F107" s="61" t="s">
        <v>244</v>
      </c>
      <c r="G107" s="62" t="s">
        <v>52</v>
      </c>
      <c r="H107" s="63">
        <v>321.31</v>
      </c>
      <c r="I107" s="64">
        <v>97.33</v>
      </c>
      <c r="J107" s="63">
        <v>31273.1</v>
      </c>
      <c r="K107" s="69">
        <v>0</v>
      </c>
      <c r="L107" s="70">
        <f t="shared" si="11"/>
        <v>97.33</v>
      </c>
      <c r="M107" s="243">
        <f t="shared" si="12"/>
        <v>0</v>
      </c>
      <c r="N107" s="72">
        <f t="shared" si="13"/>
        <v>321.31</v>
      </c>
      <c r="O107" s="73">
        <f t="shared" si="14"/>
        <v>97.33</v>
      </c>
      <c r="P107" s="244">
        <f t="shared" si="15"/>
        <v>31273.102299999999</v>
      </c>
      <c r="Z107" s="180"/>
    </row>
    <row r="108" spans="2:30" s="129" customFormat="1" ht="33.75" customHeight="1" x14ac:dyDescent="0.2">
      <c r="B108" s="128"/>
      <c r="C108" s="59" t="s">
        <v>386</v>
      </c>
      <c r="D108" s="59" t="s">
        <v>29</v>
      </c>
      <c r="E108" s="60" t="s">
        <v>255</v>
      </c>
      <c r="F108" s="61" t="s">
        <v>256</v>
      </c>
      <c r="G108" s="62" t="s">
        <v>52</v>
      </c>
      <c r="H108" s="63">
        <v>2</v>
      </c>
      <c r="I108" s="64">
        <v>46.03</v>
      </c>
      <c r="J108" s="63">
        <v>92.06</v>
      </c>
      <c r="K108" s="69">
        <f t="shared" ref="K108:K109" si="18">ROUND(325.05/322.91*H108-H108,2)</f>
        <v>0.01</v>
      </c>
      <c r="L108" s="70">
        <f t="shared" si="11"/>
        <v>46.03</v>
      </c>
      <c r="M108" s="243">
        <f t="shared" si="12"/>
        <v>0.46030000000000004</v>
      </c>
      <c r="N108" s="72">
        <f t="shared" si="13"/>
        <v>2.0099999999999998</v>
      </c>
      <c r="O108" s="73">
        <f t="shared" si="14"/>
        <v>46.03</v>
      </c>
      <c r="P108" s="244">
        <f t="shared" si="15"/>
        <v>92.520299999999992</v>
      </c>
      <c r="Z108" s="180"/>
    </row>
    <row r="109" spans="2:30" s="129" customFormat="1" ht="40.9" customHeight="1" x14ac:dyDescent="0.2">
      <c r="B109" s="128"/>
      <c r="C109" s="59" t="s">
        <v>387</v>
      </c>
      <c r="D109" s="59" t="s">
        <v>29</v>
      </c>
      <c r="E109" s="60" t="s">
        <v>388</v>
      </c>
      <c r="F109" s="61" t="s">
        <v>389</v>
      </c>
      <c r="G109" s="62" t="s">
        <v>32</v>
      </c>
      <c r="H109" s="63">
        <v>3.2</v>
      </c>
      <c r="I109" s="64">
        <v>39.46</v>
      </c>
      <c r="J109" s="63">
        <v>126.27</v>
      </c>
      <c r="K109" s="69">
        <f t="shared" si="18"/>
        <v>0.02</v>
      </c>
      <c r="L109" s="70">
        <f t="shared" si="11"/>
        <v>39.46</v>
      </c>
      <c r="M109" s="243">
        <f t="shared" si="12"/>
        <v>0.78920000000000001</v>
      </c>
      <c r="N109" s="72">
        <f t="shared" si="13"/>
        <v>3.22</v>
      </c>
      <c r="O109" s="73">
        <f t="shared" si="14"/>
        <v>39.46</v>
      </c>
      <c r="P109" s="244">
        <f t="shared" si="15"/>
        <v>127.06120000000001</v>
      </c>
      <c r="Z109" s="180"/>
    </row>
    <row r="110" spans="2:30" s="58" customFormat="1" ht="22.9" customHeight="1" x14ac:dyDescent="0.2">
      <c r="B110" s="53"/>
      <c r="C110" s="278"/>
      <c r="D110" s="279" t="s">
        <v>3</v>
      </c>
      <c r="E110" s="280" t="s">
        <v>260</v>
      </c>
      <c r="F110" s="280" t="s">
        <v>261</v>
      </c>
      <c r="G110" s="278"/>
      <c r="H110" s="278"/>
      <c r="I110" s="281"/>
      <c r="J110" s="282">
        <v>150389.68</v>
      </c>
      <c r="K110" s="283"/>
      <c r="L110" s="284"/>
      <c r="M110" s="276">
        <f t="shared" ref="M110" si="19">M111</f>
        <v>995.72350000000006</v>
      </c>
      <c r="N110" s="276"/>
      <c r="O110" s="276"/>
      <c r="P110" s="276">
        <f>P111</f>
        <v>151385.40700000001</v>
      </c>
      <c r="Z110" s="186"/>
    </row>
    <row r="111" spans="2:30" s="129" customFormat="1" ht="16.5" customHeight="1" x14ac:dyDescent="0.2">
      <c r="B111" s="128"/>
      <c r="C111" s="59" t="s">
        <v>390</v>
      </c>
      <c r="D111" s="59" t="s">
        <v>29</v>
      </c>
      <c r="E111" s="60" t="s">
        <v>263</v>
      </c>
      <c r="F111" s="61" t="s">
        <v>264</v>
      </c>
      <c r="G111" s="62" t="s">
        <v>111</v>
      </c>
      <c r="H111" s="63">
        <v>424.41</v>
      </c>
      <c r="I111" s="64">
        <v>354.35</v>
      </c>
      <c r="J111" s="63">
        <v>150389.68</v>
      </c>
      <c r="K111" s="69">
        <f t="shared" ref="K111" si="20">ROUND(325.05/322.91*H111-H111,2)</f>
        <v>2.81</v>
      </c>
      <c r="L111" s="70">
        <f t="shared" si="11"/>
        <v>354.35</v>
      </c>
      <c r="M111" s="243">
        <f t="shared" si="12"/>
        <v>995.72350000000006</v>
      </c>
      <c r="N111" s="72">
        <f t="shared" si="13"/>
        <v>427.22</v>
      </c>
      <c r="O111" s="73">
        <f t="shared" si="14"/>
        <v>354.35</v>
      </c>
      <c r="P111" s="244">
        <f t="shared" si="15"/>
        <v>151385.40700000001</v>
      </c>
      <c r="Z111" s="180"/>
    </row>
    <row r="112" spans="2:30" s="58" customFormat="1" ht="22.9" customHeight="1" x14ac:dyDescent="0.2">
      <c r="B112" s="53"/>
      <c r="C112" s="278"/>
      <c r="D112" s="279" t="s">
        <v>3</v>
      </c>
      <c r="E112" s="280" t="s">
        <v>265</v>
      </c>
      <c r="F112" s="280" t="s">
        <v>266</v>
      </c>
      <c r="G112" s="278"/>
      <c r="H112" s="278"/>
      <c r="I112" s="281"/>
      <c r="J112" s="282">
        <v>21532.7</v>
      </c>
      <c r="K112" s="283"/>
      <c r="L112" s="284"/>
      <c r="M112" s="276">
        <f t="shared" ref="M112" si="21">M113</f>
        <v>143.02500000000001</v>
      </c>
      <c r="N112" s="276"/>
      <c r="O112" s="276"/>
      <c r="P112" s="276">
        <f>P113</f>
        <v>21675.7248</v>
      </c>
      <c r="Z112" s="186"/>
    </row>
    <row r="113" spans="2:30" s="129" customFormat="1" ht="22.5" customHeight="1" x14ac:dyDescent="0.2">
      <c r="B113" s="128"/>
      <c r="C113" s="59" t="s">
        <v>391</v>
      </c>
      <c r="D113" s="59" t="s">
        <v>29</v>
      </c>
      <c r="E113" s="60" t="s">
        <v>392</v>
      </c>
      <c r="F113" s="61" t="s">
        <v>393</v>
      </c>
      <c r="G113" s="62" t="s">
        <v>111</v>
      </c>
      <c r="H113" s="63">
        <v>188.19</v>
      </c>
      <c r="I113" s="64">
        <v>114.42</v>
      </c>
      <c r="J113" s="63">
        <v>21532.7</v>
      </c>
      <c r="K113" s="69">
        <f t="shared" ref="K113" si="22">ROUND(325.05/322.91*H113-H113,2)</f>
        <v>1.25</v>
      </c>
      <c r="L113" s="70">
        <f t="shared" si="11"/>
        <v>114.42</v>
      </c>
      <c r="M113" s="243">
        <f t="shared" si="12"/>
        <v>143.02500000000001</v>
      </c>
      <c r="N113" s="72">
        <f t="shared" si="13"/>
        <v>189.44</v>
      </c>
      <c r="O113" s="73">
        <f t="shared" si="14"/>
        <v>114.42</v>
      </c>
      <c r="P113" s="244">
        <f t="shared" si="15"/>
        <v>21675.7248</v>
      </c>
      <c r="Z113" s="180"/>
    </row>
    <row r="114" spans="2:30" s="58" customFormat="1" ht="25.9" customHeight="1" x14ac:dyDescent="0.2">
      <c r="B114" s="53"/>
      <c r="C114" s="278"/>
      <c r="D114" s="279" t="s">
        <v>3</v>
      </c>
      <c r="E114" s="285" t="s">
        <v>394</v>
      </c>
      <c r="F114" s="285" t="s">
        <v>395</v>
      </c>
      <c r="G114" s="278"/>
      <c r="H114" s="278"/>
      <c r="I114" s="281"/>
      <c r="J114" s="286">
        <v>446398.26</v>
      </c>
      <c r="K114" s="283"/>
      <c r="L114" s="284"/>
      <c r="M114" s="276">
        <f t="shared" ref="M114" si="23">SUM(M115:M117)</f>
        <v>4428.4454000000005</v>
      </c>
      <c r="N114" s="276"/>
      <c r="O114" s="276"/>
      <c r="P114" s="276">
        <f>SUM(P115:P117)</f>
        <v>450826.70740000001</v>
      </c>
      <c r="Z114" s="186"/>
    </row>
    <row r="115" spans="2:30" s="129" customFormat="1" ht="16.5" customHeight="1" x14ac:dyDescent="0.2">
      <c r="B115" s="128"/>
      <c r="C115" s="59" t="s">
        <v>396</v>
      </c>
      <c r="D115" s="59" t="s">
        <v>29</v>
      </c>
      <c r="E115" s="60" t="s">
        <v>397</v>
      </c>
      <c r="F115" s="61" t="s">
        <v>398</v>
      </c>
      <c r="G115" s="62" t="s">
        <v>399</v>
      </c>
      <c r="H115" s="63">
        <v>1</v>
      </c>
      <c r="I115" s="64">
        <v>8548.93</v>
      </c>
      <c r="J115" s="63">
        <v>8548.93</v>
      </c>
      <c r="K115" s="69">
        <f t="shared" ref="K115:K116" si="24">ROUND(325.05/322.91*H115-H115,2)</f>
        <v>0.01</v>
      </c>
      <c r="L115" s="70">
        <f t="shared" si="11"/>
        <v>8548.93</v>
      </c>
      <c r="M115" s="243">
        <f t="shared" si="12"/>
        <v>85.4893</v>
      </c>
      <c r="N115" s="72">
        <f t="shared" si="13"/>
        <v>1.01</v>
      </c>
      <c r="O115" s="73">
        <f t="shared" si="14"/>
        <v>8548.93</v>
      </c>
      <c r="P115" s="244">
        <f t="shared" si="15"/>
        <v>8634.4192999999996</v>
      </c>
      <c r="Q115" s="178" t="s">
        <v>598</v>
      </c>
      <c r="S115" s="178"/>
      <c r="Y115" s="210"/>
      <c r="Z115" s="180"/>
    </row>
    <row r="116" spans="2:30" s="129" customFormat="1" ht="45" x14ac:dyDescent="0.2">
      <c r="B116" s="128"/>
      <c r="C116" s="59" t="s">
        <v>400</v>
      </c>
      <c r="D116" s="59" t="s">
        <v>29</v>
      </c>
      <c r="E116" s="60" t="s">
        <v>401</v>
      </c>
      <c r="F116" s="61" t="s">
        <v>402</v>
      </c>
      <c r="G116" s="62" t="s">
        <v>399</v>
      </c>
      <c r="H116" s="63">
        <v>1</v>
      </c>
      <c r="I116" s="64">
        <v>426805.81</v>
      </c>
      <c r="J116" s="63">
        <v>426805.81</v>
      </c>
      <c r="K116" s="69">
        <f t="shared" si="24"/>
        <v>0.01</v>
      </c>
      <c r="L116" s="70">
        <f t="shared" si="11"/>
        <v>426805.81</v>
      </c>
      <c r="M116" s="243">
        <f t="shared" si="12"/>
        <v>4268.0581000000002</v>
      </c>
      <c r="N116" s="72">
        <f t="shared" si="13"/>
        <v>1.01</v>
      </c>
      <c r="O116" s="73">
        <f t="shared" si="14"/>
        <v>426805.81</v>
      </c>
      <c r="P116" s="244">
        <f t="shared" si="15"/>
        <v>431073.86810000002</v>
      </c>
      <c r="Y116" s="179" t="s">
        <v>645</v>
      </c>
      <c r="Z116" s="180" t="s">
        <v>669</v>
      </c>
      <c r="AA116" s="212" t="s">
        <v>697</v>
      </c>
      <c r="AB116" s="129" t="s">
        <v>634</v>
      </c>
      <c r="AC116" s="179" t="s">
        <v>723</v>
      </c>
      <c r="AD116" s="129" t="s">
        <v>709</v>
      </c>
    </row>
    <row r="117" spans="2:30" s="129" customFormat="1" ht="16.5" customHeight="1" x14ac:dyDescent="0.2">
      <c r="B117" s="128"/>
      <c r="C117" s="59" t="s">
        <v>403</v>
      </c>
      <c r="D117" s="59" t="s">
        <v>29</v>
      </c>
      <c r="E117" s="60" t="s">
        <v>404</v>
      </c>
      <c r="F117" s="61" t="s">
        <v>405</v>
      </c>
      <c r="G117" s="62" t="s">
        <v>52</v>
      </c>
      <c r="H117" s="63">
        <v>322.91000000000003</v>
      </c>
      <c r="I117" s="64">
        <v>34.200000000000003</v>
      </c>
      <c r="J117" s="63">
        <v>11043.52</v>
      </c>
      <c r="K117" s="69">
        <v>2.19</v>
      </c>
      <c r="L117" s="70">
        <f t="shared" si="11"/>
        <v>34.200000000000003</v>
      </c>
      <c r="M117" s="243">
        <f t="shared" si="12"/>
        <v>74.89800000000001</v>
      </c>
      <c r="N117" s="72">
        <f t="shared" si="13"/>
        <v>325.10000000000002</v>
      </c>
      <c r="O117" s="73">
        <f t="shared" si="14"/>
        <v>34.200000000000003</v>
      </c>
      <c r="P117" s="244">
        <f t="shared" si="15"/>
        <v>11118.420000000002</v>
      </c>
      <c r="Z117" s="180"/>
    </row>
    <row r="118" spans="2:30" s="129" customFormat="1" ht="6.95" customHeight="1" x14ac:dyDescent="0.2">
      <c r="B118" s="128"/>
      <c r="C118" s="128"/>
      <c r="D118" s="128"/>
      <c r="E118" s="128"/>
      <c r="F118" s="128"/>
      <c r="G118" s="128"/>
      <c r="H118" s="128"/>
      <c r="I118" s="154"/>
      <c r="J118" s="128"/>
      <c r="Z118" s="180"/>
    </row>
    <row r="119" spans="2:30" ht="18" customHeight="1" x14ac:dyDescent="0.2">
      <c r="D119" s="38"/>
      <c r="E119" s="39" t="s">
        <v>524</v>
      </c>
      <c r="F119" s="40"/>
      <c r="G119" s="40"/>
      <c r="H119" s="41"/>
      <c r="I119" s="40"/>
      <c r="J119" s="42">
        <v>3109819.21</v>
      </c>
      <c r="K119" s="45"/>
      <c r="L119" s="176"/>
      <c r="M119" s="176">
        <f>M114+M110+M112+M102+M54+M45+M38+M14+M41</f>
        <v>15022.328</v>
      </c>
      <c r="N119" s="176"/>
      <c r="O119" s="176"/>
      <c r="P119" s="176">
        <f>P114+P110+P112+P102+P54+P45+P38+P14+P41</f>
        <v>3124841.5327000003</v>
      </c>
    </row>
    <row r="120" spans="2:30" ht="12.75" x14ac:dyDescent="0.2">
      <c r="H120" s="46"/>
      <c r="I120" s="6"/>
      <c r="J120" s="7"/>
    </row>
    <row r="121" spans="2:30" ht="14.25" x14ac:dyDescent="0.2">
      <c r="E121" s="412" t="s">
        <v>529</v>
      </c>
      <c r="F121" s="412"/>
      <c r="G121" s="409" t="s">
        <v>747</v>
      </c>
      <c r="H121" s="46"/>
      <c r="I121" s="6"/>
      <c r="L121" s="409" t="s">
        <v>521</v>
      </c>
    </row>
  </sheetData>
  <sheetProtection formatColumns="0" formatRows="0" autoFilter="0"/>
  <protectedRanges>
    <protectedRange password="CCAA" sqref="K8" name="Oblast1_1_1"/>
    <protectedRange password="CCAA" sqref="D9:H11" name="Oblast1_2"/>
  </protectedRanges>
  <autoFilter ref="C10:P117" xr:uid="{8A6AADEF-7C23-4469-B7CA-726330B9FD95}"/>
  <mergeCells count="32">
    <mergeCell ref="Q16:Q17"/>
    <mergeCell ref="K9:M9"/>
    <mergeCell ref="N9:P9"/>
    <mergeCell ref="R26:R37"/>
    <mergeCell ref="Q34:Q37"/>
    <mergeCell ref="Q29:Q30"/>
    <mergeCell ref="Q31:Q32"/>
    <mergeCell ref="Q26:Q28"/>
    <mergeCell ref="AB88:AB90"/>
    <mergeCell ref="AB91:AB93"/>
    <mergeCell ref="Z88:Z90"/>
    <mergeCell ref="Z92:Z93"/>
    <mergeCell ref="Z13:Z14"/>
    <mergeCell ref="Z29:Z30"/>
    <mergeCell ref="Z25:Z28"/>
    <mergeCell ref="Z34:Z35"/>
    <mergeCell ref="AA13:AA14"/>
    <mergeCell ref="AA25:AA28"/>
    <mergeCell ref="AA34:AA35"/>
    <mergeCell ref="AA88:AA90"/>
    <mergeCell ref="AA91:AA93"/>
    <mergeCell ref="Y91:Y93"/>
    <mergeCell ref="Y13:Y14"/>
    <mergeCell ref="Y25:Y30"/>
    <mergeCell ref="Y34:Y35"/>
    <mergeCell ref="Y88:Y90"/>
    <mergeCell ref="AD34:AD35"/>
    <mergeCell ref="AD29:AD30"/>
    <mergeCell ref="AD92:AD93"/>
    <mergeCell ref="AC29:AC30"/>
    <mergeCell ref="AC95:AC96"/>
    <mergeCell ref="AC91:AC93"/>
  </mergeCells>
  <conditionalFormatting sqref="D3:E8 H3:J8 D9:J10 D1:J2 Q9:HI10 D11:HI11 K1:HI8 K12:O13 K14:L117">
    <cfRule type="cellIs" dxfId="82" priority="104" operator="lessThan">
      <formula>0</formula>
    </cfRule>
  </conditionalFormatting>
  <conditionalFormatting sqref="G4">
    <cfRule type="cellIs" dxfId="81" priority="103" operator="lessThan">
      <formula>0</formula>
    </cfRule>
  </conditionalFormatting>
  <conditionalFormatting sqref="G3">
    <cfRule type="cellIs" dxfId="80" priority="102" operator="lessThan">
      <formula>0</formula>
    </cfRule>
  </conditionalFormatting>
  <conditionalFormatting sqref="K12:O13 K14:L117">
    <cfRule type="cellIs" dxfId="79" priority="49" operator="lessThan">
      <formula>0</formula>
    </cfRule>
  </conditionalFormatting>
  <conditionalFormatting sqref="E119:K120 D119:D121 L120:HS120 M119:HS119 M121:HS121">
    <cfRule type="cellIs" dxfId="78" priority="38" operator="lessThan">
      <formula>0</formula>
    </cfRule>
  </conditionalFormatting>
  <conditionalFormatting sqref="M121">
    <cfRule type="cellIs" dxfId="77" priority="37" operator="lessThan">
      <formula>0</formula>
    </cfRule>
  </conditionalFormatting>
  <conditionalFormatting sqref="K9:L10 N9:O9">
    <cfRule type="cellIs" dxfId="76" priority="23" operator="lessThan">
      <formula>0</formula>
    </cfRule>
  </conditionalFormatting>
  <conditionalFormatting sqref="M10:P10">
    <cfRule type="cellIs" dxfId="75" priority="22" operator="lessThan">
      <formula>0</formula>
    </cfRule>
  </conditionalFormatting>
  <conditionalFormatting sqref="N15:N37 N39:N44 N46:N53 N55:N101 N103:N109 N111 N113 N115:N117">
    <cfRule type="cellIs" dxfId="74" priority="21" operator="lessThan">
      <formula>0</formula>
    </cfRule>
  </conditionalFormatting>
  <conditionalFormatting sqref="N15:N37 N39:N44 N46:N53 N55:N101 N103:N109 N111 N113 N115:N117">
    <cfRule type="cellIs" dxfId="73" priority="20" operator="lessThan">
      <formula>0</formula>
    </cfRule>
  </conditionalFormatting>
  <conditionalFormatting sqref="L119">
    <cfRule type="cellIs" dxfId="72" priority="18" operator="lessThan">
      <formula>0</formula>
    </cfRule>
  </conditionalFormatting>
  <conditionalFormatting sqref="O15:O37 O39:O44 O46:O53 O55:O101 O103:O109 O111 O113 O115:O117">
    <cfRule type="cellIs" dxfId="71" priority="12" operator="lessThan">
      <formula>0</formula>
    </cfRule>
  </conditionalFormatting>
  <conditionalFormatting sqref="O15:O37 O39:O44 O46:O53 O55:O101 O103:O109 O111 O113 O115:O117">
    <cfRule type="cellIs" dxfId="70" priority="11" operator="lessThan">
      <formula>0</formula>
    </cfRule>
  </conditionalFormatting>
  <conditionalFormatting sqref="G121:I121 L121">
    <cfRule type="cellIs" dxfId="69" priority="4" operator="lessThan">
      <formula>0</formula>
    </cfRule>
  </conditionalFormatting>
  <conditionalFormatting sqref="G121:I121 L121">
    <cfRule type="cellIs" dxfId="68" priority="3" operator="lessThan">
      <formula>0</formula>
    </cfRule>
  </conditionalFormatting>
  <conditionalFormatting sqref="G121:I121">
    <cfRule type="cellIs" dxfId="67" priority="2" operator="lessThan">
      <formula>0</formula>
    </cfRule>
  </conditionalFormatting>
  <conditionalFormatting sqref="G121:I121">
    <cfRule type="cellIs" dxfId="66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0" fitToHeight="0" orientation="landscape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  <pageSetUpPr fitToPage="1"/>
  </sheetPr>
  <dimension ref="B1:Z103"/>
  <sheetViews>
    <sheetView showGridLines="0" view="pageBreakPreview" topLeftCell="A2" zoomScale="90" zoomScaleNormal="100" zoomScaleSheetLayoutView="90" workbookViewId="0">
      <selection activeCell="E103" sqref="E103:L103"/>
    </sheetView>
  </sheetViews>
  <sheetFormatPr defaultColWidth="9.33203125" defaultRowHeight="11.25" x14ac:dyDescent="0.2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6" width="100.83203125" style="6" customWidth="1"/>
    <col min="7" max="7" width="8.6640625" style="6" customWidth="1"/>
    <col min="8" max="8" width="11.1640625" style="6" customWidth="1"/>
    <col min="9" max="9" width="14.1640625" style="166" customWidth="1"/>
    <col min="10" max="10" width="23.5" style="6" customWidth="1"/>
    <col min="11" max="11" width="9.33203125" style="6"/>
    <col min="12" max="12" width="19.33203125" style="6" customWidth="1"/>
    <col min="13" max="13" width="15.83203125" style="6" bestFit="1" customWidth="1"/>
    <col min="14" max="14" width="9.33203125" style="6"/>
    <col min="15" max="15" width="18.6640625" style="6" bestFit="1" customWidth="1"/>
    <col min="16" max="16" width="21.5" style="6" bestFit="1" customWidth="1"/>
    <col min="17" max="17" width="21.33203125" style="6" hidden="1" customWidth="1"/>
    <col min="18" max="19" width="0" style="6" hidden="1" customWidth="1"/>
    <col min="20" max="20" width="20.1640625" style="6" hidden="1" customWidth="1"/>
    <col min="21" max="22" width="0" style="6" hidden="1" customWidth="1"/>
    <col min="23" max="23" width="19.5" style="6" hidden="1" customWidth="1"/>
    <col min="24" max="24" width="14.5" style="6" hidden="1" customWidth="1"/>
    <col min="25" max="25" width="39" style="6" hidden="1" customWidth="1"/>
    <col min="26" max="26" width="0" style="6" hidden="1" customWidth="1"/>
    <col min="27" max="16384" width="9.33203125" style="6"/>
  </cols>
  <sheetData>
    <row r="1" spans="2:25" ht="18.75" hidden="1" customHeight="1" x14ac:dyDescent="0.2">
      <c r="F1" s="9" t="s">
        <v>479</v>
      </c>
      <c r="G1" s="87" t="s">
        <v>498</v>
      </c>
      <c r="H1" s="96"/>
      <c r="I1" s="6"/>
      <c r="J1" s="7"/>
    </row>
    <row r="2" spans="2:25" s="96" customFormat="1" ht="18" customHeight="1" x14ac:dyDescent="0.2">
      <c r="E2" s="11"/>
      <c r="F2" s="9" t="s">
        <v>479</v>
      </c>
      <c r="G2" s="87" t="s">
        <v>556</v>
      </c>
      <c r="I2" s="89"/>
      <c r="J2" s="142"/>
      <c r="K2" s="93"/>
      <c r="L2" s="94"/>
      <c r="M2" s="94"/>
      <c r="N2" s="95"/>
      <c r="O2" s="143"/>
    </row>
    <row r="3" spans="2:25" s="96" customFormat="1" ht="18" customHeight="1" x14ac:dyDescent="0.2">
      <c r="E3" s="11"/>
      <c r="F3" s="9" t="s">
        <v>480</v>
      </c>
      <c r="G3" s="87" t="s">
        <v>2</v>
      </c>
      <c r="H3" s="11"/>
      <c r="I3" s="89"/>
      <c r="J3" s="142"/>
      <c r="K3" s="93"/>
      <c r="L3" s="94"/>
      <c r="M3" s="94"/>
      <c r="N3" s="95"/>
      <c r="O3" s="143"/>
    </row>
    <row r="4" spans="2:25" s="11" customFormat="1" ht="18" customHeight="1" x14ac:dyDescent="0.2">
      <c r="F4" s="1" t="s">
        <v>481</v>
      </c>
      <c r="G4" s="10" t="s">
        <v>482</v>
      </c>
      <c r="I4" s="89"/>
      <c r="J4" s="144"/>
      <c r="K4" s="101"/>
      <c r="L4" s="102"/>
      <c r="M4" s="102"/>
      <c r="N4" s="103"/>
      <c r="O4" s="145"/>
    </row>
    <row r="5" spans="2:25" s="11" customFormat="1" ht="18" customHeight="1" x14ac:dyDescent="0.2">
      <c r="F5" s="1" t="s">
        <v>483</v>
      </c>
      <c r="G5" s="10" t="s">
        <v>484</v>
      </c>
      <c r="I5" s="89"/>
      <c r="J5" s="144"/>
      <c r="K5" s="101"/>
      <c r="L5" s="102"/>
      <c r="M5" s="102"/>
      <c r="N5" s="103"/>
      <c r="O5" s="145"/>
    </row>
    <row r="6" spans="2:25" s="11" customFormat="1" ht="18" customHeight="1" x14ac:dyDescent="0.2">
      <c r="F6" s="9" t="s">
        <v>485</v>
      </c>
      <c r="G6" s="10" t="s">
        <v>486</v>
      </c>
      <c r="I6" s="89"/>
      <c r="J6" s="144"/>
      <c r="K6" s="101"/>
      <c r="L6" s="102"/>
      <c r="M6" s="102"/>
      <c r="N6" s="103"/>
      <c r="O6" s="145"/>
    </row>
    <row r="7" spans="2:25" s="11" customFormat="1" ht="18" customHeight="1" x14ac:dyDescent="0.2">
      <c r="F7" s="9" t="s">
        <v>487</v>
      </c>
      <c r="G7" s="104" t="s">
        <v>488</v>
      </c>
      <c r="H7" s="146"/>
      <c r="I7" s="89"/>
      <c r="J7" s="144"/>
      <c r="K7" s="101"/>
      <c r="L7" s="102"/>
      <c r="M7" s="102"/>
      <c r="N7" s="103"/>
      <c r="O7" s="145"/>
    </row>
    <row r="8" spans="2:25" s="12" customFormat="1" ht="18" customHeight="1" x14ac:dyDescent="0.2">
      <c r="D8" s="147"/>
      <c r="F8" s="9"/>
      <c r="G8" s="104"/>
      <c r="H8" s="146"/>
      <c r="K8" s="150" t="s">
        <v>499</v>
      </c>
      <c r="L8" s="151" t="str">
        <f>+C12</f>
        <v>SO 07.2 - Přeložka vodovodu BA-1b</v>
      </c>
      <c r="M8" s="151"/>
      <c r="O8" s="152"/>
    </row>
    <row r="9" spans="2:25" s="13" customFormat="1" ht="20.100000000000001" customHeight="1" x14ac:dyDescent="0.2">
      <c r="C9" s="167"/>
      <c r="D9" s="168"/>
      <c r="E9" s="168"/>
      <c r="F9" s="168"/>
      <c r="G9" s="168"/>
      <c r="H9" s="168"/>
      <c r="I9" s="169"/>
      <c r="J9" s="170"/>
      <c r="K9" s="442" t="s">
        <v>737</v>
      </c>
      <c r="L9" s="442"/>
      <c r="M9" s="443"/>
      <c r="N9" s="444" t="s">
        <v>743</v>
      </c>
      <c r="O9" s="444"/>
      <c r="P9" s="445"/>
    </row>
    <row r="10" spans="2:25" s="13" customFormat="1" ht="24" customHeight="1" x14ac:dyDescent="0.2">
      <c r="C10" s="14"/>
      <c r="D10" s="15" t="s">
        <v>517</v>
      </c>
      <c r="E10" s="15" t="s">
        <v>476</v>
      </c>
      <c r="F10" s="15" t="s">
        <v>477</v>
      </c>
      <c r="G10" s="15" t="s">
        <v>24</v>
      </c>
      <c r="H10" s="16" t="s">
        <v>25</v>
      </c>
      <c r="I10" s="17" t="s">
        <v>518</v>
      </c>
      <c r="J10" s="18" t="s">
        <v>478</v>
      </c>
      <c r="K10" s="20" t="s">
        <v>519</v>
      </c>
      <c r="L10" s="21" t="s">
        <v>740</v>
      </c>
      <c r="M10" s="21" t="s">
        <v>741</v>
      </c>
      <c r="N10" s="22" t="s">
        <v>519</v>
      </c>
      <c r="O10" s="23" t="s">
        <v>742</v>
      </c>
      <c r="P10" s="52" t="s">
        <v>741</v>
      </c>
      <c r="Q10" s="177" t="s">
        <v>597</v>
      </c>
      <c r="T10" s="177" t="s">
        <v>616</v>
      </c>
      <c r="W10" s="177" t="s">
        <v>635</v>
      </c>
      <c r="Y10" s="177" t="s">
        <v>688</v>
      </c>
    </row>
    <row r="11" spans="2:25" s="13" customFormat="1" ht="12.75" x14ac:dyDescent="0.2">
      <c r="D11" s="24"/>
      <c r="E11" s="24"/>
      <c r="F11" s="24"/>
      <c r="G11" s="24"/>
      <c r="H11" s="25"/>
      <c r="I11" s="26"/>
      <c r="J11" s="27"/>
      <c r="K11" s="33"/>
      <c r="L11" s="34"/>
      <c r="M11" s="34"/>
      <c r="N11" s="35"/>
      <c r="O11" s="36"/>
    </row>
    <row r="12" spans="2:25" s="129" customFormat="1" ht="22.9" customHeight="1" x14ac:dyDescent="0.25">
      <c r="B12" s="128"/>
      <c r="C12" s="153" t="s">
        <v>406</v>
      </c>
      <c r="D12" s="128"/>
      <c r="E12" s="128"/>
      <c r="F12" s="128"/>
      <c r="G12" s="128"/>
      <c r="H12" s="128"/>
      <c r="I12" s="154"/>
      <c r="J12" s="155">
        <v>4660538.6300000008</v>
      </c>
      <c r="K12" s="162" t="str">
        <f>IF(ISBLANK(H12),"",SUM(#REF!+#REF!+#REF!+#REF!+#REF!+#REF!+#REF!+#REF!+#REF!+#REF!+#REF!+#REF!+#REF!+#REF!+#REF!,#REF!,#REF!,#REF!+#REF!,#REF!,#REF!,#REF!,#REF!,#REF!))</f>
        <v/>
      </c>
      <c r="L12" s="163" t="str">
        <f>IF(ISBLANK(H12),"",SUM(#REF!+#REF!+#REF!+#REF!+#REF!+#REF!+#REF!+#REF!+#REF!+#REF!+#REF!+#REF!+#REF!+#REF!,#REF!,#REF!,#REF!,#REF!,#REF!,#REF!,#REF!,#REF!,#REF!))</f>
        <v/>
      </c>
      <c r="M12" s="163"/>
      <c r="N12" s="164" t="str">
        <f>IF(ISBLANK(H12),"",H12-K12)</f>
        <v/>
      </c>
      <c r="O12" s="165" t="str">
        <f>IF(ISBLANK(H12),"",J12-L12)</f>
        <v/>
      </c>
    </row>
    <row r="13" spans="2:25" s="58" customFormat="1" ht="25.9" customHeight="1" x14ac:dyDescent="0.2">
      <c r="B13" s="53"/>
      <c r="C13" s="53"/>
      <c r="D13" s="54" t="s">
        <v>3</v>
      </c>
      <c r="E13" s="85" t="s">
        <v>26</v>
      </c>
      <c r="F13" s="85" t="s">
        <v>27</v>
      </c>
      <c r="G13" s="53"/>
      <c r="H13" s="53"/>
      <c r="I13" s="56"/>
      <c r="J13" s="86">
        <v>4396028.0300000012</v>
      </c>
      <c r="K13" s="162" t="str">
        <f>IF(ISBLANK(H13),"",SUM(#REF!+#REF!+#REF!+#REF!+#REF!+#REF!+#REF!+#REF!+#REF!+#REF!+#REF!+#REF!+#REF!+#REF!+#REF!,#REF!,#REF!,#REF!+#REF!,#REF!,#REF!,#REF!,#REF!,#REF!))</f>
        <v/>
      </c>
      <c r="L13" s="163" t="str">
        <f>IF(ISBLANK(H13),"",SUM(#REF!+#REF!+#REF!+#REF!+#REF!+#REF!+#REF!+#REF!+#REF!+#REF!+#REF!+#REF!+#REF!+#REF!,#REF!,#REF!,#REF!,#REF!,#REF!,#REF!,#REF!,#REF!,#REF!))</f>
        <v/>
      </c>
      <c r="M13" s="163"/>
      <c r="N13" s="164" t="str">
        <f>IF(ISBLANK(H13),"",H13-K13)</f>
        <v/>
      </c>
      <c r="O13" s="165" t="str">
        <f>IF(ISBLANK(H13),"",J13-L13)</f>
        <v/>
      </c>
    </row>
    <row r="14" spans="2:25" s="58" customFormat="1" ht="22.9" customHeight="1" x14ac:dyDescent="0.2">
      <c r="B14" s="53"/>
      <c r="C14" s="249"/>
      <c r="D14" s="250" t="s">
        <v>3</v>
      </c>
      <c r="E14" s="251" t="s">
        <v>6</v>
      </c>
      <c r="F14" s="251" t="s">
        <v>28</v>
      </c>
      <c r="G14" s="249"/>
      <c r="H14" s="249"/>
      <c r="I14" s="252"/>
      <c r="J14" s="253">
        <v>827609.96</v>
      </c>
      <c r="K14" s="254" t="str">
        <f>IF(ISBLANK(H14),"",SUM(#REF!+#REF!+#REF!+#REF!+#REF!+#REF!+#REF!+#REF!+#REF!+#REF!+#REF!+#REF!+#REF!+#REF!+#REF!,#REF!,#REF!,#REF!+#REF!,#REF!,#REF!,#REF!,#REF!,#REF!))</f>
        <v/>
      </c>
      <c r="L14" s="247" t="str">
        <f>IF(ISBLANK(H14),"",SUM(#REF!+#REF!+#REF!+#REF!+#REF!+#REF!+#REF!+#REF!+#REF!+#REF!+#REF!+#REF!+#REF!+#REF!,#REF!,#REF!,#REF!,#REF!,#REF!,#REF!,#REF!,#REF!,#REF!))</f>
        <v/>
      </c>
      <c r="M14" s="247">
        <f>SUM(M15:M35)</f>
        <v>-2591.9625999999998</v>
      </c>
      <c r="N14" s="248" t="str">
        <f>IF(ISBLANK(H14),"",H14-K14)</f>
        <v/>
      </c>
      <c r="O14" s="247" t="str">
        <f>IF(ISBLANK(H14),"",J14-L14)</f>
        <v/>
      </c>
      <c r="P14" s="247">
        <f>SUM(P15:P35)</f>
        <v>825018.00890000013</v>
      </c>
    </row>
    <row r="15" spans="2:25" s="129" customFormat="1" ht="22.5" customHeight="1" x14ac:dyDescent="0.2">
      <c r="B15" s="128"/>
      <c r="C15" s="59" t="s">
        <v>6</v>
      </c>
      <c r="D15" s="59" t="s">
        <v>29</v>
      </c>
      <c r="E15" s="60" t="s">
        <v>38</v>
      </c>
      <c r="F15" s="61" t="s">
        <v>39</v>
      </c>
      <c r="G15" s="62" t="s">
        <v>32</v>
      </c>
      <c r="H15" s="63">
        <v>214.98</v>
      </c>
      <c r="I15" s="64">
        <v>26.3</v>
      </c>
      <c r="J15" s="63">
        <v>5653.97</v>
      </c>
      <c r="K15" s="69">
        <f>ROUND(213.9/214.98*H15-H15,2)</f>
        <v>-1.08</v>
      </c>
      <c r="L15" s="70">
        <f>I15</f>
        <v>26.3</v>
      </c>
      <c r="M15" s="287">
        <f>K15*L15</f>
        <v>-28.404000000000003</v>
      </c>
      <c r="N15" s="72">
        <f>H15+K15</f>
        <v>213.89999999999998</v>
      </c>
      <c r="O15" s="73">
        <f>I15</f>
        <v>26.3</v>
      </c>
      <c r="P15" s="244">
        <f>N15*O15</f>
        <v>5625.57</v>
      </c>
    </row>
    <row r="16" spans="2:25" s="129" customFormat="1" ht="22.5" customHeight="1" x14ac:dyDescent="0.2">
      <c r="B16" s="128"/>
      <c r="C16" s="59" t="s">
        <v>7</v>
      </c>
      <c r="D16" s="59" t="s">
        <v>29</v>
      </c>
      <c r="E16" s="60" t="s">
        <v>41</v>
      </c>
      <c r="F16" s="61" t="s">
        <v>42</v>
      </c>
      <c r="G16" s="62" t="s">
        <v>32</v>
      </c>
      <c r="H16" s="63">
        <v>214.98</v>
      </c>
      <c r="I16" s="64">
        <v>53.92</v>
      </c>
      <c r="J16" s="63">
        <v>11591.72</v>
      </c>
      <c r="K16" s="69">
        <f>ROUND(213.9/214.98*H16-H16,2)</f>
        <v>-1.08</v>
      </c>
      <c r="L16" s="70">
        <f t="shared" ref="L16:L79" si="0">I16</f>
        <v>53.92</v>
      </c>
      <c r="M16" s="287">
        <f t="shared" ref="M16:M79" si="1">K16*L16</f>
        <v>-58.233600000000003</v>
      </c>
      <c r="N16" s="72">
        <f t="shared" ref="N16:N79" si="2">H16+K16</f>
        <v>213.89999999999998</v>
      </c>
      <c r="O16" s="73">
        <f t="shared" ref="O16:O79" si="3">I16</f>
        <v>53.92</v>
      </c>
      <c r="P16" s="244">
        <f t="shared" ref="P16:P79" si="4">N16*O16</f>
        <v>11533.487999999999</v>
      </c>
    </row>
    <row r="17" spans="2:18" s="129" customFormat="1" ht="22.5" customHeight="1" x14ac:dyDescent="0.2">
      <c r="B17" s="128"/>
      <c r="C17" s="59" t="s">
        <v>14</v>
      </c>
      <c r="D17" s="59" t="s">
        <v>29</v>
      </c>
      <c r="E17" s="60" t="s">
        <v>44</v>
      </c>
      <c r="F17" s="61" t="s">
        <v>45</v>
      </c>
      <c r="G17" s="62" t="s">
        <v>32</v>
      </c>
      <c r="H17" s="63">
        <v>5064.6000000000004</v>
      </c>
      <c r="I17" s="64">
        <v>55.24</v>
      </c>
      <c r="J17" s="63">
        <v>279768.5</v>
      </c>
      <c r="K17" s="69">
        <v>0</v>
      </c>
      <c r="L17" s="70">
        <f t="shared" si="0"/>
        <v>55.24</v>
      </c>
      <c r="M17" s="287">
        <f t="shared" si="1"/>
        <v>0</v>
      </c>
      <c r="N17" s="72">
        <f t="shared" si="2"/>
        <v>5064.6000000000004</v>
      </c>
      <c r="O17" s="73">
        <f t="shared" si="3"/>
        <v>55.24</v>
      </c>
      <c r="P17" s="244">
        <f t="shared" si="4"/>
        <v>279768.50400000002</v>
      </c>
    </row>
    <row r="18" spans="2:18" s="129" customFormat="1" ht="22.5" customHeight="1" x14ac:dyDescent="0.2">
      <c r="B18" s="128"/>
      <c r="C18" s="59" t="s">
        <v>33</v>
      </c>
      <c r="D18" s="59" t="s">
        <v>29</v>
      </c>
      <c r="E18" s="60" t="s">
        <v>47</v>
      </c>
      <c r="F18" s="61" t="s">
        <v>48</v>
      </c>
      <c r="G18" s="62" t="s">
        <v>32</v>
      </c>
      <c r="H18" s="63">
        <v>214.98</v>
      </c>
      <c r="I18" s="64">
        <v>151.25</v>
      </c>
      <c r="J18" s="63">
        <v>32515.73</v>
      </c>
      <c r="K18" s="69">
        <v>0</v>
      </c>
      <c r="L18" s="70">
        <f t="shared" si="0"/>
        <v>151.25</v>
      </c>
      <c r="M18" s="287">
        <f t="shared" si="1"/>
        <v>0</v>
      </c>
      <c r="N18" s="72">
        <f t="shared" si="2"/>
        <v>214.98</v>
      </c>
      <c r="O18" s="73">
        <f t="shared" si="3"/>
        <v>151.25</v>
      </c>
      <c r="P18" s="244">
        <f t="shared" si="4"/>
        <v>32515.724999999999</v>
      </c>
    </row>
    <row r="19" spans="2:18" s="129" customFormat="1" ht="16.5" customHeight="1" x14ac:dyDescent="0.2">
      <c r="B19" s="128"/>
      <c r="C19" s="59" t="s">
        <v>40</v>
      </c>
      <c r="D19" s="59" t="s">
        <v>29</v>
      </c>
      <c r="E19" s="60" t="s">
        <v>57</v>
      </c>
      <c r="F19" s="61" t="s">
        <v>58</v>
      </c>
      <c r="G19" s="62" t="s">
        <v>59</v>
      </c>
      <c r="H19" s="63">
        <v>240</v>
      </c>
      <c r="I19" s="64">
        <v>63.13</v>
      </c>
      <c r="J19" s="63">
        <v>15151.2</v>
      </c>
      <c r="K19" s="69">
        <f>ROUND(213.9/214.98*H19-H19,2)</f>
        <v>-1.21</v>
      </c>
      <c r="L19" s="70">
        <f t="shared" si="0"/>
        <v>63.13</v>
      </c>
      <c r="M19" s="287">
        <f t="shared" si="1"/>
        <v>-76.387299999999996</v>
      </c>
      <c r="N19" s="72">
        <f t="shared" si="2"/>
        <v>238.79</v>
      </c>
      <c r="O19" s="73">
        <f t="shared" si="3"/>
        <v>63.13</v>
      </c>
      <c r="P19" s="244">
        <f t="shared" si="4"/>
        <v>15074.8127</v>
      </c>
    </row>
    <row r="20" spans="2:18" s="129" customFormat="1" ht="33.75" customHeight="1" x14ac:dyDescent="0.2">
      <c r="B20" s="128"/>
      <c r="C20" s="59" t="s">
        <v>43</v>
      </c>
      <c r="D20" s="59" t="s">
        <v>29</v>
      </c>
      <c r="E20" s="60" t="s">
        <v>61</v>
      </c>
      <c r="F20" s="61" t="s">
        <v>62</v>
      </c>
      <c r="G20" s="62" t="s">
        <v>52</v>
      </c>
      <c r="H20" s="63">
        <v>3</v>
      </c>
      <c r="I20" s="64">
        <v>170.98</v>
      </c>
      <c r="J20" s="63">
        <v>512.94000000000005</v>
      </c>
      <c r="K20" s="69">
        <f t="shared" ref="K20:K40" si="5">ROUND(213.9/214.98*H20-H20,2)</f>
        <v>-0.02</v>
      </c>
      <c r="L20" s="70">
        <f t="shared" si="0"/>
        <v>170.98</v>
      </c>
      <c r="M20" s="287">
        <f t="shared" si="1"/>
        <v>-3.4196</v>
      </c>
      <c r="N20" s="72">
        <f t="shared" si="2"/>
        <v>2.98</v>
      </c>
      <c r="O20" s="73">
        <f t="shared" si="3"/>
        <v>170.98</v>
      </c>
      <c r="P20" s="244">
        <f t="shared" si="4"/>
        <v>509.52039999999994</v>
      </c>
    </row>
    <row r="21" spans="2:18" s="129" customFormat="1" ht="33.75" customHeight="1" x14ac:dyDescent="0.2">
      <c r="B21" s="128"/>
      <c r="C21" s="59" t="s">
        <v>46</v>
      </c>
      <c r="D21" s="59" t="s">
        <v>29</v>
      </c>
      <c r="E21" s="60" t="s">
        <v>67</v>
      </c>
      <c r="F21" s="61" t="s">
        <v>68</v>
      </c>
      <c r="G21" s="62" t="s">
        <v>52</v>
      </c>
      <c r="H21" s="63">
        <v>3</v>
      </c>
      <c r="I21" s="64">
        <v>147.30000000000001</v>
      </c>
      <c r="J21" s="63">
        <v>441.9</v>
      </c>
      <c r="K21" s="69">
        <f t="shared" si="5"/>
        <v>-0.02</v>
      </c>
      <c r="L21" s="70">
        <f t="shared" si="0"/>
        <v>147.30000000000001</v>
      </c>
      <c r="M21" s="287">
        <f t="shared" si="1"/>
        <v>-2.9460000000000002</v>
      </c>
      <c r="N21" s="72">
        <f t="shared" si="2"/>
        <v>2.98</v>
      </c>
      <c r="O21" s="73">
        <f t="shared" si="3"/>
        <v>147.30000000000001</v>
      </c>
      <c r="P21" s="244">
        <f t="shared" si="4"/>
        <v>438.95400000000001</v>
      </c>
    </row>
    <row r="22" spans="2:18" s="129" customFormat="1" ht="22.5" customHeight="1" x14ac:dyDescent="0.2">
      <c r="B22" s="128"/>
      <c r="C22" s="59" t="s">
        <v>49</v>
      </c>
      <c r="D22" s="59" t="s">
        <v>29</v>
      </c>
      <c r="E22" s="60" t="s">
        <v>73</v>
      </c>
      <c r="F22" s="61" t="s">
        <v>74</v>
      </c>
      <c r="G22" s="62" t="s">
        <v>72</v>
      </c>
      <c r="H22" s="63">
        <v>11.04</v>
      </c>
      <c r="I22" s="64">
        <v>515.57000000000005</v>
      </c>
      <c r="J22" s="63">
        <v>5691.89</v>
      </c>
      <c r="K22" s="69">
        <f t="shared" si="5"/>
        <v>-0.06</v>
      </c>
      <c r="L22" s="70">
        <f t="shared" si="0"/>
        <v>515.57000000000005</v>
      </c>
      <c r="M22" s="287">
        <f t="shared" si="1"/>
        <v>-30.934200000000001</v>
      </c>
      <c r="N22" s="72">
        <f t="shared" si="2"/>
        <v>10.979999999999999</v>
      </c>
      <c r="O22" s="73">
        <f t="shared" si="3"/>
        <v>515.57000000000005</v>
      </c>
      <c r="P22" s="244">
        <f t="shared" si="4"/>
        <v>5660.9585999999999</v>
      </c>
    </row>
    <row r="23" spans="2:18" s="129" customFormat="1" ht="22.5" customHeight="1" x14ac:dyDescent="0.2">
      <c r="B23" s="128"/>
      <c r="C23" s="59" t="s">
        <v>53</v>
      </c>
      <c r="D23" s="59" t="s">
        <v>29</v>
      </c>
      <c r="E23" s="60" t="s">
        <v>76</v>
      </c>
      <c r="F23" s="61" t="s">
        <v>77</v>
      </c>
      <c r="G23" s="62" t="s">
        <v>72</v>
      </c>
      <c r="H23" s="63">
        <v>150.27000000000001</v>
      </c>
      <c r="I23" s="64">
        <v>234.11</v>
      </c>
      <c r="J23" s="63">
        <v>35179.71</v>
      </c>
      <c r="K23" s="69">
        <f t="shared" si="5"/>
        <v>-0.75</v>
      </c>
      <c r="L23" s="70">
        <f t="shared" si="0"/>
        <v>234.11</v>
      </c>
      <c r="M23" s="287">
        <f t="shared" si="1"/>
        <v>-175.58250000000001</v>
      </c>
      <c r="N23" s="72">
        <f t="shared" si="2"/>
        <v>149.52000000000001</v>
      </c>
      <c r="O23" s="73">
        <f t="shared" si="3"/>
        <v>234.11</v>
      </c>
      <c r="P23" s="244">
        <f t="shared" si="4"/>
        <v>35004.127200000003</v>
      </c>
      <c r="R23" s="208"/>
    </row>
    <row r="24" spans="2:18" s="129" customFormat="1" ht="22.5" customHeight="1" x14ac:dyDescent="0.2">
      <c r="B24" s="128"/>
      <c r="C24" s="59" t="s">
        <v>56</v>
      </c>
      <c r="D24" s="59" t="s">
        <v>29</v>
      </c>
      <c r="E24" s="60" t="s">
        <v>79</v>
      </c>
      <c r="F24" s="61" t="s">
        <v>80</v>
      </c>
      <c r="G24" s="62" t="s">
        <v>72</v>
      </c>
      <c r="H24" s="63">
        <v>119.43</v>
      </c>
      <c r="I24" s="64">
        <v>257.77999999999997</v>
      </c>
      <c r="J24" s="63">
        <v>30786.67</v>
      </c>
      <c r="K24" s="69">
        <f t="shared" si="5"/>
        <v>-0.6</v>
      </c>
      <c r="L24" s="70">
        <f t="shared" si="0"/>
        <v>257.77999999999997</v>
      </c>
      <c r="M24" s="287">
        <f t="shared" si="1"/>
        <v>-154.66799999999998</v>
      </c>
      <c r="N24" s="72">
        <f t="shared" si="2"/>
        <v>118.83000000000001</v>
      </c>
      <c r="O24" s="73">
        <f t="shared" si="3"/>
        <v>257.77999999999997</v>
      </c>
      <c r="P24" s="244">
        <f t="shared" si="4"/>
        <v>30631.9974</v>
      </c>
      <c r="R24" s="208"/>
    </row>
    <row r="25" spans="2:18" s="129" customFormat="1" ht="22.5" customHeight="1" x14ac:dyDescent="0.2">
      <c r="B25" s="128"/>
      <c r="C25" s="59" t="s">
        <v>60</v>
      </c>
      <c r="D25" s="59" t="s">
        <v>29</v>
      </c>
      <c r="E25" s="60" t="s">
        <v>82</v>
      </c>
      <c r="F25" s="61" t="s">
        <v>83</v>
      </c>
      <c r="G25" s="62" t="s">
        <v>72</v>
      </c>
      <c r="H25" s="63">
        <v>35.83</v>
      </c>
      <c r="I25" s="64">
        <v>13.15</v>
      </c>
      <c r="J25" s="63">
        <v>471.16</v>
      </c>
      <c r="K25" s="69">
        <f t="shared" si="5"/>
        <v>-0.18</v>
      </c>
      <c r="L25" s="70">
        <f t="shared" si="0"/>
        <v>13.15</v>
      </c>
      <c r="M25" s="287">
        <f t="shared" si="1"/>
        <v>-2.367</v>
      </c>
      <c r="N25" s="72">
        <f t="shared" si="2"/>
        <v>35.65</v>
      </c>
      <c r="O25" s="73">
        <f t="shared" si="3"/>
        <v>13.15</v>
      </c>
      <c r="P25" s="244">
        <f t="shared" si="4"/>
        <v>468.79750000000001</v>
      </c>
      <c r="R25" s="208"/>
    </row>
    <row r="26" spans="2:18" s="129" customFormat="1" ht="16.5" customHeight="1" x14ac:dyDescent="0.2">
      <c r="B26" s="128"/>
      <c r="C26" s="59" t="s">
        <v>63</v>
      </c>
      <c r="D26" s="59" t="s">
        <v>29</v>
      </c>
      <c r="E26" s="60" t="s">
        <v>90</v>
      </c>
      <c r="F26" s="61" t="s">
        <v>91</v>
      </c>
      <c r="G26" s="62" t="s">
        <v>32</v>
      </c>
      <c r="H26" s="63">
        <v>726.7</v>
      </c>
      <c r="I26" s="64">
        <v>99.96</v>
      </c>
      <c r="J26" s="63">
        <v>72640.929999999993</v>
      </c>
      <c r="K26" s="69">
        <f t="shared" si="5"/>
        <v>-3.65</v>
      </c>
      <c r="L26" s="70">
        <f t="shared" si="0"/>
        <v>99.96</v>
      </c>
      <c r="M26" s="287">
        <f t="shared" si="1"/>
        <v>-364.85399999999998</v>
      </c>
      <c r="N26" s="72">
        <f t="shared" si="2"/>
        <v>723.05000000000007</v>
      </c>
      <c r="O26" s="73">
        <f t="shared" si="3"/>
        <v>99.96</v>
      </c>
      <c r="P26" s="244">
        <f t="shared" si="4"/>
        <v>72276.078000000009</v>
      </c>
      <c r="R26" s="208"/>
    </row>
    <row r="27" spans="2:18" s="129" customFormat="1" ht="16.5" customHeight="1" x14ac:dyDescent="0.2">
      <c r="B27" s="128"/>
      <c r="C27" s="59" t="s">
        <v>66</v>
      </c>
      <c r="D27" s="59" t="s">
        <v>29</v>
      </c>
      <c r="E27" s="60" t="s">
        <v>93</v>
      </c>
      <c r="F27" s="61" t="s">
        <v>94</v>
      </c>
      <c r="G27" s="62" t="s">
        <v>32</v>
      </c>
      <c r="H27" s="63">
        <v>726.7</v>
      </c>
      <c r="I27" s="64">
        <v>149.94</v>
      </c>
      <c r="J27" s="63">
        <v>108961.4</v>
      </c>
      <c r="K27" s="69">
        <f t="shared" si="5"/>
        <v>-3.65</v>
      </c>
      <c r="L27" s="70">
        <f t="shared" si="0"/>
        <v>149.94</v>
      </c>
      <c r="M27" s="287">
        <f t="shared" si="1"/>
        <v>-547.28099999999995</v>
      </c>
      <c r="N27" s="72">
        <f t="shared" si="2"/>
        <v>723.05000000000007</v>
      </c>
      <c r="O27" s="73">
        <f t="shared" si="3"/>
        <v>149.94</v>
      </c>
      <c r="P27" s="244">
        <f t="shared" si="4"/>
        <v>108414.11700000001</v>
      </c>
      <c r="R27" s="208"/>
    </row>
    <row r="28" spans="2:18" s="129" customFormat="1" ht="22.5" customHeight="1" x14ac:dyDescent="0.2">
      <c r="B28" s="128"/>
      <c r="C28" s="59" t="s">
        <v>69</v>
      </c>
      <c r="D28" s="59" t="s">
        <v>29</v>
      </c>
      <c r="E28" s="60" t="s">
        <v>96</v>
      </c>
      <c r="F28" s="61" t="s">
        <v>97</v>
      </c>
      <c r="G28" s="62" t="s">
        <v>72</v>
      </c>
      <c r="H28" s="63">
        <v>134.85</v>
      </c>
      <c r="I28" s="64">
        <v>13.15</v>
      </c>
      <c r="J28" s="63">
        <v>1773.28</v>
      </c>
      <c r="K28" s="69">
        <f t="shared" si="5"/>
        <v>-0.68</v>
      </c>
      <c r="L28" s="70">
        <f t="shared" si="0"/>
        <v>13.15</v>
      </c>
      <c r="M28" s="287">
        <f t="shared" si="1"/>
        <v>-8.9420000000000002</v>
      </c>
      <c r="N28" s="72">
        <f t="shared" si="2"/>
        <v>134.16999999999999</v>
      </c>
      <c r="O28" s="73">
        <f t="shared" si="3"/>
        <v>13.15</v>
      </c>
      <c r="P28" s="244">
        <f t="shared" si="4"/>
        <v>1764.3354999999999</v>
      </c>
      <c r="R28" s="208"/>
    </row>
    <row r="29" spans="2:18" s="129" customFormat="1" ht="16.5" customHeight="1" x14ac:dyDescent="0.2">
      <c r="B29" s="128"/>
      <c r="C29" s="59" t="s">
        <v>1</v>
      </c>
      <c r="D29" s="59" t="s">
        <v>29</v>
      </c>
      <c r="E29" s="60" t="s">
        <v>99</v>
      </c>
      <c r="F29" s="61" t="s">
        <v>100</v>
      </c>
      <c r="G29" s="62" t="s">
        <v>72</v>
      </c>
      <c r="H29" s="63">
        <v>104.2</v>
      </c>
      <c r="I29" s="64">
        <v>205.17</v>
      </c>
      <c r="J29" s="63">
        <v>21378.71</v>
      </c>
      <c r="K29" s="69">
        <f t="shared" si="5"/>
        <v>-0.52</v>
      </c>
      <c r="L29" s="70">
        <f t="shared" si="0"/>
        <v>205.17</v>
      </c>
      <c r="M29" s="287">
        <f t="shared" si="1"/>
        <v>-106.6884</v>
      </c>
      <c r="N29" s="72">
        <f t="shared" si="2"/>
        <v>103.68</v>
      </c>
      <c r="O29" s="73">
        <f t="shared" si="3"/>
        <v>205.17</v>
      </c>
      <c r="P29" s="244">
        <f t="shared" si="4"/>
        <v>21272.025600000001</v>
      </c>
      <c r="R29" s="208"/>
    </row>
    <row r="30" spans="2:18" s="129" customFormat="1" ht="16.5" customHeight="1" x14ac:dyDescent="0.2">
      <c r="B30" s="128"/>
      <c r="C30" s="59" t="s">
        <v>75</v>
      </c>
      <c r="D30" s="59" t="s">
        <v>29</v>
      </c>
      <c r="E30" s="60" t="s">
        <v>102</v>
      </c>
      <c r="F30" s="61" t="s">
        <v>103</v>
      </c>
      <c r="G30" s="62" t="s">
        <v>72</v>
      </c>
      <c r="H30" s="63">
        <v>165.5</v>
      </c>
      <c r="I30" s="64">
        <v>467.78999999999996</v>
      </c>
      <c r="J30" s="63">
        <v>77419.25</v>
      </c>
      <c r="K30" s="69">
        <f t="shared" si="5"/>
        <v>-0.83</v>
      </c>
      <c r="L30" s="70">
        <f t="shared" si="0"/>
        <v>467.78999999999996</v>
      </c>
      <c r="M30" s="287">
        <f t="shared" si="1"/>
        <v>-388.26569999999992</v>
      </c>
      <c r="N30" s="72">
        <f t="shared" si="2"/>
        <v>164.67</v>
      </c>
      <c r="O30" s="73">
        <f t="shared" si="3"/>
        <v>467.78999999999996</v>
      </c>
      <c r="P30" s="244">
        <f t="shared" si="4"/>
        <v>77030.979299999992</v>
      </c>
      <c r="Q30" s="178" t="s">
        <v>594</v>
      </c>
    </row>
    <row r="31" spans="2:18" s="129" customFormat="1" ht="22.5" customHeight="1" x14ac:dyDescent="0.2">
      <c r="B31" s="128"/>
      <c r="C31" s="59" t="s">
        <v>78</v>
      </c>
      <c r="D31" s="59" t="s">
        <v>29</v>
      </c>
      <c r="E31" s="60" t="s">
        <v>105</v>
      </c>
      <c r="F31" s="61" t="s">
        <v>106</v>
      </c>
      <c r="G31" s="62" t="s">
        <v>72</v>
      </c>
      <c r="H31" s="63">
        <v>164.5</v>
      </c>
      <c r="I31" s="64">
        <v>143.36000000000001</v>
      </c>
      <c r="J31" s="63">
        <v>23582.720000000001</v>
      </c>
      <c r="K31" s="69">
        <f t="shared" si="5"/>
        <v>-0.83</v>
      </c>
      <c r="L31" s="70">
        <f t="shared" si="0"/>
        <v>143.36000000000001</v>
      </c>
      <c r="M31" s="287">
        <f t="shared" si="1"/>
        <v>-118.98880000000001</v>
      </c>
      <c r="N31" s="72">
        <f t="shared" si="2"/>
        <v>163.66999999999999</v>
      </c>
      <c r="O31" s="73">
        <f t="shared" si="3"/>
        <v>143.36000000000001</v>
      </c>
      <c r="P31" s="244">
        <f t="shared" si="4"/>
        <v>23463.731200000002</v>
      </c>
    </row>
    <row r="32" spans="2:18" s="129" customFormat="1" ht="16.5" customHeight="1" x14ac:dyDescent="0.2">
      <c r="B32" s="128"/>
      <c r="C32" s="74" t="s">
        <v>81</v>
      </c>
      <c r="D32" s="74" t="s">
        <v>108</v>
      </c>
      <c r="E32" s="75" t="s">
        <v>109</v>
      </c>
      <c r="F32" s="76" t="s">
        <v>110</v>
      </c>
      <c r="G32" s="77" t="s">
        <v>111</v>
      </c>
      <c r="H32" s="78">
        <v>120.6</v>
      </c>
      <c r="I32" s="79">
        <v>412.45</v>
      </c>
      <c r="J32" s="78">
        <v>49741.47</v>
      </c>
      <c r="K32" s="69">
        <f t="shared" si="5"/>
        <v>-0.61</v>
      </c>
      <c r="L32" s="70">
        <f t="shared" si="0"/>
        <v>412.45</v>
      </c>
      <c r="M32" s="287">
        <f t="shared" si="1"/>
        <v>-251.59449999999998</v>
      </c>
      <c r="N32" s="72">
        <f t="shared" si="2"/>
        <v>119.99</v>
      </c>
      <c r="O32" s="73">
        <f t="shared" si="3"/>
        <v>412.45</v>
      </c>
      <c r="P32" s="244">
        <f t="shared" si="4"/>
        <v>49489.875499999995</v>
      </c>
    </row>
    <row r="33" spans="2:26" s="129" customFormat="1" ht="22.5" customHeight="1" x14ac:dyDescent="0.2">
      <c r="B33" s="128"/>
      <c r="C33" s="59" t="s">
        <v>84</v>
      </c>
      <c r="D33" s="59" t="s">
        <v>29</v>
      </c>
      <c r="E33" s="60" t="s">
        <v>113</v>
      </c>
      <c r="F33" s="61" t="s">
        <v>114</v>
      </c>
      <c r="G33" s="62" t="s">
        <v>72</v>
      </c>
      <c r="H33" s="63">
        <v>104.2</v>
      </c>
      <c r="I33" s="64">
        <v>270.20999999999998</v>
      </c>
      <c r="J33" s="63">
        <v>28155.88</v>
      </c>
      <c r="K33" s="69">
        <f t="shared" si="5"/>
        <v>-0.52</v>
      </c>
      <c r="L33" s="70">
        <f t="shared" si="0"/>
        <v>270.20999999999998</v>
      </c>
      <c r="M33" s="287">
        <f t="shared" si="1"/>
        <v>-140.50919999999999</v>
      </c>
      <c r="N33" s="72">
        <f t="shared" si="2"/>
        <v>103.68</v>
      </c>
      <c r="O33" s="73">
        <f t="shared" si="3"/>
        <v>270.20999999999998</v>
      </c>
      <c r="P33" s="244">
        <f t="shared" si="4"/>
        <v>28015.372800000001</v>
      </c>
    </row>
    <row r="34" spans="2:26" s="129" customFormat="1" ht="22.5" customHeight="1" x14ac:dyDescent="0.2">
      <c r="B34" s="128"/>
      <c r="C34" s="59" t="s">
        <v>87</v>
      </c>
      <c r="D34" s="59" t="s">
        <v>29</v>
      </c>
      <c r="E34" s="60" t="s">
        <v>116</v>
      </c>
      <c r="F34" s="61" t="s">
        <v>117</v>
      </c>
      <c r="G34" s="62" t="s">
        <v>72</v>
      </c>
      <c r="H34" s="63">
        <v>55.6</v>
      </c>
      <c r="I34" s="64">
        <v>159.13999999999999</v>
      </c>
      <c r="J34" s="63">
        <v>8848.18</v>
      </c>
      <c r="K34" s="69">
        <f t="shared" si="5"/>
        <v>-0.28000000000000003</v>
      </c>
      <c r="L34" s="70">
        <f t="shared" si="0"/>
        <v>159.13999999999999</v>
      </c>
      <c r="M34" s="287">
        <f t="shared" si="1"/>
        <v>-44.559199999999997</v>
      </c>
      <c r="N34" s="72">
        <f t="shared" si="2"/>
        <v>55.32</v>
      </c>
      <c r="O34" s="73">
        <f t="shared" si="3"/>
        <v>159.13999999999999</v>
      </c>
      <c r="P34" s="244">
        <f t="shared" si="4"/>
        <v>8803.6247999999996</v>
      </c>
    </row>
    <row r="35" spans="2:26" s="129" customFormat="1" ht="16.5" customHeight="1" x14ac:dyDescent="0.2">
      <c r="B35" s="128"/>
      <c r="C35" s="74" t="s">
        <v>0</v>
      </c>
      <c r="D35" s="74" t="s">
        <v>108</v>
      </c>
      <c r="E35" s="75" t="s">
        <v>119</v>
      </c>
      <c r="F35" s="76" t="s">
        <v>120</v>
      </c>
      <c r="G35" s="77" t="s">
        <v>111</v>
      </c>
      <c r="H35" s="78">
        <v>111.2</v>
      </c>
      <c r="I35" s="79">
        <v>155.96</v>
      </c>
      <c r="J35" s="78">
        <v>17342.75</v>
      </c>
      <c r="K35" s="69">
        <f t="shared" si="5"/>
        <v>-0.56000000000000005</v>
      </c>
      <c r="L35" s="70">
        <f t="shared" si="0"/>
        <v>155.96</v>
      </c>
      <c r="M35" s="287">
        <f t="shared" si="1"/>
        <v>-87.337600000000009</v>
      </c>
      <c r="N35" s="72">
        <f t="shared" si="2"/>
        <v>110.64</v>
      </c>
      <c r="O35" s="73">
        <f t="shared" si="3"/>
        <v>155.96</v>
      </c>
      <c r="P35" s="244">
        <f t="shared" si="4"/>
        <v>17255.414400000001</v>
      </c>
    </row>
    <row r="36" spans="2:26" s="58" customFormat="1" ht="22.9" customHeight="1" x14ac:dyDescent="0.2">
      <c r="B36" s="53"/>
      <c r="C36" s="255"/>
      <c r="D36" s="256" t="s">
        <v>3</v>
      </c>
      <c r="E36" s="257" t="s">
        <v>7</v>
      </c>
      <c r="F36" s="257" t="s">
        <v>134</v>
      </c>
      <c r="G36" s="255"/>
      <c r="H36" s="255"/>
      <c r="I36" s="258"/>
      <c r="J36" s="259">
        <v>25804.6</v>
      </c>
      <c r="K36" s="260"/>
      <c r="L36" s="246"/>
      <c r="M36" s="290">
        <f>M37+M38</f>
        <v>-134.99420000000001</v>
      </c>
      <c r="N36" s="245"/>
      <c r="O36" s="246"/>
      <c r="P36" s="290">
        <f>P37+P38</f>
        <v>25669.605799999998</v>
      </c>
    </row>
    <row r="37" spans="2:26" s="129" customFormat="1" ht="22.5" customHeight="1" x14ac:dyDescent="0.2">
      <c r="B37" s="128"/>
      <c r="C37" s="59" t="s">
        <v>92</v>
      </c>
      <c r="D37" s="59" t="s">
        <v>29</v>
      </c>
      <c r="E37" s="60" t="s">
        <v>136</v>
      </c>
      <c r="F37" s="61" t="s">
        <v>137</v>
      </c>
      <c r="G37" s="62" t="s">
        <v>72</v>
      </c>
      <c r="H37" s="63">
        <v>15</v>
      </c>
      <c r="I37" s="64">
        <v>1194.24</v>
      </c>
      <c r="J37" s="63">
        <v>17913.599999999999</v>
      </c>
      <c r="K37" s="69">
        <f t="shared" si="5"/>
        <v>-0.08</v>
      </c>
      <c r="L37" s="70">
        <f t="shared" si="0"/>
        <v>1194.24</v>
      </c>
      <c r="M37" s="287">
        <f t="shared" si="1"/>
        <v>-95.539200000000008</v>
      </c>
      <c r="N37" s="72">
        <f t="shared" si="2"/>
        <v>14.92</v>
      </c>
      <c r="O37" s="73">
        <f t="shared" si="3"/>
        <v>1194.24</v>
      </c>
      <c r="P37" s="244">
        <f t="shared" si="4"/>
        <v>17818.060799999999</v>
      </c>
    </row>
    <row r="38" spans="2:26" s="129" customFormat="1" ht="16.5" customHeight="1" x14ac:dyDescent="0.2">
      <c r="B38" s="128"/>
      <c r="C38" s="59" t="s">
        <v>95</v>
      </c>
      <c r="D38" s="59" t="s">
        <v>29</v>
      </c>
      <c r="E38" s="60" t="s">
        <v>139</v>
      </c>
      <c r="F38" s="61" t="s">
        <v>140</v>
      </c>
      <c r="G38" s="62" t="s">
        <v>52</v>
      </c>
      <c r="H38" s="63">
        <v>100</v>
      </c>
      <c r="I38" s="64">
        <v>78.91</v>
      </c>
      <c r="J38" s="63">
        <v>7891</v>
      </c>
      <c r="K38" s="69">
        <f t="shared" si="5"/>
        <v>-0.5</v>
      </c>
      <c r="L38" s="70">
        <f t="shared" si="0"/>
        <v>78.91</v>
      </c>
      <c r="M38" s="287">
        <f t="shared" si="1"/>
        <v>-39.454999999999998</v>
      </c>
      <c r="N38" s="72">
        <f t="shared" si="2"/>
        <v>99.5</v>
      </c>
      <c r="O38" s="73">
        <f t="shared" si="3"/>
        <v>78.91</v>
      </c>
      <c r="P38" s="244">
        <f t="shared" si="4"/>
        <v>7851.5450000000001</v>
      </c>
    </row>
    <row r="39" spans="2:26" s="58" customFormat="1" ht="22.9" customHeight="1" x14ac:dyDescent="0.2">
      <c r="B39" s="53"/>
      <c r="C39" s="255"/>
      <c r="D39" s="256" t="s">
        <v>3</v>
      </c>
      <c r="E39" s="257" t="s">
        <v>33</v>
      </c>
      <c r="F39" s="257" t="s">
        <v>141</v>
      </c>
      <c r="G39" s="255"/>
      <c r="H39" s="255"/>
      <c r="I39" s="258"/>
      <c r="J39" s="259">
        <v>20759.34</v>
      </c>
      <c r="K39" s="260"/>
      <c r="L39" s="246"/>
      <c r="M39" s="290">
        <f>M40</f>
        <v>-103.15200000000002</v>
      </c>
      <c r="N39" s="245"/>
      <c r="O39" s="246"/>
      <c r="P39" s="290">
        <f>P40</f>
        <v>20656.188000000006</v>
      </c>
    </row>
    <row r="40" spans="2:26" s="129" customFormat="1" ht="16.5" customHeight="1" x14ac:dyDescent="0.2">
      <c r="B40" s="128"/>
      <c r="C40" s="59" t="s">
        <v>98</v>
      </c>
      <c r="D40" s="59" t="s">
        <v>29</v>
      </c>
      <c r="E40" s="60" t="s">
        <v>143</v>
      </c>
      <c r="F40" s="61" t="s">
        <v>144</v>
      </c>
      <c r="G40" s="62" t="s">
        <v>72</v>
      </c>
      <c r="H40" s="63">
        <v>32.200000000000003</v>
      </c>
      <c r="I40" s="64">
        <v>644.70000000000005</v>
      </c>
      <c r="J40" s="63">
        <v>20759.34</v>
      </c>
      <c r="K40" s="69">
        <f t="shared" si="5"/>
        <v>-0.16</v>
      </c>
      <c r="L40" s="70">
        <f t="shared" si="0"/>
        <v>644.70000000000005</v>
      </c>
      <c r="M40" s="287">
        <f t="shared" si="1"/>
        <v>-103.15200000000002</v>
      </c>
      <c r="N40" s="72">
        <f t="shared" si="2"/>
        <v>32.040000000000006</v>
      </c>
      <c r="O40" s="73">
        <f t="shared" si="3"/>
        <v>644.70000000000005</v>
      </c>
      <c r="P40" s="244">
        <f t="shared" si="4"/>
        <v>20656.188000000006</v>
      </c>
    </row>
    <row r="41" spans="2:26" s="58" customFormat="1" ht="22.9" customHeight="1" x14ac:dyDescent="0.2">
      <c r="B41" s="53"/>
      <c r="C41" s="255"/>
      <c r="D41" s="256" t="s">
        <v>3</v>
      </c>
      <c r="E41" s="257" t="s">
        <v>40</v>
      </c>
      <c r="F41" s="257" t="s">
        <v>148</v>
      </c>
      <c r="G41" s="255"/>
      <c r="H41" s="255"/>
      <c r="I41" s="258"/>
      <c r="J41" s="259">
        <v>2417406.36</v>
      </c>
      <c r="K41" s="260"/>
      <c r="L41" s="246"/>
      <c r="M41" s="290">
        <f>SUM(M42:M51)</f>
        <v>0</v>
      </c>
      <c r="N41" s="245"/>
      <c r="O41" s="246"/>
      <c r="P41" s="290">
        <f>SUM(P42:P51)</f>
        <v>2417406.3594</v>
      </c>
    </row>
    <row r="42" spans="2:26" s="129" customFormat="1" ht="16.5" customHeight="1" x14ac:dyDescent="0.2">
      <c r="B42" s="128"/>
      <c r="C42" s="59" t="s">
        <v>101</v>
      </c>
      <c r="D42" s="59" t="s">
        <v>29</v>
      </c>
      <c r="E42" s="60" t="s">
        <v>150</v>
      </c>
      <c r="F42" s="61" t="s">
        <v>151</v>
      </c>
      <c r="G42" s="62" t="s">
        <v>32</v>
      </c>
      <c r="H42" s="63">
        <v>127.2</v>
      </c>
      <c r="I42" s="64">
        <v>87.949999999999989</v>
      </c>
      <c r="J42" s="63">
        <v>11187.24</v>
      </c>
      <c r="K42" s="69">
        <v>0</v>
      </c>
      <c r="L42" s="70">
        <f t="shared" si="0"/>
        <v>87.949999999999989</v>
      </c>
      <c r="M42" s="287">
        <f t="shared" si="1"/>
        <v>0</v>
      </c>
      <c r="N42" s="72">
        <f t="shared" si="2"/>
        <v>127.2</v>
      </c>
      <c r="O42" s="73">
        <f t="shared" si="3"/>
        <v>87.949999999999989</v>
      </c>
      <c r="P42" s="244">
        <f t="shared" si="4"/>
        <v>11187.239999999998</v>
      </c>
    </row>
    <row r="43" spans="2:26" s="129" customFormat="1" ht="16.5" customHeight="1" x14ac:dyDescent="0.2">
      <c r="B43" s="128"/>
      <c r="C43" s="59" t="s">
        <v>104</v>
      </c>
      <c r="D43" s="59" t="s">
        <v>29</v>
      </c>
      <c r="E43" s="60" t="s">
        <v>156</v>
      </c>
      <c r="F43" s="61" t="s">
        <v>157</v>
      </c>
      <c r="G43" s="62" t="s">
        <v>32</v>
      </c>
      <c r="H43" s="63">
        <v>127.2</v>
      </c>
      <c r="I43" s="64">
        <v>125.68</v>
      </c>
      <c r="J43" s="63">
        <v>15986.5</v>
      </c>
      <c r="K43" s="69">
        <v>0</v>
      </c>
      <c r="L43" s="70">
        <f t="shared" si="0"/>
        <v>125.68</v>
      </c>
      <c r="M43" s="287">
        <f t="shared" si="1"/>
        <v>0</v>
      </c>
      <c r="N43" s="72">
        <f t="shared" si="2"/>
        <v>127.2</v>
      </c>
      <c r="O43" s="73">
        <f t="shared" si="3"/>
        <v>125.68</v>
      </c>
      <c r="P43" s="244">
        <f t="shared" si="4"/>
        <v>15986.496000000001</v>
      </c>
    </row>
    <row r="44" spans="2:26" s="129" customFormat="1" ht="16.5" customHeight="1" x14ac:dyDescent="0.2">
      <c r="B44" s="128"/>
      <c r="C44" s="59" t="s">
        <v>107</v>
      </c>
      <c r="D44" s="59" t="s">
        <v>29</v>
      </c>
      <c r="E44" s="60" t="s">
        <v>159</v>
      </c>
      <c r="F44" s="61" t="s">
        <v>160</v>
      </c>
      <c r="G44" s="62" t="s">
        <v>32</v>
      </c>
      <c r="H44" s="63">
        <v>87.78</v>
      </c>
      <c r="I44" s="64">
        <v>155.66999999999999</v>
      </c>
      <c r="J44" s="63">
        <v>13664.71</v>
      </c>
      <c r="K44" s="69">
        <v>0</v>
      </c>
      <c r="L44" s="70">
        <f t="shared" si="0"/>
        <v>155.66999999999999</v>
      </c>
      <c r="M44" s="287">
        <f t="shared" si="1"/>
        <v>0</v>
      </c>
      <c r="N44" s="72">
        <f t="shared" si="2"/>
        <v>87.78</v>
      </c>
      <c r="O44" s="73">
        <f t="shared" si="3"/>
        <v>155.66999999999999</v>
      </c>
      <c r="P44" s="244">
        <f t="shared" si="4"/>
        <v>13664.712599999999</v>
      </c>
    </row>
    <row r="45" spans="2:26" s="129" customFormat="1" ht="16.5" customHeight="1" x14ac:dyDescent="0.2">
      <c r="B45" s="128"/>
      <c r="C45" s="59" t="s">
        <v>112</v>
      </c>
      <c r="D45" s="59" t="s">
        <v>29</v>
      </c>
      <c r="E45" s="60" t="s">
        <v>162</v>
      </c>
      <c r="F45" s="61" t="s">
        <v>163</v>
      </c>
      <c r="G45" s="62" t="s">
        <v>32</v>
      </c>
      <c r="H45" s="63">
        <v>127.2</v>
      </c>
      <c r="I45" s="64">
        <v>254.14</v>
      </c>
      <c r="J45" s="63">
        <v>32326.61</v>
      </c>
      <c r="K45" s="69">
        <v>0</v>
      </c>
      <c r="L45" s="70">
        <f t="shared" si="0"/>
        <v>254.14</v>
      </c>
      <c r="M45" s="287">
        <f t="shared" si="1"/>
        <v>0</v>
      </c>
      <c r="N45" s="72">
        <f t="shared" si="2"/>
        <v>127.2</v>
      </c>
      <c r="O45" s="73">
        <f t="shared" si="3"/>
        <v>254.14</v>
      </c>
      <c r="P45" s="244">
        <f t="shared" si="4"/>
        <v>32326.608</v>
      </c>
    </row>
    <row r="46" spans="2:26" s="129" customFormat="1" ht="16.5" customHeight="1" x14ac:dyDescent="0.2">
      <c r="B46" s="128"/>
      <c r="C46" s="59" t="s">
        <v>115</v>
      </c>
      <c r="D46" s="59" t="s">
        <v>29</v>
      </c>
      <c r="E46" s="60" t="s">
        <v>165</v>
      </c>
      <c r="F46" s="61" t="s">
        <v>166</v>
      </c>
      <c r="G46" s="62" t="s">
        <v>32</v>
      </c>
      <c r="H46" s="63">
        <v>87.78</v>
      </c>
      <c r="I46" s="64">
        <v>302.54000000000002</v>
      </c>
      <c r="J46" s="63">
        <v>26556.959999999999</v>
      </c>
      <c r="K46" s="69">
        <v>0</v>
      </c>
      <c r="L46" s="70">
        <f t="shared" si="0"/>
        <v>302.54000000000002</v>
      </c>
      <c r="M46" s="287">
        <f t="shared" si="1"/>
        <v>0</v>
      </c>
      <c r="N46" s="72">
        <f t="shared" si="2"/>
        <v>87.78</v>
      </c>
      <c r="O46" s="73">
        <f t="shared" si="3"/>
        <v>302.54000000000002</v>
      </c>
      <c r="P46" s="244">
        <f t="shared" si="4"/>
        <v>26556.961200000002</v>
      </c>
    </row>
    <row r="47" spans="2:26" s="129" customFormat="1" ht="22.5" customHeight="1" x14ac:dyDescent="0.2">
      <c r="B47" s="128"/>
      <c r="C47" s="59" t="s">
        <v>118</v>
      </c>
      <c r="D47" s="59" t="s">
        <v>29</v>
      </c>
      <c r="E47" s="60" t="s">
        <v>171</v>
      </c>
      <c r="F47" s="61" t="s">
        <v>172</v>
      </c>
      <c r="G47" s="62" t="s">
        <v>32</v>
      </c>
      <c r="H47" s="63">
        <v>127.2</v>
      </c>
      <c r="I47" s="64">
        <v>532.01</v>
      </c>
      <c r="J47" s="63">
        <v>67671.67</v>
      </c>
      <c r="K47" s="69">
        <v>0</v>
      </c>
      <c r="L47" s="70">
        <f t="shared" si="0"/>
        <v>532.01</v>
      </c>
      <c r="M47" s="287">
        <f t="shared" si="1"/>
        <v>0</v>
      </c>
      <c r="N47" s="72">
        <f t="shared" si="2"/>
        <v>127.2</v>
      </c>
      <c r="O47" s="73">
        <f t="shared" si="3"/>
        <v>532.01</v>
      </c>
      <c r="P47" s="244">
        <f t="shared" si="4"/>
        <v>67671.672000000006</v>
      </c>
      <c r="W47" s="421" t="s">
        <v>646</v>
      </c>
      <c r="X47" s="423" t="s">
        <v>668</v>
      </c>
      <c r="Y47" s="421" t="s">
        <v>698</v>
      </c>
      <c r="Z47" s="423" t="s">
        <v>607</v>
      </c>
    </row>
    <row r="48" spans="2:26" s="129" customFormat="1" ht="16.5" customHeight="1" x14ac:dyDescent="0.2">
      <c r="B48" s="128"/>
      <c r="C48" s="59" t="s">
        <v>121</v>
      </c>
      <c r="D48" s="59" t="s">
        <v>29</v>
      </c>
      <c r="E48" s="60" t="s">
        <v>174</v>
      </c>
      <c r="F48" s="61" t="s">
        <v>175</v>
      </c>
      <c r="G48" s="62" t="s">
        <v>32</v>
      </c>
      <c r="H48" s="63">
        <v>214.98</v>
      </c>
      <c r="I48" s="64">
        <v>25.78</v>
      </c>
      <c r="J48" s="63">
        <v>5542.18</v>
      </c>
      <c r="K48" s="69">
        <v>0</v>
      </c>
      <c r="L48" s="70">
        <f t="shared" si="0"/>
        <v>25.78</v>
      </c>
      <c r="M48" s="287">
        <f t="shared" si="1"/>
        <v>0</v>
      </c>
      <c r="N48" s="72">
        <f t="shared" si="2"/>
        <v>214.98</v>
      </c>
      <c r="O48" s="73">
        <f t="shared" si="3"/>
        <v>25.78</v>
      </c>
      <c r="P48" s="244">
        <f t="shared" si="4"/>
        <v>5542.1844000000001</v>
      </c>
      <c r="T48" s="421" t="s">
        <v>619</v>
      </c>
      <c r="U48" s="424" t="s">
        <v>617</v>
      </c>
      <c r="W48" s="421"/>
      <c r="X48" s="423"/>
      <c r="Y48" s="420"/>
      <c r="Z48" s="423"/>
    </row>
    <row r="49" spans="2:26" s="129" customFormat="1" ht="16.5" customHeight="1" x14ac:dyDescent="0.2">
      <c r="B49" s="128"/>
      <c r="C49" s="59" t="s">
        <v>124</v>
      </c>
      <c r="D49" s="59" t="s">
        <v>29</v>
      </c>
      <c r="E49" s="60" t="s">
        <v>177</v>
      </c>
      <c r="F49" s="61" t="s">
        <v>178</v>
      </c>
      <c r="G49" s="62" t="s">
        <v>32</v>
      </c>
      <c r="H49" s="63">
        <v>5191.8</v>
      </c>
      <c r="I49" s="64">
        <v>20.62</v>
      </c>
      <c r="J49" s="63">
        <v>107054.92</v>
      </c>
      <c r="K49" s="69">
        <v>0</v>
      </c>
      <c r="L49" s="70">
        <f t="shared" si="0"/>
        <v>20.62</v>
      </c>
      <c r="M49" s="287">
        <f t="shared" si="1"/>
        <v>0</v>
      </c>
      <c r="N49" s="72">
        <f t="shared" si="2"/>
        <v>5191.8</v>
      </c>
      <c r="O49" s="73">
        <f t="shared" si="3"/>
        <v>20.62</v>
      </c>
      <c r="P49" s="244">
        <f t="shared" si="4"/>
        <v>107054.91600000001</v>
      </c>
      <c r="T49" s="421"/>
      <c r="U49" s="424"/>
      <c r="W49" s="421"/>
      <c r="X49" s="423"/>
      <c r="Y49" s="420"/>
      <c r="Z49" s="423"/>
    </row>
    <row r="50" spans="2:26" s="129" customFormat="1" ht="22.5" customHeight="1" x14ac:dyDescent="0.2">
      <c r="B50" s="128"/>
      <c r="C50" s="59" t="s">
        <v>127</v>
      </c>
      <c r="D50" s="59" t="s">
        <v>29</v>
      </c>
      <c r="E50" s="60" t="s">
        <v>180</v>
      </c>
      <c r="F50" s="61" t="s">
        <v>181</v>
      </c>
      <c r="G50" s="62" t="s">
        <v>32</v>
      </c>
      <c r="H50" s="63">
        <v>5191.8</v>
      </c>
      <c r="I50" s="64">
        <v>396.71</v>
      </c>
      <c r="J50" s="63">
        <v>2059638.98</v>
      </c>
      <c r="K50" s="69">
        <v>0</v>
      </c>
      <c r="L50" s="70">
        <f t="shared" si="0"/>
        <v>396.71</v>
      </c>
      <c r="M50" s="287">
        <f t="shared" si="1"/>
        <v>0</v>
      </c>
      <c r="N50" s="72">
        <f t="shared" si="2"/>
        <v>5191.8</v>
      </c>
      <c r="O50" s="73">
        <f t="shared" si="3"/>
        <v>396.71</v>
      </c>
      <c r="P50" s="244">
        <f t="shared" si="4"/>
        <v>2059638.9779999999</v>
      </c>
      <c r="T50" s="421"/>
      <c r="U50" s="424"/>
      <c r="W50" s="421"/>
      <c r="X50" s="423"/>
      <c r="Y50" s="420"/>
      <c r="Z50" s="423"/>
    </row>
    <row r="51" spans="2:26" s="129" customFormat="1" ht="22.5" customHeight="1" x14ac:dyDescent="0.2">
      <c r="B51" s="128"/>
      <c r="C51" s="59" t="s">
        <v>130</v>
      </c>
      <c r="D51" s="59" t="s">
        <v>29</v>
      </c>
      <c r="E51" s="60" t="s">
        <v>183</v>
      </c>
      <c r="F51" s="61" t="s">
        <v>184</v>
      </c>
      <c r="G51" s="62" t="s">
        <v>32</v>
      </c>
      <c r="H51" s="63">
        <v>175.56</v>
      </c>
      <c r="I51" s="64">
        <v>443.02</v>
      </c>
      <c r="J51" s="63">
        <v>77776.59</v>
      </c>
      <c r="K51" s="69">
        <v>0</v>
      </c>
      <c r="L51" s="70">
        <f t="shared" si="0"/>
        <v>443.02</v>
      </c>
      <c r="M51" s="287">
        <f t="shared" si="1"/>
        <v>0</v>
      </c>
      <c r="N51" s="72">
        <f t="shared" si="2"/>
        <v>175.56</v>
      </c>
      <c r="O51" s="73">
        <f t="shared" si="3"/>
        <v>443.02</v>
      </c>
      <c r="P51" s="244">
        <f t="shared" si="4"/>
        <v>77776.591199999995</v>
      </c>
      <c r="T51" s="421"/>
      <c r="U51" s="424"/>
      <c r="W51" s="421"/>
      <c r="X51" s="423"/>
      <c r="Y51" s="420"/>
      <c r="Z51" s="423"/>
    </row>
    <row r="52" spans="2:26" s="58" customFormat="1" ht="22.9" customHeight="1" x14ac:dyDescent="0.2">
      <c r="B52" s="53"/>
      <c r="C52" s="255"/>
      <c r="D52" s="256" t="s">
        <v>3</v>
      </c>
      <c r="E52" s="257" t="s">
        <v>49</v>
      </c>
      <c r="F52" s="257" t="s">
        <v>188</v>
      </c>
      <c r="G52" s="255"/>
      <c r="H52" s="255"/>
      <c r="I52" s="258"/>
      <c r="J52" s="259">
        <v>532805.24999999988</v>
      </c>
      <c r="K52" s="260"/>
      <c r="L52" s="246"/>
      <c r="M52" s="290">
        <f>SUM(M53:M86)</f>
        <v>-1895.5591999999999</v>
      </c>
      <c r="N52" s="245"/>
      <c r="O52" s="246"/>
      <c r="P52" s="290">
        <f>SUM(P53:P86)</f>
        <v>530909.66599999985</v>
      </c>
    </row>
    <row r="53" spans="2:26" s="129" customFormat="1" ht="16.5" customHeight="1" x14ac:dyDescent="0.2">
      <c r="B53" s="128"/>
      <c r="C53" s="59" t="s">
        <v>135</v>
      </c>
      <c r="D53" s="59" t="s">
        <v>29</v>
      </c>
      <c r="E53" s="60" t="s">
        <v>279</v>
      </c>
      <c r="F53" s="61" t="s">
        <v>280</v>
      </c>
      <c r="G53" s="62" t="s">
        <v>52</v>
      </c>
      <c r="H53" s="63">
        <v>214.98</v>
      </c>
      <c r="I53" s="64">
        <v>265.67</v>
      </c>
      <c r="J53" s="63">
        <v>57113.74</v>
      </c>
      <c r="K53" s="69">
        <v>-1.08</v>
      </c>
      <c r="L53" s="70">
        <f t="shared" si="0"/>
        <v>265.67</v>
      </c>
      <c r="M53" s="287">
        <f t="shared" si="1"/>
        <v>-286.92360000000002</v>
      </c>
      <c r="N53" s="72">
        <f t="shared" si="2"/>
        <v>213.89999999999998</v>
      </c>
      <c r="O53" s="73">
        <f t="shared" si="3"/>
        <v>265.67</v>
      </c>
      <c r="P53" s="244">
        <f t="shared" si="4"/>
        <v>56826.812999999995</v>
      </c>
    </row>
    <row r="54" spans="2:26" s="129" customFormat="1" ht="16.5" customHeight="1" x14ac:dyDescent="0.2">
      <c r="B54" s="128"/>
      <c r="C54" s="74" t="s">
        <v>138</v>
      </c>
      <c r="D54" s="74" t="s">
        <v>108</v>
      </c>
      <c r="E54" s="75" t="s">
        <v>281</v>
      </c>
      <c r="F54" s="76" t="s">
        <v>282</v>
      </c>
      <c r="G54" s="77" t="s">
        <v>52</v>
      </c>
      <c r="H54" s="78">
        <v>214.98</v>
      </c>
      <c r="I54" s="79">
        <v>1354.68</v>
      </c>
      <c r="J54" s="78">
        <v>291229.11</v>
      </c>
      <c r="K54" s="69">
        <v>-1.08</v>
      </c>
      <c r="L54" s="70">
        <f t="shared" si="0"/>
        <v>1354.68</v>
      </c>
      <c r="M54" s="287">
        <f t="shared" si="1"/>
        <v>-1463.0544000000002</v>
      </c>
      <c r="N54" s="72">
        <f t="shared" si="2"/>
        <v>213.89999999999998</v>
      </c>
      <c r="O54" s="73">
        <f t="shared" si="3"/>
        <v>1354.68</v>
      </c>
      <c r="P54" s="244">
        <f t="shared" si="4"/>
        <v>289766.05199999997</v>
      </c>
    </row>
    <row r="55" spans="2:26" s="129" customFormat="1" ht="22.5" customHeight="1" x14ac:dyDescent="0.2">
      <c r="B55" s="128"/>
      <c r="C55" s="59" t="s">
        <v>142</v>
      </c>
      <c r="D55" s="59" t="s">
        <v>29</v>
      </c>
      <c r="E55" s="60" t="s">
        <v>283</v>
      </c>
      <c r="F55" s="61" t="s">
        <v>284</v>
      </c>
      <c r="G55" s="62" t="s">
        <v>204</v>
      </c>
      <c r="H55" s="63">
        <v>1</v>
      </c>
      <c r="I55" s="64">
        <v>255.15</v>
      </c>
      <c r="J55" s="63">
        <v>255.15</v>
      </c>
      <c r="K55" s="69">
        <v>0</v>
      </c>
      <c r="L55" s="70">
        <f t="shared" si="0"/>
        <v>255.15</v>
      </c>
      <c r="M55" s="287">
        <f t="shared" si="1"/>
        <v>0</v>
      </c>
      <c r="N55" s="72">
        <f t="shared" si="2"/>
        <v>1</v>
      </c>
      <c r="O55" s="73">
        <f t="shared" si="3"/>
        <v>255.15</v>
      </c>
      <c r="P55" s="244">
        <f t="shared" si="4"/>
        <v>255.15</v>
      </c>
    </row>
    <row r="56" spans="2:26" s="129" customFormat="1" ht="16.5" customHeight="1" x14ac:dyDescent="0.2">
      <c r="B56" s="128"/>
      <c r="C56" s="74" t="s">
        <v>145</v>
      </c>
      <c r="D56" s="74" t="s">
        <v>108</v>
      </c>
      <c r="E56" s="75" t="s">
        <v>285</v>
      </c>
      <c r="F56" s="76" t="s">
        <v>286</v>
      </c>
      <c r="G56" s="77" t="s">
        <v>287</v>
      </c>
      <c r="H56" s="78">
        <v>1</v>
      </c>
      <c r="I56" s="79">
        <v>3965.39</v>
      </c>
      <c r="J56" s="78">
        <v>3965.39</v>
      </c>
      <c r="K56" s="69">
        <v>0</v>
      </c>
      <c r="L56" s="70">
        <f t="shared" si="0"/>
        <v>3965.39</v>
      </c>
      <c r="M56" s="287">
        <f t="shared" si="1"/>
        <v>0</v>
      </c>
      <c r="N56" s="72">
        <f t="shared" si="2"/>
        <v>1</v>
      </c>
      <c r="O56" s="73">
        <f t="shared" si="3"/>
        <v>3965.39</v>
      </c>
      <c r="P56" s="244">
        <f t="shared" si="4"/>
        <v>3965.39</v>
      </c>
    </row>
    <row r="57" spans="2:26" s="129" customFormat="1" ht="22.5" customHeight="1" x14ac:dyDescent="0.2">
      <c r="B57" s="128"/>
      <c r="C57" s="59" t="s">
        <v>149</v>
      </c>
      <c r="D57" s="59" t="s">
        <v>29</v>
      </c>
      <c r="E57" s="60" t="s">
        <v>292</v>
      </c>
      <c r="F57" s="61" t="s">
        <v>293</v>
      </c>
      <c r="G57" s="62" t="s">
        <v>204</v>
      </c>
      <c r="H57" s="63">
        <v>2</v>
      </c>
      <c r="I57" s="64">
        <v>323.54000000000002</v>
      </c>
      <c r="J57" s="63">
        <v>647.08000000000004</v>
      </c>
      <c r="K57" s="69">
        <v>0</v>
      </c>
      <c r="L57" s="70">
        <f t="shared" si="0"/>
        <v>323.54000000000002</v>
      </c>
      <c r="M57" s="287">
        <f t="shared" si="1"/>
        <v>0</v>
      </c>
      <c r="N57" s="72">
        <f t="shared" si="2"/>
        <v>2</v>
      </c>
      <c r="O57" s="73">
        <f t="shared" si="3"/>
        <v>323.54000000000002</v>
      </c>
      <c r="P57" s="244">
        <f t="shared" si="4"/>
        <v>647.08000000000004</v>
      </c>
    </row>
    <row r="58" spans="2:26" s="129" customFormat="1" ht="16.5" customHeight="1" x14ac:dyDescent="0.2">
      <c r="B58" s="128"/>
      <c r="C58" s="74" t="s">
        <v>152</v>
      </c>
      <c r="D58" s="74" t="s">
        <v>108</v>
      </c>
      <c r="E58" s="75" t="s">
        <v>298</v>
      </c>
      <c r="F58" s="76" t="s">
        <v>299</v>
      </c>
      <c r="G58" s="77" t="s">
        <v>204</v>
      </c>
      <c r="H58" s="78">
        <v>2</v>
      </c>
      <c r="I58" s="79">
        <v>2922.42</v>
      </c>
      <c r="J58" s="78">
        <v>5844.84</v>
      </c>
      <c r="K58" s="69">
        <v>0</v>
      </c>
      <c r="L58" s="70">
        <f t="shared" si="0"/>
        <v>2922.42</v>
      </c>
      <c r="M58" s="287">
        <f t="shared" si="1"/>
        <v>0</v>
      </c>
      <c r="N58" s="72">
        <f t="shared" si="2"/>
        <v>2</v>
      </c>
      <c r="O58" s="73">
        <f t="shared" si="3"/>
        <v>2922.42</v>
      </c>
      <c r="P58" s="244">
        <f t="shared" si="4"/>
        <v>5844.84</v>
      </c>
    </row>
    <row r="59" spans="2:26" s="129" customFormat="1" ht="22.5" customHeight="1" x14ac:dyDescent="0.2">
      <c r="B59" s="128"/>
      <c r="C59" s="59" t="s">
        <v>155</v>
      </c>
      <c r="D59" s="59" t="s">
        <v>29</v>
      </c>
      <c r="E59" s="60" t="s">
        <v>302</v>
      </c>
      <c r="F59" s="61" t="s">
        <v>303</v>
      </c>
      <c r="G59" s="62" t="s">
        <v>204</v>
      </c>
      <c r="H59" s="63">
        <v>2</v>
      </c>
      <c r="I59" s="64">
        <v>323.54000000000002</v>
      </c>
      <c r="J59" s="63">
        <v>647.08000000000004</v>
      </c>
      <c r="K59" s="69">
        <v>0</v>
      </c>
      <c r="L59" s="70">
        <f t="shared" si="0"/>
        <v>323.54000000000002</v>
      </c>
      <c r="M59" s="287">
        <f t="shared" si="1"/>
        <v>0</v>
      </c>
      <c r="N59" s="72">
        <f t="shared" si="2"/>
        <v>2</v>
      </c>
      <c r="O59" s="73">
        <f t="shared" si="3"/>
        <v>323.54000000000002</v>
      </c>
      <c r="P59" s="244">
        <f t="shared" si="4"/>
        <v>647.08000000000004</v>
      </c>
    </row>
    <row r="60" spans="2:26" s="129" customFormat="1" ht="16.5" customHeight="1" x14ac:dyDescent="0.2">
      <c r="B60" s="128"/>
      <c r="C60" s="74" t="s">
        <v>158</v>
      </c>
      <c r="D60" s="74" t="s">
        <v>108</v>
      </c>
      <c r="E60" s="75" t="s">
        <v>304</v>
      </c>
      <c r="F60" s="76" t="s">
        <v>305</v>
      </c>
      <c r="G60" s="77" t="s">
        <v>204</v>
      </c>
      <c r="H60" s="78">
        <v>2</v>
      </c>
      <c r="I60" s="79">
        <v>1912.33</v>
      </c>
      <c r="J60" s="78">
        <v>3824.66</v>
      </c>
      <c r="K60" s="69">
        <v>0</v>
      </c>
      <c r="L60" s="70">
        <f t="shared" si="0"/>
        <v>1912.33</v>
      </c>
      <c r="M60" s="287">
        <f t="shared" si="1"/>
        <v>0</v>
      </c>
      <c r="N60" s="72">
        <f t="shared" si="2"/>
        <v>2</v>
      </c>
      <c r="O60" s="73">
        <f t="shared" si="3"/>
        <v>1912.33</v>
      </c>
      <c r="P60" s="244">
        <f t="shared" si="4"/>
        <v>3824.66</v>
      </c>
    </row>
    <row r="61" spans="2:26" s="129" customFormat="1" ht="22.5" customHeight="1" x14ac:dyDescent="0.2">
      <c r="B61" s="128"/>
      <c r="C61" s="59" t="s">
        <v>161</v>
      </c>
      <c r="D61" s="59" t="s">
        <v>29</v>
      </c>
      <c r="E61" s="60" t="s">
        <v>310</v>
      </c>
      <c r="F61" s="61" t="s">
        <v>311</v>
      </c>
      <c r="G61" s="62" t="s">
        <v>204</v>
      </c>
      <c r="H61" s="63">
        <v>1</v>
      </c>
      <c r="I61" s="64">
        <v>476.11</v>
      </c>
      <c r="J61" s="63">
        <v>476.11</v>
      </c>
      <c r="K61" s="69">
        <v>0</v>
      </c>
      <c r="L61" s="70">
        <f t="shared" si="0"/>
        <v>476.11</v>
      </c>
      <c r="M61" s="287">
        <f t="shared" si="1"/>
        <v>0</v>
      </c>
      <c r="N61" s="72">
        <f t="shared" si="2"/>
        <v>1</v>
      </c>
      <c r="O61" s="73">
        <f t="shared" si="3"/>
        <v>476.11</v>
      </c>
      <c r="P61" s="244">
        <f t="shared" si="4"/>
        <v>476.11</v>
      </c>
    </row>
    <row r="62" spans="2:26" s="129" customFormat="1" ht="16.5" customHeight="1" x14ac:dyDescent="0.2">
      <c r="B62" s="128"/>
      <c r="C62" s="74" t="s">
        <v>164</v>
      </c>
      <c r="D62" s="74" t="s">
        <v>108</v>
      </c>
      <c r="E62" s="75" t="s">
        <v>312</v>
      </c>
      <c r="F62" s="76" t="s">
        <v>313</v>
      </c>
      <c r="G62" s="77" t="s">
        <v>287</v>
      </c>
      <c r="H62" s="78">
        <v>1</v>
      </c>
      <c r="I62" s="79">
        <v>2131.9699999999998</v>
      </c>
      <c r="J62" s="78">
        <v>2131.9699999999998</v>
      </c>
      <c r="K62" s="69">
        <v>0</v>
      </c>
      <c r="L62" s="70">
        <f t="shared" si="0"/>
        <v>2131.9699999999998</v>
      </c>
      <c r="M62" s="287">
        <f t="shared" si="1"/>
        <v>0</v>
      </c>
      <c r="N62" s="72">
        <f t="shared" si="2"/>
        <v>1</v>
      </c>
      <c r="O62" s="73">
        <f t="shared" si="3"/>
        <v>2131.9699999999998</v>
      </c>
      <c r="P62" s="244">
        <f t="shared" si="4"/>
        <v>2131.9699999999998</v>
      </c>
    </row>
    <row r="63" spans="2:26" s="129" customFormat="1" ht="16.5" customHeight="1" x14ac:dyDescent="0.2">
      <c r="B63" s="128"/>
      <c r="C63" s="59" t="s">
        <v>167</v>
      </c>
      <c r="D63" s="59" t="s">
        <v>29</v>
      </c>
      <c r="E63" s="60" t="s">
        <v>316</v>
      </c>
      <c r="F63" s="61" t="s">
        <v>317</v>
      </c>
      <c r="G63" s="62" t="s">
        <v>204</v>
      </c>
      <c r="H63" s="63">
        <v>11</v>
      </c>
      <c r="I63" s="64">
        <v>115.74</v>
      </c>
      <c r="J63" s="63">
        <v>1273.1400000000001</v>
      </c>
      <c r="K63" s="69">
        <v>0</v>
      </c>
      <c r="L63" s="70">
        <f t="shared" si="0"/>
        <v>115.74</v>
      </c>
      <c r="M63" s="287">
        <f t="shared" si="1"/>
        <v>0</v>
      </c>
      <c r="N63" s="72">
        <f t="shared" si="2"/>
        <v>11</v>
      </c>
      <c r="O63" s="73">
        <f t="shared" si="3"/>
        <v>115.74</v>
      </c>
      <c r="P63" s="244">
        <f t="shared" si="4"/>
        <v>1273.1399999999999</v>
      </c>
    </row>
    <row r="64" spans="2:26" s="129" customFormat="1" ht="16.5" customHeight="1" x14ac:dyDescent="0.2">
      <c r="B64" s="128"/>
      <c r="C64" s="74" t="s">
        <v>170</v>
      </c>
      <c r="D64" s="74" t="s">
        <v>108</v>
      </c>
      <c r="E64" s="75" t="s">
        <v>318</v>
      </c>
      <c r="F64" s="76" t="s">
        <v>319</v>
      </c>
      <c r="G64" s="77" t="s">
        <v>204</v>
      </c>
      <c r="H64" s="78">
        <v>11</v>
      </c>
      <c r="I64" s="79">
        <v>3352.49</v>
      </c>
      <c r="J64" s="78">
        <v>36877.39</v>
      </c>
      <c r="K64" s="69">
        <v>0</v>
      </c>
      <c r="L64" s="70">
        <f t="shared" si="0"/>
        <v>3352.49</v>
      </c>
      <c r="M64" s="287">
        <f t="shared" si="1"/>
        <v>0</v>
      </c>
      <c r="N64" s="72">
        <f t="shared" si="2"/>
        <v>11</v>
      </c>
      <c r="O64" s="73">
        <f t="shared" si="3"/>
        <v>3352.49</v>
      </c>
      <c r="P64" s="244">
        <f t="shared" si="4"/>
        <v>36877.39</v>
      </c>
    </row>
    <row r="65" spans="2:26" s="129" customFormat="1" ht="16.5" customHeight="1" x14ac:dyDescent="0.2">
      <c r="B65" s="128"/>
      <c r="C65" s="74" t="s">
        <v>173</v>
      </c>
      <c r="D65" s="74" t="s">
        <v>108</v>
      </c>
      <c r="E65" s="75" t="s">
        <v>320</v>
      </c>
      <c r="F65" s="76" t="s">
        <v>321</v>
      </c>
      <c r="G65" s="77" t="s">
        <v>287</v>
      </c>
      <c r="H65" s="78">
        <v>11</v>
      </c>
      <c r="I65" s="79">
        <v>1070.5899999999999</v>
      </c>
      <c r="J65" s="78">
        <v>11776.49</v>
      </c>
      <c r="K65" s="69">
        <v>0</v>
      </c>
      <c r="L65" s="70">
        <f t="shared" si="0"/>
        <v>1070.5899999999999</v>
      </c>
      <c r="M65" s="287">
        <f t="shared" si="1"/>
        <v>0</v>
      </c>
      <c r="N65" s="72">
        <f t="shared" si="2"/>
        <v>11</v>
      </c>
      <c r="O65" s="73">
        <f t="shared" si="3"/>
        <v>1070.5899999999999</v>
      </c>
      <c r="P65" s="244">
        <f t="shared" si="4"/>
        <v>11776.49</v>
      </c>
    </row>
    <row r="66" spans="2:26" s="129" customFormat="1" ht="16.5" customHeight="1" x14ac:dyDescent="0.2">
      <c r="B66" s="128"/>
      <c r="C66" s="74" t="s">
        <v>176</v>
      </c>
      <c r="D66" s="74" t="s">
        <v>108</v>
      </c>
      <c r="E66" s="75" t="s">
        <v>322</v>
      </c>
      <c r="F66" s="76" t="s">
        <v>323</v>
      </c>
      <c r="G66" s="77" t="s">
        <v>204</v>
      </c>
      <c r="H66" s="78">
        <v>11</v>
      </c>
      <c r="I66" s="79">
        <v>372.21</v>
      </c>
      <c r="J66" s="78">
        <v>4094.31</v>
      </c>
      <c r="K66" s="69">
        <v>0</v>
      </c>
      <c r="L66" s="70">
        <f t="shared" si="0"/>
        <v>372.21</v>
      </c>
      <c r="M66" s="287">
        <f t="shared" si="1"/>
        <v>0</v>
      </c>
      <c r="N66" s="72">
        <f t="shared" si="2"/>
        <v>11</v>
      </c>
      <c r="O66" s="73">
        <f t="shared" si="3"/>
        <v>372.21</v>
      </c>
      <c r="P66" s="244">
        <f t="shared" si="4"/>
        <v>4094.31</v>
      </c>
    </row>
    <row r="67" spans="2:26" s="129" customFormat="1" ht="16.5" customHeight="1" x14ac:dyDescent="0.2">
      <c r="B67" s="128"/>
      <c r="C67" s="59" t="s">
        <v>179</v>
      </c>
      <c r="D67" s="59" t="s">
        <v>29</v>
      </c>
      <c r="E67" s="60" t="s">
        <v>324</v>
      </c>
      <c r="F67" s="61" t="s">
        <v>325</v>
      </c>
      <c r="G67" s="62" t="s">
        <v>204</v>
      </c>
      <c r="H67" s="63">
        <v>11</v>
      </c>
      <c r="I67" s="64">
        <v>253.84</v>
      </c>
      <c r="J67" s="63">
        <v>2792.24</v>
      </c>
      <c r="K67" s="69">
        <v>0</v>
      </c>
      <c r="L67" s="70">
        <f t="shared" si="0"/>
        <v>253.84</v>
      </c>
      <c r="M67" s="287">
        <f t="shared" si="1"/>
        <v>0</v>
      </c>
      <c r="N67" s="72">
        <f t="shared" si="2"/>
        <v>11</v>
      </c>
      <c r="O67" s="73">
        <f t="shared" si="3"/>
        <v>253.84</v>
      </c>
      <c r="P67" s="244">
        <f t="shared" si="4"/>
        <v>2792.2400000000002</v>
      </c>
    </row>
    <row r="68" spans="2:26" s="129" customFormat="1" ht="22.5" customHeight="1" x14ac:dyDescent="0.2">
      <c r="B68" s="128"/>
      <c r="C68" s="59" t="s">
        <v>182</v>
      </c>
      <c r="D68" s="59" t="s">
        <v>29</v>
      </c>
      <c r="E68" s="60" t="s">
        <v>326</v>
      </c>
      <c r="F68" s="61" t="s">
        <v>327</v>
      </c>
      <c r="G68" s="62" t="s">
        <v>204</v>
      </c>
      <c r="H68" s="63">
        <v>1</v>
      </c>
      <c r="I68" s="64">
        <v>323.54000000000002</v>
      </c>
      <c r="J68" s="63">
        <v>323.54000000000002</v>
      </c>
      <c r="K68" s="69">
        <v>0</v>
      </c>
      <c r="L68" s="70">
        <f t="shared" si="0"/>
        <v>323.54000000000002</v>
      </c>
      <c r="M68" s="287">
        <f t="shared" si="1"/>
        <v>0</v>
      </c>
      <c r="N68" s="72">
        <f t="shared" si="2"/>
        <v>1</v>
      </c>
      <c r="O68" s="73">
        <f t="shared" si="3"/>
        <v>323.54000000000002</v>
      </c>
      <c r="P68" s="244">
        <f t="shared" si="4"/>
        <v>323.54000000000002</v>
      </c>
    </row>
    <row r="69" spans="2:26" s="129" customFormat="1" ht="16.5" customHeight="1" x14ac:dyDescent="0.2">
      <c r="B69" s="128"/>
      <c r="C69" s="74" t="s">
        <v>185</v>
      </c>
      <c r="D69" s="74" t="s">
        <v>108</v>
      </c>
      <c r="E69" s="75" t="s">
        <v>328</v>
      </c>
      <c r="F69" s="76" t="s">
        <v>329</v>
      </c>
      <c r="G69" s="77" t="s">
        <v>287</v>
      </c>
      <c r="H69" s="78">
        <v>1</v>
      </c>
      <c r="I69" s="79">
        <v>1871.56</v>
      </c>
      <c r="J69" s="78">
        <v>1871.56</v>
      </c>
      <c r="K69" s="69">
        <v>0</v>
      </c>
      <c r="L69" s="70">
        <f t="shared" si="0"/>
        <v>1871.56</v>
      </c>
      <c r="M69" s="287">
        <f t="shared" si="1"/>
        <v>0</v>
      </c>
      <c r="N69" s="72">
        <f t="shared" si="2"/>
        <v>1</v>
      </c>
      <c r="O69" s="73">
        <f t="shared" si="3"/>
        <v>1871.56</v>
      </c>
      <c r="P69" s="244">
        <f t="shared" si="4"/>
        <v>1871.56</v>
      </c>
    </row>
    <row r="70" spans="2:26" s="129" customFormat="1" ht="16.5" customHeight="1" x14ac:dyDescent="0.2">
      <c r="B70" s="128"/>
      <c r="C70" s="74" t="s">
        <v>189</v>
      </c>
      <c r="D70" s="74" t="s">
        <v>108</v>
      </c>
      <c r="E70" s="75" t="s">
        <v>330</v>
      </c>
      <c r="F70" s="76" t="s">
        <v>331</v>
      </c>
      <c r="G70" s="77" t="s">
        <v>287</v>
      </c>
      <c r="H70" s="78">
        <v>1</v>
      </c>
      <c r="I70" s="79">
        <v>6989.08</v>
      </c>
      <c r="J70" s="78">
        <v>6989.08</v>
      </c>
      <c r="K70" s="69">
        <v>0</v>
      </c>
      <c r="L70" s="70">
        <f t="shared" si="0"/>
        <v>6989.08</v>
      </c>
      <c r="M70" s="287">
        <f t="shared" si="1"/>
        <v>0</v>
      </c>
      <c r="N70" s="72">
        <f t="shared" si="2"/>
        <v>1</v>
      </c>
      <c r="O70" s="73">
        <f t="shared" si="3"/>
        <v>6989.08</v>
      </c>
      <c r="P70" s="244">
        <f t="shared" si="4"/>
        <v>6989.08</v>
      </c>
    </row>
    <row r="71" spans="2:26" s="129" customFormat="1" ht="22.5" customHeight="1" x14ac:dyDescent="0.2">
      <c r="B71" s="128"/>
      <c r="C71" s="59" t="s">
        <v>192</v>
      </c>
      <c r="D71" s="59" t="s">
        <v>29</v>
      </c>
      <c r="E71" s="60" t="s">
        <v>336</v>
      </c>
      <c r="F71" s="61" t="s">
        <v>337</v>
      </c>
      <c r="G71" s="62" t="s">
        <v>204</v>
      </c>
      <c r="H71" s="63">
        <v>2</v>
      </c>
      <c r="I71" s="64">
        <v>410.35</v>
      </c>
      <c r="J71" s="63">
        <v>820.7</v>
      </c>
      <c r="K71" s="69">
        <v>0</v>
      </c>
      <c r="L71" s="70">
        <f t="shared" si="0"/>
        <v>410.35</v>
      </c>
      <c r="M71" s="287">
        <f t="shared" si="1"/>
        <v>0</v>
      </c>
      <c r="N71" s="72">
        <f t="shared" si="2"/>
        <v>2</v>
      </c>
      <c r="O71" s="73">
        <f t="shared" si="3"/>
        <v>410.35</v>
      </c>
      <c r="P71" s="244">
        <f t="shared" si="4"/>
        <v>820.7</v>
      </c>
    </row>
    <row r="72" spans="2:26" s="129" customFormat="1" ht="16.5" customHeight="1" x14ac:dyDescent="0.2">
      <c r="B72" s="128"/>
      <c r="C72" s="74" t="s">
        <v>195</v>
      </c>
      <c r="D72" s="74" t="s">
        <v>108</v>
      </c>
      <c r="E72" s="75" t="s">
        <v>338</v>
      </c>
      <c r="F72" s="76" t="s">
        <v>339</v>
      </c>
      <c r="G72" s="77" t="s">
        <v>287</v>
      </c>
      <c r="H72" s="78">
        <v>2</v>
      </c>
      <c r="I72" s="79">
        <v>8200.39</v>
      </c>
      <c r="J72" s="78">
        <v>16400.78</v>
      </c>
      <c r="K72" s="69">
        <v>0</v>
      </c>
      <c r="L72" s="70">
        <f t="shared" si="0"/>
        <v>8200.39</v>
      </c>
      <c r="M72" s="287">
        <f t="shared" si="1"/>
        <v>0</v>
      </c>
      <c r="N72" s="72">
        <f t="shared" si="2"/>
        <v>2</v>
      </c>
      <c r="O72" s="73">
        <f t="shared" si="3"/>
        <v>8200.39</v>
      </c>
      <c r="P72" s="244">
        <f t="shared" si="4"/>
        <v>16400.78</v>
      </c>
    </row>
    <row r="73" spans="2:26" s="129" customFormat="1" ht="16.5" customHeight="1" x14ac:dyDescent="0.2">
      <c r="B73" s="128"/>
      <c r="C73" s="74" t="s">
        <v>198</v>
      </c>
      <c r="D73" s="74" t="s">
        <v>108</v>
      </c>
      <c r="E73" s="75" t="s">
        <v>340</v>
      </c>
      <c r="F73" s="76" t="s">
        <v>341</v>
      </c>
      <c r="G73" s="77" t="s">
        <v>287</v>
      </c>
      <c r="H73" s="78">
        <v>2</v>
      </c>
      <c r="I73" s="79">
        <v>1871.56</v>
      </c>
      <c r="J73" s="78">
        <v>3743.12</v>
      </c>
      <c r="K73" s="69">
        <v>0</v>
      </c>
      <c r="L73" s="70">
        <f t="shared" si="0"/>
        <v>1871.56</v>
      </c>
      <c r="M73" s="287">
        <f t="shared" si="1"/>
        <v>0</v>
      </c>
      <c r="N73" s="72">
        <f t="shared" si="2"/>
        <v>2</v>
      </c>
      <c r="O73" s="73">
        <f t="shared" si="3"/>
        <v>1871.56</v>
      </c>
      <c r="P73" s="244">
        <f t="shared" si="4"/>
        <v>3743.12</v>
      </c>
    </row>
    <row r="74" spans="2:26" s="129" customFormat="1" ht="22.5" customHeight="1" x14ac:dyDescent="0.2">
      <c r="B74" s="128"/>
      <c r="C74" s="59" t="s">
        <v>201</v>
      </c>
      <c r="D74" s="59" t="s">
        <v>29</v>
      </c>
      <c r="E74" s="60" t="s">
        <v>342</v>
      </c>
      <c r="F74" s="61" t="s">
        <v>343</v>
      </c>
      <c r="G74" s="62" t="s">
        <v>204</v>
      </c>
      <c r="H74" s="63">
        <v>11</v>
      </c>
      <c r="I74" s="64">
        <v>576.07000000000005</v>
      </c>
      <c r="J74" s="63">
        <v>6336.77</v>
      </c>
      <c r="K74" s="69">
        <v>0</v>
      </c>
      <c r="L74" s="70">
        <f t="shared" si="0"/>
        <v>576.07000000000005</v>
      </c>
      <c r="M74" s="287">
        <f t="shared" si="1"/>
        <v>0</v>
      </c>
      <c r="N74" s="72">
        <f t="shared" si="2"/>
        <v>11</v>
      </c>
      <c r="O74" s="73">
        <f t="shared" si="3"/>
        <v>576.07000000000005</v>
      </c>
      <c r="P74" s="244">
        <f t="shared" si="4"/>
        <v>6336.77</v>
      </c>
    </row>
    <row r="75" spans="2:26" s="129" customFormat="1" ht="16.5" customHeight="1" x14ac:dyDescent="0.2">
      <c r="B75" s="128"/>
      <c r="C75" s="74" t="s">
        <v>205</v>
      </c>
      <c r="D75" s="74" t="s">
        <v>108</v>
      </c>
      <c r="E75" s="75" t="s">
        <v>344</v>
      </c>
      <c r="F75" s="76" t="s">
        <v>345</v>
      </c>
      <c r="G75" s="77" t="s">
        <v>204</v>
      </c>
      <c r="H75" s="78">
        <v>11</v>
      </c>
      <c r="I75" s="79">
        <v>1119.25</v>
      </c>
      <c r="J75" s="78">
        <v>12311.75</v>
      </c>
      <c r="K75" s="69">
        <v>0</v>
      </c>
      <c r="L75" s="70">
        <f t="shared" si="0"/>
        <v>1119.25</v>
      </c>
      <c r="M75" s="287">
        <f t="shared" si="1"/>
        <v>0</v>
      </c>
      <c r="N75" s="72">
        <f t="shared" si="2"/>
        <v>11</v>
      </c>
      <c r="O75" s="73">
        <f t="shared" si="3"/>
        <v>1119.25</v>
      </c>
      <c r="P75" s="244">
        <f t="shared" si="4"/>
        <v>12311.75</v>
      </c>
    </row>
    <row r="76" spans="2:26" s="129" customFormat="1" ht="16.5" customHeight="1" x14ac:dyDescent="0.2">
      <c r="B76" s="128"/>
      <c r="C76" s="59" t="s">
        <v>208</v>
      </c>
      <c r="D76" s="59" t="s">
        <v>29</v>
      </c>
      <c r="E76" s="60" t="s">
        <v>346</v>
      </c>
      <c r="F76" s="61" t="s">
        <v>347</v>
      </c>
      <c r="G76" s="62" t="s">
        <v>52</v>
      </c>
      <c r="H76" s="63">
        <v>214.98</v>
      </c>
      <c r="I76" s="64">
        <v>19.73</v>
      </c>
      <c r="J76" s="63">
        <v>4241.5600000000004</v>
      </c>
      <c r="K76" s="69">
        <v>-1.08</v>
      </c>
      <c r="L76" s="70">
        <f t="shared" si="0"/>
        <v>19.73</v>
      </c>
      <c r="M76" s="287">
        <f t="shared" si="1"/>
        <v>-21.308400000000002</v>
      </c>
      <c r="N76" s="72">
        <f t="shared" si="2"/>
        <v>213.89999999999998</v>
      </c>
      <c r="O76" s="73">
        <f t="shared" si="3"/>
        <v>19.73</v>
      </c>
      <c r="P76" s="244">
        <f t="shared" si="4"/>
        <v>4220.2469999999994</v>
      </c>
    </row>
    <row r="77" spans="2:26" s="129" customFormat="1" ht="16.5" customHeight="1" x14ac:dyDescent="0.2">
      <c r="B77" s="128"/>
      <c r="C77" s="59" t="s">
        <v>211</v>
      </c>
      <c r="D77" s="59" t="s">
        <v>29</v>
      </c>
      <c r="E77" s="60" t="s">
        <v>348</v>
      </c>
      <c r="F77" s="61" t="s">
        <v>349</v>
      </c>
      <c r="G77" s="62" t="s">
        <v>52</v>
      </c>
      <c r="H77" s="63">
        <v>214.98</v>
      </c>
      <c r="I77" s="64">
        <v>19.73</v>
      </c>
      <c r="J77" s="63">
        <v>4241.5600000000004</v>
      </c>
      <c r="K77" s="69">
        <v>-1.08</v>
      </c>
      <c r="L77" s="70">
        <f t="shared" si="0"/>
        <v>19.73</v>
      </c>
      <c r="M77" s="287">
        <f t="shared" si="1"/>
        <v>-21.308400000000002</v>
      </c>
      <c r="N77" s="72">
        <f t="shared" si="2"/>
        <v>213.89999999999998</v>
      </c>
      <c r="O77" s="73">
        <f t="shared" si="3"/>
        <v>19.73</v>
      </c>
      <c r="P77" s="244">
        <f t="shared" si="4"/>
        <v>4220.2469999999994</v>
      </c>
    </row>
    <row r="78" spans="2:26" s="129" customFormat="1" ht="16.5" customHeight="1" x14ac:dyDescent="0.2">
      <c r="B78" s="128"/>
      <c r="C78" s="59" t="s">
        <v>214</v>
      </c>
      <c r="D78" s="59" t="s">
        <v>29</v>
      </c>
      <c r="E78" s="60" t="s">
        <v>350</v>
      </c>
      <c r="F78" s="61" t="s">
        <v>351</v>
      </c>
      <c r="G78" s="62" t="s">
        <v>204</v>
      </c>
      <c r="H78" s="63">
        <v>10</v>
      </c>
      <c r="I78" s="64">
        <v>1262.6099999999999</v>
      </c>
      <c r="J78" s="63">
        <v>12626.1</v>
      </c>
      <c r="K78" s="69">
        <v>0</v>
      </c>
      <c r="L78" s="70">
        <f t="shared" si="0"/>
        <v>1262.6099999999999</v>
      </c>
      <c r="M78" s="287">
        <f t="shared" si="1"/>
        <v>0</v>
      </c>
      <c r="N78" s="72">
        <f t="shared" si="2"/>
        <v>10</v>
      </c>
      <c r="O78" s="73">
        <f t="shared" si="3"/>
        <v>1262.6099999999999</v>
      </c>
      <c r="P78" s="244">
        <f t="shared" si="4"/>
        <v>12626.099999999999</v>
      </c>
    </row>
    <row r="79" spans="2:26" s="129" customFormat="1" ht="22.5" x14ac:dyDescent="0.2">
      <c r="B79" s="128"/>
      <c r="C79" s="59" t="s">
        <v>217</v>
      </c>
      <c r="D79" s="59" t="s">
        <v>29</v>
      </c>
      <c r="E79" s="60" t="s">
        <v>352</v>
      </c>
      <c r="F79" s="61" t="s">
        <v>353</v>
      </c>
      <c r="G79" s="62" t="s">
        <v>204</v>
      </c>
      <c r="H79" s="63">
        <v>14</v>
      </c>
      <c r="I79" s="64">
        <v>399.83</v>
      </c>
      <c r="J79" s="63">
        <v>5597.62</v>
      </c>
      <c r="K79" s="69">
        <v>0</v>
      </c>
      <c r="L79" s="70">
        <f t="shared" si="0"/>
        <v>399.83</v>
      </c>
      <c r="M79" s="287">
        <f t="shared" si="1"/>
        <v>0</v>
      </c>
      <c r="N79" s="72">
        <f t="shared" si="2"/>
        <v>14</v>
      </c>
      <c r="O79" s="73">
        <f t="shared" si="3"/>
        <v>399.83</v>
      </c>
      <c r="P79" s="244">
        <f t="shared" si="4"/>
        <v>5597.62</v>
      </c>
      <c r="T79" s="179" t="s">
        <v>620</v>
      </c>
      <c r="U79" s="129" t="s">
        <v>607</v>
      </c>
    </row>
    <row r="80" spans="2:26" s="129" customFormat="1" ht="16.5" customHeight="1" x14ac:dyDescent="0.2">
      <c r="B80" s="128"/>
      <c r="C80" s="74" t="s">
        <v>221</v>
      </c>
      <c r="D80" s="74" t="s">
        <v>108</v>
      </c>
      <c r="E80" s="75" t="s">
        <v>354</v>
      </c>
      <c r="F80" s="76" t="s">
        <v>355</v>
      </c>
      <c r="G80" s="77" t="s">
        <v>287</v>
      </c>
      <c r="H80" s="78">
        <v>11</v>
      </c>
      <c r="I80" s="79">
        <v>1211.32</v>
      </c>
      <c r="J80" s="78">
        <v>13324.52</v>
      </c>
      <c r="K80" s="69">
        <v>0</v>
      </c>
      <c r="L80" s="70">
        <f t="shared" ref="L80:L99" si="6">I80</f>
        <v>1211.32</v>
      </c>
      <c r="M80" s="287">
        <f t="shared" ref="M80:M99" si="7">K80*L80</f>
        <v>0</v>
      </c>
      <c r="N80" s="72">
        <f t="shared" ref="N80:N99" si="8">H80+K80</f>
        <v>11</v>
      </c>
      <c r="O80" s="73">
        <f t="shared" ref="O80:O99" si="9">I80</f>
        <v>1211.32</v>
      </c>
      <c r="P80" s="244">
        <f t="shared" ref="P80:P99" si="10">N80*O80</f>
        <v>13324.519999999999</v>
      </c>
      <c r="W80" s="421" t="s">
        <v>647</v>
      </c>
      <c r="X80" s="424" t="s">
        <v>667</v>
      </c>
      <c r="Y80" s="421" t="s">
        <v>699</v>
      </c>
      <c r="Z80" s="424" t="s">
        <v>713</v>
      </c>
    </row>
    <row r="81" spans="2:26" s="129" customFormat="1" ht="16.5" customHeight="1" x14ac:dyDescent="0.2">
      <c r="B81" s="128"/>
      <c r="C81" s="74" t="s">
        <v>224</v>
      </c>
      <c r="D81" s="74" t="s">
        <v>108</v>
      </c>
      <c r="E81" s="75" t="s">
        <v>356</v>
      </c>
      <c r="F81" s="76" t="s">
        <v>357</v>
      </c>
      <c r="G81" s="77" t="s">
        <v>287</v>
      </c>
      <c r="H81" s="78">
        <v>3</v>
      </c>
      <c r="I81" s="79">
        <v>1498.03</v>
      </c>
      <c r="J81" s="78">
        <v>4494.09</v>
      </c>
      <c r="K81" s="69">
        <v>0</v>
      </c>
      <c r="L81" s="70">
        <f t="shared" si="6"/>
        <v>1498.03</v>
      </c>
      <c r="M81" s="287">
        <f t="shared" si="7"/>
        <v>0</v>
      </c>
      <c r="N81" s="72">
        <f t="shared" si="8"/>
        <v>3</v>
      </c>
      <c r="O81" s="73">
        <f t="shared" si="9"/>
        <v>1498.03</v>
      </c>
      <c r="P81" s="244">
        <f t="shared" si="10"/>
        <v>4494.09</v>
      </c>
      <c r="W81" s="421"/>
      <c r="X81" s="424"/>
      <c r="Y81" s="421"/>
      <c r="Z81" s="424"/>
    </row>
    <row r="82" spans="2:26" s="129" customFormat="1" ht="16.5" customHeight="1" x14ac:dyDescent="0.2">
      <c r="B82" s="128"/>
      <c r="C82" s="74" t="s">
        <v>227</v>
      </c>
      <c r="D82" s="74" t="s">
        <v>108</v>
      </c>
      <c r="E82" s="75" t="s">
        <v>358</v>
      </c>
      <c r="F82" s="76" t="s">
        <v>359</v>
      </c>
      <c r="G82" s="77" t="s">
        <v>287</v>
      </c>
      <c r="H82" s="78">
        <v>14</v>
      </c>
      <c r="I82" s="79">
        <v>174.92</v>
      </c>
      <c r="J82" s="78">
        <v>2448.88</v>
      </c>
      <c r="K82" s="69">
        <v>0</v>
      </c>
      <c r="L82" s="70">
        <f t="shared" si="6"/>
        <v>174.92</v>
      </c>
      <c r="M82" s="287">
        <f t="shared" si="7"/>
        <v>0</v>
      </c>
      <c r="N82" s="72">
        <f t="shared" si="8"/>
        <v>14</v>
      </c>
      <c r="O82" s="73">
        <f t="shared" si="9"/>
        <v>174.92</v>
      </c>
      <c r="P82" s="244">
        <f t="shared" si="10"/>
        <v>2448.8799999999997</v>
      </c>
    </row>
    <row r="83" spans="2:26" s="129" customFormat="1" ht="16.5" customHeight="1" x14ac:dyDescent="0.2">
      <c r="B83" s="128"/>
      <c r="C83" s="59" t="s">
        <v>230</v>
      </c>
      <c r="D83" s="59" t="s">
        <v>29</v>
      </c>
      <c r="E83" s="60" t="s">
        <v>370</v>
      </c>
      <c r="F83" s="61" t="s">
        <v>371</v>
      </c>
      <c r="G83" s="62" t="s">
        <v>52</v>
      </c>
      <c r="H83" s="63">
        <v>215.98</v>
      </c>
      <c r="I83" s="64">
        <v>44.72</v>
      </c>
      <c r="J83" s="63">
        <v>9658.6299999999992</v>
      </c>
      <c r="K83" s="69">
        <v>-2.08</v>
      </c>
      <c r="L83" s="70">
        <f t="shared" si="6"/>
        <v>44.72</v>
      </c>
      <c r="M83" s="287">
        <f t="shared" si="7"/>
        <v>-93.017600000000002</v>
      </c>
      <c r="N83" s="72">
        <f t="shared" si="8"/>
        <v>213.89999999999998</v>
      </c>
      <c r="O83" s="73">
        <f t="shared" si="9"/>
        <v>44.72</v>
      </c>
      <c r="P83" s="244">
        <f t="shared" si="10"/>
        <v>9565.6079999999984</v>
      </c>
    </row>
    <row r="84" spans="2:26" s="129" customFormat="1" ht="16.5" customHeight="1" x14ac:dyDescent="0.2">
      <c r="B84" s="128"/>
      <c r="C84" s="59" t="s">
        <v>233</v>
      </c>
      <c r="D84" s="59" t="s">
        <v>29</v>
      </c>
      <c r="E84" s="60" t="s">
        <v>373</v>
      </c>
      <c r="F84" s="61" t="s">
        <v>374</v>
      </c>
      <c r="G84" s="62" t="s">
        <v>52</v>
      </c>
      <c r="H84" s="63">
        <v>214.98</v>
      </c>
      <c r="I84" s="64">
        <v>9.2100000000000009</v>
      </c>
      <c r="J84" s="63">
        <v>1979.97</v>
      </c>
      <c r="K84" s="69">
        <f t="shared" ref="K84" si="11">ROUND(213.9/214.98*H84-H84,2)</f>
        <v>-1.08</v>
      </c>
      <c r="L84" s="70">
        <f t="shared" si="6"/>
        <v>9.2100000000000009</v>
      </c>
      <c r="M84" s="287">
        <f t="shared" si="7"/>
        <v>-9.9468000000000014</v>
      </c>
      <c r="N84" s="72">
        <f t="shared" si="8"/>
        <v>213.89999999999998</v>
      </c>
      <c r="O84" s="73">
        <f t="shared" si="9"/>
        <v>9.2100000000000009</v>
      </c>
      <c r="P84" s="244">
        <f t="shared" si="10"/>
        <v>1970.019</v>
      </c>
    </row>
    <row r="85" spans="2:26" s="129" customFormat="1" ht="16.5" customHeight="1" x14ac:dyDescent="0.2">
      <c r="B85" s="128"/>
      <c r="C85" s="59" t="s">
        <v>236</v>
      </c>
      <c r="D85" s="59" t="s">
        <v>29</v>
      </c>
      <c r="E85" s="60" t="s">
        <v>376</v>
      </c>
      <c r="F85" s="61" t="s">
        <v>377</v>
      </c>
      <c r="G85" s="62" t="s">
        <v>204</v>
      </c>
      <c r="H85" s="63">
        <v>2</v>
      </c>
      <c r="I85" s="64">
        <v>407.72</v>
      </c>
      <c r="J85" s="63">
        <v>815.44</v>
      </c>
      <c r="K85" s="69">
        <v>0</v>
      </c>
      <c r="L85" s="70">
        <f t="shared" si="6"/>
        <v>407.72</v>
      </c>
      <c r="M85" s="287">
        <f t="shared" si="7"/>
        <v>0</v>
      </c>
      <c r="N85" s="72">
        <f t="shared" si="8"/>
        <v>2</v>
      </c>
      <c r="O85" s="73">
        <f t="shared" si="9"/>
        <v>407.72</v>
      </c>
      <c r="P85" s="244">
        <f t="shared" si="10"/>
        <v>815.44</v>
      </c>
    </row>
    <row r="86" spans="2:26" s="129" customFormat="1" ht="16.5" customHeight="1" x14ac:dyDescent="0.2">
      <c r="B86" s="128"/>
      <c r="C86" s="59" t="s">
        <v>239</v>
      </c>
      <c r="D86" s="59" t="s">
        <v>29</v>
      </c>
      <c r="E86" s="60" t="s">
        <v>379</v>
      </c>
      <c r="F86" s="61" t="s">
        <v>380</v>
      </c>
      <c r="G86" s="62" t="s">
        <v>204</v>
      </c>
      <c r="H86" s="63">
        <v>4</v>
      </c>
      <c r="I86" s="64">
        <v>407.72</v>
      </c>
      <c r="J86" s="63">
        <v>1630.88</v>
      </c>
      <c r="K86" s="69">
        <v>0</v>
      </c>
      <c r="L86" s="70">
        <f t="shared" si="6"/>
        <v>407.72</v>
      </c>
      <c r="M86" s="287">
        <f t="shared" si="7"/>
        <v>0</v>
      </c>
      <c r="N86" s="72">
        <f t="shared" si="8"/>
        <v>4</v>
      </c>
      <c r="O86" s="73">
        <f t="shared" si="9"/>
        <v>407.72</v>
      </c>
      <c r="P86" s="244">
        <f t="shared" si="10"/>
        <v>1630.88</v>
      </c>
    </row>
    <row r="87" spans="2:26" s="58" customFormat="1" ht="22.9" customHeight="1" x14ac:dyDescent="0.2">
      <c r="B87" s="53"/>
      <c r="C87" s="255"/>
      <c r="D87" s="256" t="s">
        <v>3</v>
      </c>
      <c r="E87" s="257" t="s">
        <v>53</v>
      </c>
      <c r="F87" s="257" t="s">
        <v>220</v>
      </c>
      <c r="G87" s="255"/>
      <c r="H87" s="255"/>
      <c r="I87" s="258"/>
      <c r="J87" s="259">
        <v>70722.650000000009</v>
      </c>
      <c r="K87" s="260"/>
      <c r="L87" s="246"/>
      <c r="M87" s="290">
        <f>SUM(M88:M91)</f>
        <v>0</v>
      </c>
      <c r="N87" s="245"/>
      <c r="O87" s="246"/>
      <c r="P87" s="290">
        <f>SUM(P88:P91)</f>
        <v>70722.649000000005</v>
      </c>
    </row>
    <row r="88" spans="2:26" s="129" customFormat="1" ht="16.5" customHeight="1" x14ac:dyDescent="0.2">
      <c r="B88" s="128"/>
      <c r="C88" s="59" t="s">
        <v>242</v>
      </c>
      <c r="D88" s="59" t="s">
        <v>29</v>
      </c>
      <c r="E88" s="60" t="s">
        <v>234</v>
      </c>
      <c r="F88" s="61" t="s">
        <v>235</v>
      </c>
      <c r="G88" s="62" t="s">
        <v>52</v>
      </c>
      <c r="H88" s="63">
        <v>274.75</v>
      </c>
      <c r="I88" s="64">
        <v>68.39</v>
      </c>
      <c r="J88" s="63">
        <v>18790.150000000001</v>
      </c>
      <c r="K88" s="69">
        <v>0</v>
      </c>
      <c r="L88" s="70">
        <f t="shared" si="6"/>
        <v>68.39</v>
      </c>
      <c r="M88" s="287">
        <f t="shared" si="7"/>
        <v>0</v>
      </c>
      <c r="N88" s="72">
        <f t="shared" si="8"/>
        <v>274.75</v>
      </c>
      <c r="O88" s="73">
        <f t="shared" si="9"/>
        <v>68.39</v>
      </c>
      <c r="P88" s="244">
        <f t="shared" si="10"/>
        <v>18790.1525</v>
      </c>
    </row>
    <row r="89" spans="2:26" s="129" customFormat="1" ht="22.5" customHeight="1" x14ac:dyDescent="0.2">
      <c r="B89" s="128"/>
      <c r="C89" s="59" t="s">
        <v>245</v>
      </c>
      <c r="D89" s="59" t="s">
        <v>29</v>
      </c>
      <c r="E89" s="60" t="s">
        <v>237</v>
      </c>
      <c r="F89" s="61" t="s">
        <v>238</v>
      </c>
      <c r="G89" s="62" t="s">
        <v>52</v>
      </c>
      <c r="H89" s="63">
        <v>274.75</v>
      </c>
      <c r="I89" s="64">
        <v>87.65</v>
      </c>
      <c r="J89" s="63">
        <v>24081.84</v>
      </c>
      <c r="K89" s="69">
        <v>0</v>
      </c>
      <c r="L89" s="70">
        <f t="shared" si="6"/>
        <v>87.65</v>
      </c>
      <c r="M89" s="287">
        <f t="shared" si="7"/>
        <v>0</v>
      </c>
      <c r="N89" s="72">
        <f t="shared" si="8"/>
        <v>274.75</v>
      </c>
      <c r="O89" s="73">
        <f t="shared" si="9"/>
        <v>87.65</v>
      </c>
      <c r="P89" s="244">
        <f t="shared" si="10"/>
        <v>24081.837500000001</v>
      </c>
    </row>
    <row r="90" spans="2:26" s="129" customFormat="1" ht="16.5" customHeight="1" x14ac:dyDescent="0.2">
      <c r="B90" s="128"/>
      <c r="C90" s="59" t="s">
        <v>248</v>
      </c>
      <c r="D90" s="59" t="s">
        <v>29</v>
      </c>
      <c r="E90" s="60" t="s">
        <v>240</v>
      </c>
      <c r="F90" s="61" t="s">
        <v>241</v>
      </c>
      <c r="G90" s="62" t="s">
        <v>52</v>
      </c>
      <c r="H90" s="63">
        <v>214.98</v>
      </c>
      <c r="I90" s="64">
        <v>32.22</v>
      </c>
      <c r="J90" s="63">
        <v>6926.66</v>
      </c>
      <c r="K90" s="69">
        <v>0</v>
      </c>
      <c r="L90" s="70">
        <f t="shared" si="6"/>
        <v>32.22</v>
      </c>
      <c r="M90" s="287">
        <f t="shared" si="7"/>
        <v>0</v>
      </c>
      <c r="N90" s="72">
        <f t="shared" si="8"/>
        <v>214.98</v>
      </c>
      <c r="O90" s="73">
        <f t="shared" si="9"/>
        <v>32.22</v>
      </c>
      <c r="P90" s="244">
        <f t="shared" si="10"/>
        <v>6926.6555999999991</v>
      </c>
    </row>
    <row r="91" spans="2:26" s="129" customFormat="1" ht="16.5" customHeight="1" x14ac:dyDescent="0.2">
      <c r="B91" s="128"/>
      <c r="C91" s="59" t="s">
        <v>251</v>
      </c>
      <c r="D91" s="59" t="s">
        <v>29</v>
      </c>
      <c r="E91" s="60" t="s">
        <v>243</v>
      </c>
      <c r="F91" s="61" t="s">
        <v>244</v>
      </c>
      <c r="G91" s="62" t="s">
        <v>52</v>
      </c>
      <c r="H91" s="63">
        <v>214.98</v>
      </c>
      <c r="I91" s="64">
        <v>97.33</v>
      </c>
      <c r="J91" s="63">
        <v>20924</v>
      </c>
      <c r="K91" s="69">
        <v>0</v>
      </c>
      <c r="L91" s="70">
        <f t="shared" si="6"/>
        <v>97.33</v>
      </c>
      <c r="M91" s="287">
        <f t="shared" si="7"/>
        <v>0</v>
      </c>
      <c r="N91" s="72">
        <f t="shared" si="8"/>
        <v>214.98</v>
      </c>
      <c r="O91" s="73">
        <f t="shared" si="9"/>
        <v>97.33</v>
      </c>
      <c r="P91" s="244">
        <f t="shared" si="10"/>
        <v>20924.003399999998</v>
      </c>
    </row>
    <row r="92" spans="2:26" s="58" customFormat="1" ht="22.9" customHeight="1" x14ac:dyDescent="0.2">
      <c r="B92" s="53"/>
      <c r="C92" s="255"/>
      <c r="D92" s="256" t="s">
        <v>3</v>
      </c>
      <c r="E92" s="257" t="s">
        <v>260</v>
      </c>
      <c r="F92" s="257" t="s">
        <v>261</v>
      </c>
      <c r="G92" s="255"/>
      <c r="H92" s="255"/>
      <c r="I92" s="258"/>
      <c r="J92" s="259">
        <v>473004.82</v>
      </c>
      <c r="K92" s="260"/>
      <c r="L92" s="246"/>
      <c r="M92" s="290">
        <f>M93</f>
        <v>-2375.7174</v>
      </c>
      <c r="N92" s="245"/>
      <c r="O92" s="246"/>
      <c r="P92" s="290">
        <f>P93</f>
        <v>470629.10159999994</v>
      </c>
    </row>
    <row r="93" spans="2:26" s="129" customFormat="1" ht="16.5" customHeight="1" x14ac:dyDescent="0.2">
      <c r="B93" s="128"/>
      <c r="C93" s="59" t="s">
        <v>254</v>
      </c>
      <c r="D93" s="59" t="s">
        <v>29</v>
      </c>
      <c r="E93" s="60" t="s">
        <v>263</v>
      </c>
      <c r="F93" s="61" t="s">
        <v>264</v>
      </c>
      <c r="G93" s="62" t="s">
        <v>111</v>
      </c>
      <c r="H93" s="63">
        <v>917.85</v>
      </c>
      <c r="I93" s="64">
        <v>515.33999999999992</v>
      </c>
      <c r="J93" s="63">
        <v>473004.82</v>
      </c>
      <c r="K93" s="69">
        <f t="shared" ref="K93" si="12">ROUND(213.9/214.98*H93-H93,2)</f>
        <v>-4.6100000000000003</v>
      </c>
      <c r="L93" s="70">
        <f t="shared" si="6"/>
        <v>515.33999999999992</v>
      </c>
      <c r="M93" s="290">
        <f>K93*L93</f>
        <v>-2375.7174</v>
      </c>
      <c r="N93" s="72">
        <f t="shared" si="8"/>
        <v>913.24</v>
      </c>
      <c r="O93" s="73">
        <f t="shared" si="9"/>
        <v>515.33999999999992</v>
      </c>
      <c r="P93" s="244">
        <f t="shared" si="10"/>
        <v>470629.10159999994</v>
      </c>
    </row>
    <row r="94" spans="2:26" s="58" customFormat="1" ht="22.9" customHeight="1" x14ac:dyDescent="0.2">
      <c r="B94" s="53"/>
      <c r="C94" s="255"/>
      <c r="D94" s="256" t="s">
        <v>3</v>
      </c>
      <c r="E94" s="257" t="s">
        <v>265</v>
      </c>
      <c r="F94" s="257" t="s">
        <v>266</v>
      </c>
      <c r="G94" s="255"/>
      <c r="H94" s="255"/>
      <c r="I94" s="258"/>
      <c r="J94" s="259">
        <v>27915.05</v>
      </c>
      <c r="K94" s="260"/>
      <c r="L94" s="246"/>
      <c r="M94" s="290">
        <f>M95</f>
        <v>-140.73660000000001</v>
      </c>
      <c r="N94" s="245"/>
      <c r="O94" s="246"/>
      <c r="P94" s="290">
        <f>P95</f>
        <v>27774.310800000003</v>
      </c>
    </row>
    <row r="95" spans="2:26" s="129" customFormat="1" ht="22.5" customHeight="1" x14ac:dyDescent="0.2">
      <c r="B95" s="128"/>
      <c r="C95" s="59" t="s">
        <v>257</v>
      </c>
      <c r="D95" s="59" t="s">
        <v>29</v>
      </c>
      <c r="E95" s="60" t="s">
        <v>392</v>
      </c>
      <c r="F95" s="61" t="s">
        <v>393</v>
      </c>
      <c r="G95" s="62" t="s">
        <v>111</v>
      </c>
      <c r="H95" s="63">
        <v>243.97</v>
      </c>
      <c r="I95" s="64">
        <v>114.42</v>
      </c>
      <c r="J95" s="63">
        <v>27915.05</v>
      </c>
      <c r="K95" s="69">
        <f t="shared" ref="K95" si="13">ROUND(213.9/214.98*H95-H95,2)</f>
        <v>-1.23</v>
      </c>
      <c r="L95" s="70">
        <f t="shared" si="6"/>
        <v>114.42</v>
      </c>
      <c r="M95" s="287">
        <f t="shared" si="7"/>
        <v>-140.73660000000001</v>
      </c>
      <c r="N95" s="72">
        <f t="shared" si="8"/>
        <v>242.74</v>
      </c>
      <c r="O95" s="73">
        <f t="shared" si="9"/>
        <v>114.42</v>
      </c>
      <c r="P95" s="244">
        <f t="shared" si="10"/>
        <v>27774.310800000003</v>
      </c>
    </row>
    <row r="96" spans="2:26" s="58" customFormat="1" ht="25.9" customHeight="1" x14ac:dyDescent="0.2">
      <c r="B96" s="53"/>
      <c r="C96" s="255"/>
      <c r="D96" s="256" t="s">
        <v>3</v>
      </c>
      <c r="E96" s="288" t="s">
        <v>394</v>
      </c>
      <c r="F96" s="288" t="s">
        <v>395</v>
      </c>
      <c r="G96" s="255"/>
      <c r="H96" s="255"/>
      <c r="I96" s="258"/>
      <c r="J96" s="289">
        <v>264510.59999999998</v>
      </c>
      <c r="K96" s="260"/>
      <c r="L96" s="246"/>
      <c r="M96" s="290">
        <f>SUM(M97:M99)</f>
        <v>-2608.5188000000003</v>
      </c>
      <c r="N96" s="290"/>
      <c r="O96" s="290"/>
      <c r="P96" s="290">
        <f t="shared" ref="P96" si="14">SUM(P97:P99)</f>
        <v>261902.07720000003</v>
      </c>
    </row>
    <row r="97" spans="2:26" s="129" customFormat="1" ht="33.75" x14ac:dyDescent="0.2">
      <c r="B97" s="128"/>
      <c r="C97" s="59" t="s">
        <v>262</v>
      </c>
      <c r="D97" s="59" t="s">
        <v>29</v>
      </c>
      <c r="E97" s="60" t="s">
        <v>401</v>
      </c>
      <c r="F97" s="61" t="s">
        <v>402</v>
      </c>
      <c r="G97" s="62" t="s">
        <v>399</v>
      </c>
      <c r="H97" s="63">
        <v>1</v>
      </c>
      <c r="I97" s="64">
        <v>248609.35</v>
      </c>
      <c r="J97" s="63">
        <v>248609.35</v>
      </c>
      <c r="K97" s="69">
        <f t="shared" ref="K97:K99" si="15">ROUND(213.9/214.98*H97-H97,2)</f>
        <v>-0.01</v>
      </c>
      <c r="L97" s="70">
        <f t="shared" si="6"/>
        <v>248609.35</v>
      </c>
      <c r="M97" s="287">
        <f t="shared" si="7"/>
        <v>-2486.0934999999999</v>
      </c>
      <c r="N97" s="72">
        <f t="shared" si="8"/>
        <v>0.99</v>
      </c>
      <c r="O97" s="73">
        <f t="shared" si="9"/>
        <v>248609.35</v>
      </c>
      <c r="P97" s="244">
        <f t="shared" si="10"/>
        <v>246123.25650000002</v>
      </c>
      <c r="W97" s="179" t="s">
        <v>648</v>
      </c>
      <c r="X97" s="180" t="s">
        <v>666</v>
      </c>
      <c r="Y97" s="178" t="s">
        <v>700</v>
      </c>
      <c r="Z97" s="129" t="s">
        <v>607</v>
      </c>
    </row>
    <row r="98" spans="2:26" s="129" customFormat="1" ht="16.5" customHeight="1" x14ac:dyDescent="0.2">
      <c r="B98" s="128"/>
      <c r="C98" s="59" t="s">
        <v>267</v>
      </c>
      <c r="D98" s="59" t="s">
        <v>29</v>
      </c>
      <c r="E98" s="60" t="s">
        <v>397</v>
      </c>
      <c r="F98" s="61" t="s">
        <v>398</v>
      </c>
      <c r="G98" s="62" t="s">
        <v>399</v>
      </c>
      <c r="H98" s="63">
        <v>1</v>
      </c>
      <c r="I98" s="64">
        <v>8548.93</v>
      </c>
      <c r="J98" s="63">
        <v>8548.93</v>
      </c>
      <c r="K98" s="69">
        <f t="shared" si="15"/>
        <v>-0.01</v>
      </c>
      <c r="L98" s="70">
        <f t="shared" si="6"/>
        <v>8548.93</v>
      </c>
      <c r="M98" s="287">
        <f t="shared" si="7"/>
        <v>-85.4893</v>
      </c>
      <c r="N98" s="72">
        <f t="shared" si="8"/>
        <v>0.99</v>
      </c>
      <c r="O98" s="73">
        <f t="shared" si="9"/>
        <v>8548.93</v>
      </c>
      <c r="P98" s="244">
        <f t="shared" si="10"/>
        <v>8463.440700000001</v>
      </c>
    </row>
    <row r="99" spans="2:26" s="129" customFormat="1" ht="16.5" customHeight="1" x14ac:dyDescent="0.2">
      <c r="B99" s="128"/>
      <c r="C99" s="59" t="s">
        <v>360</v>
      </c>
      <c r="D99" s="59" t="s">
        <v>29</v>
      </c>
      <c r="E99" s="60" t="s">
        <v>404</v>
      </c>
      <c r="F99" s="61" t="s">
        <v>405</v>
      </c>
      <c r="G99" s="62" t="s">
        <v>52</v>
      </c>
      <c r="H99" s="63">
        <v>214.98</v>
      </c>
      <c r="I99" s="64">
        <v>34.200000000000003</v>
      </c>
      <c r="J99" s="63">
        <v>7352.32</v>
      </c>
      <c r="K99" s="69">
        <f t="shared" si="15"/>
        <v>-1.08</v>
      </c>
      <c r="L99" s="70">
        <f t="shared" si="6"/>
        <v>34.200000000000003</v>
      </c>
      <c r="M99" s="287">
        <f t="shared" si="7"/>
        <v>-36.936000000000007</v>
      </c>
      <c r="N99" s="72">
        <f t="shared" si="8"/>
        <v>213.89999999999998</v>
      </c>
      <c r="O99" s="73">
        <f t="shared" si="9"/>
        <v>34.200000000000003</v>
      </c>
      <c r="P99" s="244">
        <f t="shared" si="10"/>
        <v>7315.38</v>
      </c>
    </row>
    <row r="100" spans="2:26" s="129" customFormat="1" ht="6.95" customHeight="1" x14ac:dyDescent="0.2">
      <c r="B100" s="128"/>
      <c r="C100" s="128"/>
      <c r="D100" s="128"/>
      <c r="E100" s="128"/>
      <c r="F100" s="128"/>
      <c r="G100" s="128"/>
      <c r="H100" s="128"/>
      <c r="I100" s="154"/>
      <c r="J100" s="128"/>
    </row>
    <row r="101" spans="2:26" ht="18" customHeight="1" x14ac:dyDescent="0.2">
      <c r="D101" s="38"/>
      <c r="E101" s="39" t="s">
        <v>525</v>
      </c>
      <c r="F101" s="40"/>
      <c r="G101" s="40"/>
      <c r="H101" s="41"/>
      <c r="I101" s="40"/>
      <c r="J101" s="42">
        <v>4660538.63</v>
      </c>
      <c r="K101" s="45"/>
      <c r="L101" s="176"/>
      <c r="M101" s="42">
        <f>M96+M94+M92+M87+M52+M41+M39+M36+M14</f>
        <v>-9850.640800000001</v>
      </c>
      <c r="N101" s="42"/>
      <c r="O101" s="42"/>
      <c r="P101" s="42">
        <f>P96+P94+P92+P87+P52+P41+P39+P36+P14</f>
        <v>4650687.9666999998</v>
      </c>
    </row>
    <row r="102" spans="2:26" ht="12.75" x14ac:dyDescent="0.2">
      <c r="H102" s="46"/>
      <c r="I102" s="6"/>
      <c r="J102" s="7"/>
    </row>
    <row r="103" spans="2:26" ht="14.25" x14ac:dyDescent="0.2">
      <c r="E103" s="412" t="s">
        <v>529</v>
      </c>
      <c r="F103" s="412"/>
      <c r="G103" s="409" t="s">
        <v>747</v>
      </c>
      <c r="H103" s="46"/>
      <c r="I103" s="6"/>
      <c r="L103" s="409" t="s">
        <v>521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D9:H10" name="Oblast1_2_1"/>
  </protectedRanges>
  <autoFilter ref="C10:P99" xr:uid="{10442606-D093-4BE1-83BF-E0B58714FE84}"/>
  <mergeCells count="12">
    <mergeCell ref="U48:U51"/>
    <mergeCell ref="X80:X81"/>
    <mergeCell ref="X47:X51"/>
    <mergeCell ref="T48:T51"/>
    <mergeCell ref="K9:M9"/>
    <mergeCell ref="N9:P9"/>
    <mergeCell ref="Z47:Z51"/>
    <mergeCell ref="Y47:Y51"/>
    <mergeCell ref="Y80:Y81"/>
    <mergeCell ref="W47:W51"/>
    <mergeCell ref="W80:W81"/>
    <mergeCell ref="Z80:Z81"/>
  </mergeCells>
  <conditionalFormatting sqref="G103:I103 L103">
    <cfRule type="cellIs" dxfId="65" priority="4" operator="lessThan">
      <formula>0</formula>
    </cfRule>
  </conditionalFormatting>
  <conditionalFormatting sqref="G103:I103 L103">
    <cfRule type="cellIs" dxfId="64" priority="3" operator="lessThan">
      <formula>0</formula>
    </cfRule>
  </conditionalFormatting>
  <conditionalFormatting sqref="G103:I103">
    <cfRule type="cellIs" dxfId="63" priority="2" operator="lessThan">
      <formula>0</formula>
    </cfRule>
  </conditionalFormatting>
  <conditionalFormatting sqref="G103:I103">
    <cfRule type="cellIs" dxfId="62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3" fitToHeight="0" orientation="landscape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4E117-3F49-4AFF-8487-1E4D8F43F1D5}">
  <sheetPr>
    <tabColor rgb="FFFFFF00"/>
  </sheetPr>
  <dimension ref="C1:X85"/>
  <sheetViews>
    <sheetView view="pageBreakPreview" topLeftCell="A2" zoomScale="60" zoomScaleNormal="100" workbookViewId="0">
      <selection activeCell="K9" sqref="K9:P10"/>
    </sheetView>
  </sheetViews>
  <sheetFormatPr defaultColWidth="9.33203125" defaultRowHeight="11.25" x14ac:dyDescent="0.2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410" customWidth="1"/>
    <col min="10" max="10" width="23.5" customWidth="1"/>
    <col min="12" max="12" width="21.1640625" customWidth="1"/>
    <col min="13" max="13" width="21.6640625" bestFit="1" customWidth="1"/>
    <col min="15" max="15" width="16.6640625" bestFit="1" customWidth="1"/>
    <col min="16" max="16" width="21.6640625" bestFit="1" customWidth="1"/>
    <col min="17" max="17" width="20.1640625" hidden="1" customWidth="1"/>
    <col min="18" max="19" width="0" hidden="1" customWidth="1"/>
    <col min="20" max="20" width="24.1640625" hidden="1" customWidth="1"/>
    <col min="21" max="21" width="16" style="303" hidden="1" customWidth="1"/>
    <col min="22" max="22" width="27.5" hidden="1" customWidth="1"/>
    <col min="23" max="23" width="9.33203125" hidden="1" customWidth="1"/>
    <col min="24" max="24" width="20.6640625" customWidth="1"/>
  </cols>
  <sheetData>
    <row r="1" spans="3:24" ht="18.75" hidden="1" customHeight="1" x14ac:dyDescent="0.2">
      <c r="F1" s="299" t="s">
        <v>479</v>
      </c>
      <c r="G1" s="300" t="s">
        <v>498</v>
      </c>
      <c r="H1" s="301"/>
      <c r="I1"/>
      <c r="J1" s="302"/>
    </row>
    <row r="2" spans="3:24" s="301" customFormat="1" ht="18" customHeight="1" x14ac:dyDescent="0.2">
      <c r="E2" s="304"/>
      <c r="F2" s="299" t="s">
        <v>479</v>
      </c>
      <c r="G2" s="300" t="s">
        <v>556</v>
      </c>
      <c r="I2" s="305"/>
      <c r="J2" s="306"/>
      <c r="K2" s="307"/>
      <c r="L2" s="308"/>
      <c r="M2" s="308"/>
      <c r="N2" s="309"/>
      <c r="O2" s="310"/>
      <c r="U2" s="311"/>
    </row>
    <row r="3" spans="3:24" s="301" customFormat="1" ht="18" customHeight="1" x14ac:dyDescent="0.2">
      <c r="E3" s="304"/>
      <c r="F3" s="299" t="s">
        <v>480</v>
      </c>
      <c r="G3" s="300" t="s">
        <v>2</v>
      </c>
      <c r="H3" s="304"/>
      <c r="I3" s="305"/>
      <c r="J3" s="306"/>
      <c r="K3" s="307"/>
      <c r="L3" s="308"/>
      <c r="M3" s="308"/>
      <c r="N3" s="309"/>
      <c r="O3" s="310"/>
      <c r="U3" s="311"/>
    </row>
    <row r="4" spans="3:24" s="304" customFormat="1" ht="18" customHeight="1" x14ac:dyDescent="0.2">
      <c r="F4" s="312" t="s">
        <v>481</v>
      </c>
      <c r="G4" s="313" t="s">
        <v>482</v>
      </c>
      <c r="I4" s="305"/>
      <c r="J4" s="314"/>
      <c r="K4" s="315"/>
      <c r="L4" s="316"/>
      <c r="M4" s="316"/>
      <c r="N4" s="317"/>
      <c r="O4" s="318"/>
      <c r="U4" s="319"/>
    </row>
    <row r="5" spans="3:24" s="304" customFormat="1" ht="18" customHeight="1" x14ac:dyDescent="0.2">
      <c r="F5" s="312" t="s">
        <v>483</v>
      </c>
      <c r="G5" s="313" t="s">
        <v>484</v>
      </c>
      <c r="I5" s="305"/>
      <c r="J5" s="314"/>
      <c r="K5" s="315"/>
      <c r="L5" s="316"/>
      <c r="M5" s="316"/>
      <c r="N5" s="317"/>
      <c r="O5" s="318"/>
      <c r="U5" s="319"/>
    </row>
    <row r="6" spans="3:24" s="304" customFormat="1" ht="18" customHeight="1" x14ac:dyDescent="0.2">
      <c r="F6" s="299" t="s">
        <v>485</v>
      </c>
      <c r="G6" s="313" t="s">
        <v>486</v>
      </c>
      <c r="I6" s="305"/>
      <c r="J6" s="314"/>
      <c r="K6" s="315"/>
      <c r="L6" s="316"/>
      <c r="M6" s="316"/>
      <c r="N6" s="317"/>
      <c r="O6" s="318"/>
      <c r="U6" s="319"/>
    </row>
    <row r="7" spans="3:24" s="304" customFormat="1" ht="18" customHeight="1" x14ac:dyDescent="0.2">
      <c r="F7" s="299" t="s">
        <v>487</v>
      </c>
      <c r="G7" s="320" t="s">
        <v>488</v>
      </c>
      <c r="H7" s="321"/>
      <c r="I7" s="305"/>
      <c r="J7" s="314"/>
      <c r="K7" s="315"/>
      <c r="L7" s="316"/>
      <c r="M7" s="316"/>
      <c r="N7" s="317"/>
      <c r="O7" s="318"/>
      <c r="U7" s="319"/>
    </row>
    <row r="8" spans="3:24" s="322" customFormat="1" ht="18" customHeight="1" x14ac:dyDescent="0.2">
      <c r="D8" s="323"/>
      <c r="F8" s="299"/>
      <c r="G8" s="320"/>
      <c r="H8" s="321"/>
      <c r="K8" s="324" t="s">
        <v>499</v>
      </c>
      <c r="L8" s="325" t="str">
        <f>+C12</f>
        <v>SO 07.3 - Přeložka vodovodu C-3c</v>
      </c>
      <c r="M8" s="325"/>
      <c r="O8" s="326"/>
      <c r="U8" s="327"/>
    </row>
    <row r="9" spans="3:24" s="328" customFormat="1" ht="20.100000000000001" customHeight="1" x14ac:dyDescent="0.2">
      <c r="C9" s="329"/>
      <c r="D9" s="330"/>
      <c r="E9" s="330"/>
      <c r="F9" s="330"/>
      <c r="G9" s="330"/>
      <c r="H9" s="330"/>
      <c r="I9" s="331"/>
      <c r="J9" s="332"/>
      <c r="K9" s="442" t="s">
        <v>737</v>
      </c>
      <c r="L9" s="442"/>
      <c r="M9" s="448"/>
      <c r="N9" s="444" t="s">
        <v>743</v>
      </c>
      <c r="O9" s="444"/>
      <c r="P9" s="449"/>
      <c r="U9" s="333"/>
    </row>
    <row r="10" spans="3:24" s="328" customFormat="1" ht="24" customHeight="1" x14ac:dyDescent="0.2">
      <c r="C10" s="334"/>
      <c r="D10" s="335" t="s">
        <v>517</v>
      </c>
      <c r="E10" s="335" t="s">
        <v>476</v>
      </c>
      <c r="F10" s="335" t="s">
        <v>477</v>
      </c>
      <c r="G10" s="335" t="s">
        <v>24</v>
      </c>
      <c r="H10" s="336" t="s">
        <v>25</v>
      </c>
      <c r="I10" s="337" t="s">
        <v>518</v>
      </c>
      <c r="J10" s="338" t="s">
        <v>478</v>
      </c>
      <c r="K10" s="339" t="s">
        <v>519</v>
      </c>
      <c r="L10" s="340" t="s">
        <v>740</v>
      </c>
      <c r="M10" s="340" t="s">
        <v>741</v>
      </c>
      <c r="N10" s="341" t="s">
        <v>519</v>
      </c>
      <c r="O10" s="342" t="s">
        <v>742</v>
      </c>
      <c r="P10" s="343" t="s">
        <v>741</v>
      </c>
      <c r="Q10" s="344" t="s">
        <v>616</v>
      </c>
      <c r="T10" s="344" t="s">
        <v>635</v>
      </c>
      <c r="U10" s="333"/>
      <c r="V10" s="345" t="s">
        <v>688</v>
      </c>
    </row>
    <row r="11" spans="3:24" s="328" customFormat="1" ht="15" customHeight="1" x14ac:dyDescent="0.2">
      <c r="D11" s="346"/>
      <c r="E11" s="346"/>
      <c r="F11" s="346"/>
      <c r="G11" s="346"/>
      <c r="H11" s="347"/>
      <c r="I11" s="348"/>
      <c r="J11" s="349"/>
      <c r="K11" s="350"/>
      <c r="L11" s="351"/>
      <c r="M11" s="351"/>
      <c r="N11" s="352"/>
      <c r="O11" s="353"/>
      <c r="U11" s="333"/>
    </row>
    <row r="12" spans="3:24" s="354" customFormat="1" ht="22.9" customHeight="1" x14ac:dyDescent="0.25">
      <c r="C12" s="355" t="s">
        <v>407</v>
      </c>
      <c r="I12" s="356"/>
      <c r="J12" s="357">
        <v>434376.29</v>
      </c>
      <c r="K12" s="358" t="str">
        <f>IF(ISBLANK(H12),"",SUM(#REF!+#REF!+#REF!+#REF!+#REF!+#REF!+#REF!+#REF!+#REF!+#REF!+#REF!+#REF!+#REF!+#REF!+#REF!,#REF!,#REF!,#REF!+#REF!,#REF!,#REF!,#REF!,#REF!,#REF!))</f>
        <v/>
      </c>
      <c r="L12" s="359" t="str">
        <f>IF(ISBLANK(H12),"",SUM(#REF!+#REF!+#REF!+#REF!+#REF!+#REF!+#REF!+#REF!+#REF!+#REF!+#REF!+#REF!+#REF!+#REF!,#REF!,#REF!,#REF!,#REF!,#REF!,#REF!,#REF!,#REF!,#REF!))</f>
        <v/>
      </c>
      <c r="M12" s="359"/>
      <c r="N12" s="164" t="str">
        <f>IF(ISBLANK(H12),"",H12-K12)</f>
        <v/>
      </c>
      <c r="O12" s="360" t="str">
        <f>IF(ISBLANK(H12),"",J12-L12)</f>
        <v/>
      </c>
      <c r="U12" s="361"/>
    </row>
    <row r="13" spans="3:24" s="362" customFormat="1" ht="25.9" customHeight="1" x14ac:dyDescent="0.2">
      <c r="D13" s="363" t="s">
        <v>3</v>
      </c>
      <c r="E13" s="364" t="s">
        <v>26</v>
      </c>
      <c r="F13" s="364" t="s">
        <v>27</v>
      </c>
      <c r="I13" s="365"/>
      <c r="J13" s="366">
        <v>359869.52999999997</v>
      </c>
      <c r="K13" s="358" t="str">
        <f>IF(ISBLANK(H13),"",SUM(#REF!+#REF!+#REF!+#REF!+#REF!+#REF!+#REF!+#REF!+#REF!+#REF!+#REF!+#REF!+#REF!+#REF!+#REF!,#REF!,#REF!,#REF!+#REF!,#REF!,#REF!,#REF!,#REF!,#REF!))</f>
        <v/>
      </c>
      <c r="L13" s="359" t="str">
        <f>IF(ISBLANK(H13),"",SUM(#REF!+#REF!+#REF!+#REF!+#REF!+#REF!+#REF!+#REF!+#REF!+#REF!+#REF!+#REF!+#REF!+#REF!,#REF!,#REF!,#REF!,#REF!,#REF!,#REF!,#REF!,#REF!,#REF!))</f>
        <v/>
      </c>
      <c r="M13" s="359"/>
      <c r="N13" s="164" t="str">
        <f>IF(ISBLANK(H13),"",H13-K13)</f>
        <v/>
      </c>
      <c r="O13" s="360" t="str">
        <f>IF(ISBLANK(H13),"",J13-L13)</f>
        <v/>
      </c>
      <c r="U13" s="367"/>
      <c r="V13" s="368" t="s">
        <v>702</v>
      </c>
    </row>
    <row r="14" spans="3:24" s="362" customFormat="1" ht="22.9" customHeight="1" x14ac:dyDescent="0.2">
      <c r="C14" s="369"/>
      <c r="D14" s="370" t="s">
        <v>3</v>
      </c>
      <c r="E14" s="371" t="s">
        <v>6</v>
      </c>
      <c r="F14" s="371" t="s">
        <v>28</v>
      </c>
      <c r="G14" s="369"/>
      <c r="H14" s="369"/>
      <c r="I14" s="372"/>
      <c r="J14" s="373">
        <v>139182.47000000003</v>
      </c>
      <c r="K14" s="374" t="str">
        <f>IF(ISBLANK(H14),"",SUM(#REF!+#REF!+#REF!+#REF!+#REF!+#REF!+#REF!+#REF!+#REF!+#REF!+#REF!+#REF!+#REF!+#REF!+#REF!,#REF!,#REF!,#REF!+#REF!,#REF!,#REF!,#REF!,#REF!,#REF!))</f>
        <v/>
      </c>
      <c r="L14" s="375" t="str">
        <f>IF(ISBLANK(H14),"",SUM(#REF!+#REF!+#REF!+#REF!+#REF!+#REF!+#REF!+#REF!+#REF!+#REF!+#REF!+#REF!+#REF!+#REF!,#REF!,#REF!,#REF!,#REF!,#REF!,#REF!,#REF!,#REF!,#REF!))</f>
        <v/>
      </c>
      <c r="M14" s="375">
        <f>SUM(M15:M31)</f>
        <v>0</v>
      </c>
      <c r="N14" s="291" t="str">
        <f>IF(ISBLANK(H14),"",H14-K14)</f>
        <v/>
      </c>
      <c r="O14" s="375" t="str">
        <f>IF(ISBLANK(H14),"",J14-L14)</f>
        <v/>
      </c>
      <c r="P14" s="375">
        <f>SUM(P15:P31)</f>
        <v>139182.46020000003</v>
      </c>
      <c r="U14" s="367"/>
      <c r="X14" s="376" t="s">
        <v>744</v>
      </c>
    </row>
    <row r="15" spans="3:24" s="354" customFormat="1" ht="22.5" x14ac:dyDescent="0.2">
      <c r="C15" s="377" t="s">
        <v>6</v>
      </c>
      <c r="D15" s="377" t="s">
        <v>29</v>
      </c>
      <c r="E15" s="378" t="s">
        <v>36</v>
      </c>
      <c r="F15" s="379" t="s">
        <v>37</v>
      </c>
      <c r="G15" s="380" t="s">
        <v>32</v>
      </c>
      <c r="H15" s="381">
        <v>59.98</v>
      </c>
      <c r="I15" s="382">
        <v>23.67</v>
      </c>
      <c r="J15" s="381">
        <v>1419.73</v>
      </c>
      <c r="K15" s="383">
        <v>0</v>
      </c>
      <c r="L15" s="384">
        <f>I15</f>
        <v>23.67</v>
      </c>
      <c r="M15" s="243">
        <f>K15*L15</f>
        <v>0</v>
      </c>
      <c r="N15" s="72">
        <f>H15+K15</f>
        <v>59.98</v>
      </c>
      <c r="O15" s="385">
        <f>I15</f>
        <v>23.67</v>
      </c>
      <c r="P15" s="244">
        <f>N15*O15</f>
        <v>1419.7266</v>
      </c>
      <c r="U15" s="361"/>
      <c r="X15" s="354">
        <v>114.98</v>
      </c>
    </row>
    <row r="16" spans="3:24" s="354" customFormat="1" ht="22.5" x14ac:dyDescent="0.2">
      <c r="C16" s="377" t="s">
        <v>7</v>
      </c>
      <c r="D16" s="377" t="s">
        <v>29</v>
      </c>
      <c r="E16" s="378" t="s">
        <v>41</v>
      </c>
      <c r="F16" s="379" t="s">
        <v>42</v>
      </c>
      <c r="G16" s="380" t="s">
        <v>32</v>
      </c>
      <c r="H16" s="381">
        <v>59.98</v>
      </c>
      <c r="I16" s="382">
        <v>53.92</v>
      </c>
      <c r="J16" s="381">
        <v>3234.12</v>
      </c>
      <c r="K16" s="383">
        <v>0</v>
      </c>
      <c r="L16" s="384">
        <f t="shared" ref="L16:L79" si="0">I16</f>
        <v>53.92</v>
      </c>
      <c r="M16" s="243">
        <f t="shared" ref="M16:M79" si="1">K16*L16</f>
        <v>0</v>
      </c>
      <c r="N16" s="72">
        <f t="shared" ref="N16:N79" si="2">H16+K16</f>
        <v>59.98</v>
      </c>
      <c r="O16" s="385">
        <f t="shared" ref="O16:O79" si="3">I16</f>
        <v>53.92</v>
      </c>
      <c r="P16" s="244">
        <f t="shared" ref="P16:P79" si="4">N16*O16</f>
        <v>3234.1215999999999</v>
      </c>
      <c r="U16" s="361"/>
      <c r="X16" s="354">
        <v>114.98</v>
      </c>
    </row>
    <row r="17" spans="3:24" s="354" customFormat="1" ht="33.75" x14ac:dyDescent="0.2">
      <c r="C17" s="377" t="s">
        <v>14</v>
      </c>
      <c r="D17" s="377" t="s">
        <v>29</v>
      </c>
      <c r="E17" s="378" t="s">
        <v>61</v>
      </c>
      <c r="F17" s="379" t="s">
        <v>62</v>
      </c>
      <c r="G17" s="380" t="s">
        <v>52</v>
      </c>
      <c r="H17" s="381">
        <v>2</v>
      </c>
      <c r="I17" s="382">
        <v>170.98</v>
      </c>
      <c r="J17" s="381">
        <v>341.96</v>
      </c>
      <c r="K17" s="383">
        <v>0</v>
      </c>
      <c r="L17" s="384">
        <f t="shared" si="0"/>
        <v>170.98</v>
      </c>
      <c r="M17" s="243">
        <f t="shared" si="1"/>
        <v>0</v>
      </c>
      <c r="N17" s="72">
        <f t="shared" si="2"/>
        <v>2</v>
      </c>
      <c r="O17" s="385">
        <f t="shared" si="3"/>
        <v>170.98</v>
      </c>
      <c r="P17" s="244">
        <f t="shared" si="4"/>
        <v>341.96</v>
      </c>
      <c r="U17" s="361"/>
      <c r="X17" s="386"/>
    </row>
    <row r="18" spans="3:24" s="354" customFormat="1" ht="33.75" x14ac:dyDescent="0.2">
      <c r="C18" s="377" t="s">
        <v>33</v>
      </c>
      <c r="D18" s="377" t="s">
        <v>29</v>
      </c>
      <c r="E18" s="378" t="s">
        <v>67</v>
      </c>
      <c r="F18" s="379" t="s">
        <v>68</v>
      </c>
      <c r="G18" s="380" t="s">
        <v>52</v>
      </c>
      <c r="H18" s="381">
        <v>2</v>
      </c>
      <c r="I18" s="382">
        <v>147.30000000000001</v>
      </c>
      <c r="J18" s="381">
        <v>294.60000000000002</v>
      </c>
      <c r="K18" s="383">
        <v>0</v>
      </c>
      <c r="L18" s="384">
        <f t="shared" si="0"/>
        <v>147.30000000000001</v>
      </c>
      <c r="M18" s="243">
        <f t="shared" si="1"/>
        <v>0</v>
      </c>
      <c r="N18" s="72">
        <f t="shared" si="2"/>
        <v>2</v>
      </c>
      <c r="O18" s="385">
        <f t="shared" si="3"/>
        <v>147.30000000000001</v>
      </c>
      <c r="P18" s="244">
        <f t="shared" si="4"/>
        <v>294.60000000000002</v>
      </c>
      <c r="U18" s="361"/>
      <c r="X18" s="386"/>
    </row>
    <row r="19" spans="3:24" s="354" customFormat="1" ht="22.5" x14ac:dyDescent="0.2">
      <c r="C19" s="377" t="s">
        <v>40</v>
      </c>
      <c r="D19" s="377" t="s">
        <v>29</v>
      </c>
      <c r="E19" s="378" t="s">
        <v>73</v>
      </c>
      <c r="F19" s="379" t="s">
        <v>74</v>
      </c>
      <c r="G19" s="380" t="s">
        <v>72</v>
      </c>
      <c r="H19" s="381">
        <v>7.04</v>
      </c>
      <c r="I19" s="382">
        <v>515.57000000000005</v>
      </c>
      <c r="J19" s="381">
        <v>3629.61</v>
      </c>
      <c r="K19" s="383">
        <v>0</v>
      </c>
      <c r="L19" s="384">
        <f t="shared" si="0"/>
        <v>515.57000000000005</v>
      </c>
      <c r="M19" s="243">
        <f t="shared" si="1"/>
        <v>0</v>
      </c>
      <c r="N19" s="72">
        <f t="shared" si="2"/>
        <v>7.04</v>
      </c>
      <c r="O19" s="385">
        <f t="shared" si="3"/>
        <v>515.57000000000005</v>
      </c>
      <c r="P19" s="244">
        <f t="shared" si="4"/>
        <v>3629.6128000000003</v>
      </c>
      <c r="U19" s="361"/>
      <c r="X19" s="386"/>
    </row>
    <row r="20" spans="3:24" s="354" customFormat="1" ht="22.5" x14ac:dyDescent="0.2">
      <c r="C20" s="377" t="s">
        <v>43</v>
      </c>
      <c r="D20" s="377" t="s">
        <v>29</v>
      </c>
      <c r="E20" s="378" t="s">
        <v>76</v>
      </c>
      <c r="F20" s="379" t="s">
        <v>77</v>
      </c>
      <c r="G20" s="380" t="s">
        <v>72</v>
      </c>
      <c r="H20" s="381">
        <v>48.34</v>
      </c>
      <c r="I20" s="382">
        <v>234.11</v>
      </c>
      <c r="J20" s="381">
        <v>11316.88</v>
      </c>
      <c r="K20" s="383">
        <v>0</v>
      </c>
      <c r="L20" s="384">
        <f t="shared" si="0"/>
        <v>234.11</v>
      </c>
      <c r="M20" s="243">
        <f t="shared" si="1"/>
        <v>0</v>
      </c>
      <c r="N20" s="72">
        <f t="shared" si="2"/>
        <v>48.34</v>
      </c>
      <c r="O20" s="385">
        <f t="shared" si="3"/>
        <v>234.11</v>
      </c>
      <c r="P20" s="244">
        <f t="shared" si="4"/>
        <v>11316.877400000001</v>
      </c>
      <c r="U20" s="361"/>
      <c r="X20" s="354">
        <v>82.83</v>
      </c>
    </row>
    <row r="21" spans="3:24" s="354" customFormat="1" ht="22.5" x14ac:dyDescent="0.2">
      <c r="C21" s="377" t="s">
        <v>46</v>
      </c>
      <c r="D21" s="377" t="s">
        <v>29</v>
      </c>
      <c r="E21" s="378" t="s">
        <v>79</v>
      </c>
      <c r="F21" s="379" t="s">
        <v>80</v>
      </c>
      <c r="G21" s="380" t="s">
        <v>72</v>
      </c>
      <c r="H21" s="381">
        <v>36.46</v>
      </c>
      <c r="I21" s="382">
        <v>257.77999999999997</v>
      </c>
      <c r="J21" s="381">
        <v>9398.66</v>
      </c>
      <c r="K21" s="383">
        <v>0</v>
      </c>
      <c r="L21" s="384">
        <f t="shared" si="0"/>
        <v>257.77999999999997</v>
      </c>
      <c r="M21" s="243">
        <f t="shared" si="1"/>
        <v>0</v>
      </c>
      <c r="N21" s="72">
        <f t="shared" si="2"/>
        <v>36.46</v>
      </c>
      <c r="O21" s="385">
        <f t="shared" si="3"/>
        <v>257.77999999999997</v>
      </c>
      <c r="P21" s="244">
        <f t="shared" si="4"/>
        <v>9398.6587999999992</v>
      </c>
      <c r="U21" s="361"/>
      <c r="X21" s="354">
        <v>62.48</v>
      </c>
    </row>
    <row r="22" spans="3:24" s="354" customFormat="1" ht="22.5" x14ac:dyDescent="0.2">
      <c r="C22" s="377" t="s">
        <v>49</v>
      </c>
      <c r="D22" s="377" t="s">
        <v>29</v>
      </c>
      <c r="E22" s="378" t="s">
        <v>82</v>
      </c>
      <c r="F22" s="379" t="s">
        <v>83</v>
      </c>
      <c r="G22" s="380" t="s">
        <v>72</v>
      </c>
      <c r="H22" s="381">
        <v>10.94</v>
      </c>
      <c r="I22" s="382">
        <v>13.15</v>
      </c>
      <c r="J22" s="381">
        <v>143.86000000000001</v>
      </c>
      <c r="K22" s="383">
        <v>0</v>
      </c>
      <c r="L22" s="384">
        <f t="shared" si="0"/>
        <v>13.15</v>
      </c>
      <c r="M22" s="243">
        <f t="shared" si="1"/>
        <v>0</v>
      </c>
      <c r="N22" s="72">
        <f t="shared" si="2"/>
        <v>10.94</v>
      </c>
      <c r="O22" s="385">
        <f t="shared" si="3"/>
        <v>13.15</v>
      </c>
      <c r="P22" s="244">
        <f t="shared" si="4"/>
        <v>143.86099999999999</v>
      </c>
      <c r="U22" s="361"/>
      <c r="X22" s="354">
        <v>18.739999999999998</v>
      </c>
    </row>
    <row r="23" spans="3:24" s="354" customFormat="1" ht="12" x14ac:dyDescent="0.2">
      <c r="C23" s="377" t="s">
        <v>53</v>
      </c>
      <c r="D23" s="377" t="s">
        <v>29</v>
      </c>
      <c r="E23" s="378" t="s">
        <v>90</v>
      </c>
      <c r="F23" s="379" t="s">
        <v>91</v>
      </c>
      <c r="G23" s="380" t="s">
        <v>32</v>
      </c>
      <c r="H23" s="381">
        <v>211.6</v>
      </c>
      <c r="I23" s="382">
        <v>99.96</v>
      </c>
      <c r="J23" s="381">
        <v>21151.54</v>
      </c>
      <c r="K23" s="383">
        <v>0</v>
      </c>
      <c r="L23" s="384">
        <f t="shared" si="0"/>
        <v>99.96</v>
      </c>
      <c r="M23" s="243">
        <f t="shared" si="1"/>
        <v>0</v>
      </c>
      <c r="N23" s="72">
        <f t="shared" si="2"/>
        <v>211.6</v>
      </c>
      <c r="O23" s="385">
        <f t="shared" si="3"/>
        <v>99.96</v>
      </c>
      <c r="P23" s="244">
        <f t="shared" si="4"/>
        <v>21151.535999999996</v>
      </c>
      <c r="U23" s="361"/>
      <c r="X23" s="354">
        <v>365.6</v>
      </c>
    </row>
    <row r="24" spans="3:24" s="354" customFormat="1" ht="12" x14ac:dyDescent="0.2">
      <c r="C24" s="377" t="s">
        <v>56</v>
      </c>
      <c r="D24" s="377" t="s">
        <v>29</v>
      </c>
      <c r="E24" s="378" t="s">
        <v>93</v>
      </c>
      <c r="F24" s="379" t="s">
        <v>94</v>
      </c>
      <c r="G24" s="380" t="s">
        <v>32</v>
      </c>
      <c r="H24" s="381">
        <v>211.6</v>
      </c>
      <c r="I24" s="382">
        <v>149.94</v>
      </c>
      <c r="J24" s="381">
        <v>31727.3</v>
      </c>
      <c r="K24" s="383">
        <v>0</v>
      </c>
      <c r="L24" s="384">
        <f t="shared" si="0"/>
        <v>149.94</v>
      </c>
      <c r="M24" s="243">
        <f t="shared" si="1"/>
        <v>0</v>
      </c>
      <c r="N24" s="72">
        <f t="shared" si="2"/>
        <v>211.6</v>
      </c>
      <c r="O24" s="385">
        <f t="shared" si="3"/>
        <v>149.94</v>
      </c>
      <c r="P24" s="244">
        <f t="shared" si="4"/>
        <v>31727.304</v>
      </c>
      <c r="U24" s="361"/>
      <c r="X24" s="354">
        <v>365.6</v>
      </c>
    </row>
    <row r="25" spans="3:24" s="354" customFormat="1" ht="22.5" x14ac:dyDescent="0.2">
      <c r="C25" s="377" t="s">
        <v>60</v>
      </c>
      <c r="D25" s="377" t="s">
        <v>29</v>
      </c>
      <c r="E25" s="378" t="s">
        <v>96</v>
      </c>
      <c r="F25" s="379" t="s">
        <v>97</v>
      </c>
      <c r="G25" s="380" t="s">
        <v>72</v>
      </c>
      <c r="H25" s="381">
        <v>42.4</v>
      </c>
      <c r="I25" s="382">
        <v>13.15</v>
      </c>
      <c r="J25" s="381">
        <v>557.55999999999995</v>
      </c>
      <c r="K25" s="383">
        <v>0</v>
      </c>
      <c r="L25" s="384">
        <f t="shared" si="0"/>
        <v>13.15</v>
      </c>
      <c r="M25" s="243">
        <f t="shared" si="1"/>
        <v>0</v>
      </c>
      <c r="N25" s="72">
        <f t="shared" si="2"/>
        <v>42.4</v>
      </c>
      <c r="O25" s="385">
        <f t="shared" si="3"/>
        <v>13.15</v>
      </c>
      <c r="P25" s="244">
        <f t="shared" si="4"/>
        <v>557.55999999999995</v>
      </c>
      <c r="U25" s="361"/>
      <c r="X25" s="354">
        <v>72.66</v>
      </c>
    </row>
    <row r="26" spans="3:24" s="354" customFormat="1" ht="12" x14ac:dyDescent="0.2">
      <c r="C26" s="377" t="s">
        <v>63</v>
      </c>
      <c r="D26" s="377" t="s">
        <v>29</v>
      </c>
      <c r="E26" s="378" t="s">
        <v>99</v>
      </c>
      <c r="F26" s="379" t="s">
        <v>100</v>
      </c>
      <c r="G26" s="380" t="s">
        <v>72</v>
      </c>
      <c r="H26" s="381">
        <v>59.6</v>
      </c>
      <c r="I26" s="382">
        <v>205.17</v>
      </c>
      <c r="J26" s="381">
        <v>12228.13</v>
      </c>
      <c r="K26" s="383">
        <v>0</v>
      </c>
      <c r="L26" s="384">
        <f t="shared" si="0"/>
        <v>205.17</v>
      </c>
      <c r="M26" s="243">
        <f t="shared" si="1"/>
        <v>0</v>
      </c>
      <c r="N26" s="72">
        <f t="shared" si="2"/>
        <v>59.6</v>
      </c>
      <c r="O26" s="385">
        <f t="shared" si="3"/>
        <v>205.17</v>
      </c>
      <c r="P26" s="244">
        <f t="shared" si="4"/>
        <v>12228.132</v>
      </c>
      <c r="U26" s="361"/>
      <c r="X26" s="354">
        <v>102.2</v>
      </c>
    </row>
    <row r="27" spans="3:24" s="354" customFormat="1" ht="12" x14ac:dyDescent="0.2">
      <c r="C27" s="377" t="s">
        <v>66</v>
      </c>
      <c r="D27" s="377" t="s">
        <v>29</v>
      </c>
      <c r="E27" s="378" t="s">
        <v>102</v>
      </c>
      <c r="F27" s="379" t="s">
        <v>103</v>
      </c>
      <c r="G27" s="380" t="s">
        <v>72</v>
      </c>
      <c r="H27" s="381">
        <v>25.2</v>
      </c>
      <c r="I27" s="382">
        <v>467.78999999999996</v>
      </c>
      <c r="J27" s="381">
        <v>11788.31</v>
      </c>
      <c r="K27" s="383">
        <v>0</v>
      </c>
      <c r="L27" s="384">
        <f t="shared" si="0"/>
        <v>467.78999999999996</v>
      </c>
      <c r="M27" s="243">
        <f t="shared" si="1"/>
        <v>0</v>
      </c>
      <c r="N27" s="72">
        <f t="shared" si="2"/>
        <v>25.2</v>
      </c>
      <c r="O27" s="385">
        <f t="shared" si="3"/>
        <v>467.78999999999996</v>
      </c>
      <c r="P27" s="244">
        <f t="shared" si="4"/>
        <v>11788.307999999999</v>
      </c>
      <c r="Q27" s="387" t="s">
        <v>621</v>
      </c>
      <c r="R27" s="354" t="s">
        <v>630</v>
      </c>
      <c r="U27" s="361"/>
      <c r="X27" s="354">
        <v>43.11</v>
      </c>
    </row>
    <row r="28" spans="3:24" s="354" customFormat="1" ht="22.5" x14ac:dyDescent="0.2">
      <c r="C28" s="377" t="s">
        <v>69</v>
      </c>
      <c r="D28" s="377" t="s">
        <v>29</v>
      </c>
      <c r="E28" s="378" t="s">
        <v>105</v>
      </c>
      <c r="F28" s="379" t="s">
        <v>106</v>
      </c>
      <c r="G28" s="380" t="s">
        <v>72</v>
      </c>
      <c r="H28" s="381">
        <v>59.6</v>
      </c>
      <c r="I28" s="382">
        <v>143.36000000000001</v>
      </c>
      <c r="J28" s="381">
        <v>8544.26</v>
      </c>
      <c r="K28" s="383">
        <v>0</v>
      </c>
      <c r="L28" s="384">
        <f t="shared" si="0"/>
        <v>143.36000000000001</v>
      </c>
      <c r="M28" s="243">
        <f t="shared" si="1"/>
        <v>0</v>
      </c>
      <c r="N28" s="72">
        <f t="shared" si="2"/>
        <v>59.6</v>
      </c>
      <c r="O28" s="385">
        <f t="shared" si="3"/>
        <v>143.36000000000001</v>
      </c>
      <c r="P28" s="244">
        <f t="shared" si="4"/>
        <v>8544.2560000000012</v>
      </c>
      <c r="U28" s="361"/>
      <c r="X28" s="354">
        <v>102.2</v>
      </c>
    </row>
    <row r="29" spans="3:24" s="354" customFormat="1" ht="22.5" x14ac:dyDescent="0.2">
      <c r="C29" s="377" t="s">
        <v>1</v>
      </c>
      <c r="D29" s="377" t="s">
        <v>29</v>
      </c>
      <c r="E29" s="378" t="s">
        <v>113</v>
      </c>
      <c r="F29" s="379" t="s">
        <v>114</v>
      </c>
      <c r="G29" s="380" t="s">
        <v>72</v>
      </c>
      <c r="H29" s="381">
        <v>59.6</v>
      </c>
      <c r="I29" s="382">
        <v>270.20999999999998</v>
      </c>
      <c r="J29" s="381">
        <v>16104.52</v>
      </c>
      <c r="K29" s="383">
        <v>0</v>
      </c>
      <c r="L29" s="384">
        <f t="shared" si="0"/>
        <v>270.20999999999998</v>
      </c>
      <c r="M29" s="243">
        <f t="shared" si="1"/>
        <v>0</v>
      </c>
      <c r="N29" s="72">
        <f t="shared" si="2"/>
        <v>59.6</v>
      </c>
      <c r="O29" s="385">
        <f t="shared" si="3"/>
        <v>270.20999999999998</v>
      </c>
      <c r="P29" s="244">
        <f t="shared" si="4"/>
        <v>16104.516</v>
      </c>
      <c r="U29" s="361"/>
      <c r="X29" s="354">
        <v>102.2</v>
      </c>
    </row>
    <row r="30" spans="3:24" s="354" customFormat="1" ht="22.5" x14ac:dyDescent="0.2">
      <c r="C30" s="377" t="s">
        <v>75</v>
      </c>
      <c r="D30" s="377" t="s">
        <v>29</v>
      </c>
      <c r="E30" s="378" t="s">
        <v>116</v>
      </c>
      <c r="F30" s="379" t="s">
        <v>117</v>
      </c>
      <c r="G30" s="380" t="s">
        <v>72</v>
      </c>
      <c r="H30" s="381">
        <v>15.5</v>
      </c>
      <c r="I30" s="382">
        <v>159.13999999999999</v>
      </c>
      <c r="J30" s="381">
        <v>2466.67</v>
      </c>
      <c r="K30" s="383">
        <v>0</v>
      </c>
      <c r="L30" s="384">
        <f t="shared" si="0"/>
        <v>159.13999999999999</v>
      </c>
      <c r="M30" s="243">
        <f t="shared" si="1"/>
        <v>0</v>
      </c>
      <c r="N30" s="72">
        <f t="shared" si="2"/>
        <v>15.5</v>
      </c>
      <c r="O30" s="385">
        <f t="shared" si="3"/>
        <v>159.13999999999999</v>
      </c>
      <c r="P30" s="244">
        <f t="shared" si="4"/>
        <v>2466.6699999999996</v>
      </c>
      <c r="U30" s="361"/>
      <c r="X30" s="354">
        <v>26.57</v>
      </c>
    </row>
    <row r="31" spans="3:24" s="354" customFormat="1" ht="12" x14ac:dyDescent="0.2">
      <c r="C31" s="388" t="s">
        <v>78</v>
      </c>
      <c r="D31" s="388" t="s">
        <v>108</v>
      </c>
      <c r="E31" s="389" t="s">
        <v>119</v>
      </c>
      <c r="F31" s="390" t="s">
        <v>120</v>
      </c>
      <c r="G31" s="391" t="s">
        <v>111</v>
      </c>
      <c r="H31" s="392">
        <v>31</v>
      </c>
      <c r="I31" s="79">
        <v>155.96</v>
      </c>
      <c r="J31" s="392">
        <v>4834.76</v>
      </c>
      <c r="K31" s="383">
        <v>0</v>
      </c>
      <c r="L31" s="384">
        <f t="shared" si="0"/>
        <v>155.96</v>
      </c>
      <c r="M31" s="243">
        <f t="shared" si="1"/>
        <v>0</v>
      </c>
      <c r="N31" s="72">
        <f t="shared" si="2"/>
        <v>31</v>
      </c>
      <c r="O31" s="385">
        <f t="shared" si="3"/>
        <v>155.96</v>
      </c>
      <c r="P31" s="244">
        <f t="shared" si="4"/>
        <v>4834.76</v>
      </c>
      <c r="U31" s="361"/>
      <c r="X31" s="354">
        <v>53.14</v>
      </c>
    </row>
    <row r="32" spans="3:24" s="362" customFormat="1" ht="12.75" x14ac:dyDescent="0.2">
      <c r="C32" s="393"/>
      <c r="D32" s="394" t="s">
        <v>3</v>
      </c>
      <c r="E32" s="395" t="s">
        <v>33</v>
      </c>
      <c r="F32" s="395" t="s">
        <v>141</v>
      </c>
      <c r="G32" s="393"/>
      <c r="H32" s="393"/>
      <c r="I32" s="396"/>
      <c r="J32" s="397">
        <v>6768.74</v>
      </c>
      <c r="K32" s="398"/>
      <c r="L32" s="398"/>
      <c r="M32" s="276">
        <f>SUM(M33:M35)</f>
        <v>0</v>
      </c>
      <c r="N32" s="277"/>
      <c r="O32" s="398"/>
      <c r="P32" s="276">
        <f>SUM(P33:P35)</f>
        <v>6768.7368999999999</v>
      </c>
      <c r="U32" s="367"/>
    </row>
    <row r="33" spans="3:24" s="354" customFormat="1" ht="12" x14ac:dyDescent="0.2">
      <c r="C33" s="377" t="s">
        <v>81</v>
      </c>
      <c r="D33" s="377" t="s">
        <v>29</v>
      </c>
      <c r="E33" s="378" t="s">
        <v>273</v>
      </c>
      <c r="F33" s="379" t="s">
        <v>274</v>
      </c>
      <c r="G33" s="380" t="s">
        <v>72</v>
      </c>
      <c r="H33" s="381">
        <v>0.5</v>
      </c>
      <c r="I33" s="382">
        <v>1049.23</v>
      </c>
      <c r="J33" s="381">
        <v>524.62</v>
      </c>
      <c r="K33" s="383">
        <v>0</v>
      </c>
      <c r="L33" s="384">
        <f t="shared" si="0"/>
        <v>1049.23</v>
      </c>
      <c r="M33" s="243">
        <f t="shared" si="1"/>
        <v>0</v>
      </c>
      <c r="N33" s="72">
        <f t="shared" si="2"/>
        <v>0.5</v>
      </c>
      <c r="O33" s="385">
        <f t="shared" si="3"/>
        <v>1049.23</v>
      </c>
      <c r="P33" s="244">
        <f t="shared" si="4"/>
        <v>524.61500000000001</v>
      </c>
      <c r="U33" s="361"/>
      <c r="X33" s="354">
        <v>1</v>
      </c>
    </row>
    <row r="34" spans="3:24" s="354" customFormat="1" ht="12" x14ac:dyDescent="0.2">
      <c r="C34" s="377" t="s">
        <v>84</v>
      </c>
      <c r="D34" s="377" t="s">
        <v>29</v>
      </c>
      <c r="E34" s="378" t="s">
        <v>143</v>
      </c>
      <c r="F34" s="379" t="s">
        <v>144</v>
      </c>
      <c r="G34" s="380" t="s">
        <v>72</v>
      </c>
      <c r="H34" s="381">
        <v>9</v>
      </c>
      <c r="I34" s="382">
        <v>644.70000000000005</v>
      </c>
      <c r="J34" s="381">
        <v>5802.3</v>
      </c>
      <c r="K34" s="383">
        <v>0</v>
      </c>
      <c r="L34" s="384">
        <f t="shared" si="0"/>
        <v>644.70000000000005</v>
      </c>
      <c r="M34" s="243">
        <f t="shared" si="1"/>
        <v>0</v>
      </c>
      <c r="N34" s="72">
        <f t="shared" si="2"/>
        <v>9</v>
      </c>
      <c r="O34" s="385">
        <f t="shared" si="3"/>
        <v>644.70000000000005</v>
      </c>
      <c r="P34" s="244">
        <f t="shared" si="4"/>
        <v>5802.3</v>
      </c>
      <c r="U34" s="361"/>
      <c r="X34" s="354">
        <v>15.4</v>
      </c>
    </row>
    <row r="35" spans="3:24" s="354" customFormat="1" ht="12" x14ac:dyDescent="0.2">
      <c r="C35" s="377" t="s">
        <v>87</v>
      </c>
      <c r="D35" s="377" t="s">
        <v>29</v>
      </c>
      <c r="E35" s="378" t="s">
        <v>275</v>
      </c>
      <c r="F35" s="379" t="s">
        <v>276</v>
      </c>
      <c r="G35" s="380" t="s">
        <v>72</v>
      </c>
      <c r="H35" s="381">
        <v>0.13</v>
      </c>
      <c r="I35" s="382">
        <v>3398.63</v>
      </c>
      <c r="J35" s="381">
        <v>441.82</v>
      </c>
      <c r="K35" s="383">
        <v>0</v>
      </c>
      <c r="L35" s="384">
        <f t="shared" si="0"/>
        <v>3398.63</v>
      </c>
      <c r="M35" s="243">
        <f t="shared" si="1"/>
        <v>0</v>
      </c>
      <c r="N35" s="72">
        <f t="shared" si="2"/>
        <v>0.13</v>
      </c>
      <c r="O35" s="385">
        <f t="shared" si="3"/>
        <v>3398.63</v>
      </c>
      <c r="P35" s="244">
        <f t="shared" si="4"/>
        <v>441.82190000000003</v>
      </c>
      <c r="U35" s="361"/>
      <c r="X35" s="354">
        <v>0.22</v>
      </c>
    </row>
    <row r="36" spans="3:24" s="362" customFormat="1" ht="12.75" x14ac:dyDescent="0.2">
      <c r="C36" s="393"/>
      <c r="D36" s="394" t="s">
        <v>3</v>
      </c>
      <c r="E36" s="395" t="s">
        <v>40</v>
      </c>
      <c r="F36" s="395" t="s">
        <v>148</v>
      </c>
      <c r="G36" s="393"/>
      <c r="H36" s="393"/>
      <c r="I36" s="396"/>
      <c r="J36" s="397">
        <v>29692.499999999996</v>
      </c>
      <c r="K36" s="398"/>
      <c r="L36" s="398"/>
      <c r="M36" s="276">
        <f>SUM(M37:M39)</f>
        <v>0</v>
      </c>
      <c r="N36" s="277"/>
      <c r="O36" s="398"/>
      <c r="P36" s="276">
        <f>SUM(P37:P39)</f>
        <v>29692.499200000002</v>
      </c>
      <c r="U36" s="367"/>
    </row>
    <row r="37" spans="3:24" s="354" customFormat="1" ht="12" x14ac:dyDescent="0.2">
      <c r="C37" s="377" t="s">
        <v>0</v>
      </c>
      <c r="D37" s="377" t="s">
        <v>29</v>
      </c>
      <c r="E37" s="378" t="s">
        <v>153</v>
      </c>
      <c r="F37" s="379" t="s">
        <v>154</v>
      </c>
      <c r="G37" s="380" t="s">
        <v>32</v>
      </c>
      <c r="H37" s="381">
        <v>59.98</v>
      </c>
      <c r="I37" s="382">
        <v>106.14</v>
      </c>
      <c r="J37" s="381">
        <v>6366.28</v>
      </c>
      <c r="K37" s="383">
        <v>0</v>
      </c>
      <c r="L37" s="384">
        <f t="shared" si="0"/>
        <v>106.14</v>
      </c>
      <c r="M37" s="243">
        <f t="shared" si="1"/>
        <v>0</v>
      </c>
      <c r="N37" s="72">
        <f t="shared" si="2"/>
        <v>59.98</v>
      </c>
      <c r="O37" s="385">
        <f t="shared" si="3"/>
        <v>106.14</v>
      </c>
      <c r="P37" s="244">
        <f t="shared" si="4"/>
        <v>6366.2771999999995</v>
      </c>
      <c r="Q37" s="387" t="s">
        <v>618</v>
      </c>
      <c r="R37" s="354" t="s">
        <v>631</v>
      </c>
      <c r="U37" s="361"/>
      <c r="X37" s="354">
        <v>114.98</v>
      </c>
    </row>
    <row r="38" spans="3:24" s="354" customFormat="1" ht="12" x14ac:dyDescent="0.2">
      <c r="C38" s="377" t="s">
        <v>92</v>
      </c>
      <c r="D38" s="377" t="s">
        <v>29</v>
      </c>
      <c r="E38" s="378" t="s">
        <v>165</v>
      </c>
      <c r="F38" s="379" t="s">
        <v>166</v>
      </c>
      <c r="G38" s="380" t="s">
        <v>32</v>
      </c>
      <c r="H38" s="381">
        <v>59.98</v>
      </c>
      <c r="I38" s="382">
        <v>302.54000000000002</v>
      </c>
      <c r="J38" s="381">
        <v>18146.349999999999</v>
      </c>
      <c r="K38" s="383">
        <v>0</v>
      </c>
      <c r="L38" s="384">
        <f t="shared" si="0"/>
        <v>302.54000000000002</v>
      </c>
      <c r="M38" s="243">
        <f t="shared" si="1"/>
        <v>0</v>
      </c>
      <c r="N38" s="72">
        <f t="shared" si="2"/>
        <v>59.98</v>
      </c>
      <c r="O38" s="385">
        <f t="shared" si="3"/>
        <v>302.54000000000002</v>
      </c>
      <c r="P38" s="244">
        <f t="shared" si="4"/>
        <v>18146.349200000001</v>
      </c>
      <c r="U38" s="361"/>
      <c r="X38" s="354">
        <v>114.98</v>
      </c>
    </row>
    <row r="39" spans="3:24" s="354" customFormat="1" ht="12" x14ac:dyDescent="0.2">
      <c r="C39" s="377" t="s">
        <v>95</v>
      </c>
      <c r="D39" s="377" t="s">
        <v>29</v>
      </c>
      <c r="E39" s="378" t="s">
        <v>168</v>
      </c>
      <c r="F39" s="379" t="s">
        <v>169</v>
      </c>
      <c r="G39" s="380" t="s">
        <v>32</v>
      </c>
      <c r="H39" s="381">
        <v>59.98</v>
      </c>
      <c r="I39" s="382">
        <v>86.36</v>
      </c>
      <c r="J39" s="381">
        <v>5179.87</v>
      </c>
      <c r="K39" s="383">
        <v>0</v>
      </c>
      <c r="L39" s="384">
        <f t="shared" si="0"/>
        <v>86.36</v>
      </c>
      <c r="M39" s="243">
        <f t="shared" si="1"/>
        <v>0</v>
      </c>
      <c r="N39" s="72">
        <f t="shared" si="2"/>
        <v>59.98</v>
      </c>
      <c r="O39" s="385">
        <f t="shared" si="3"/>
        <v>86.36</v>
      </c>
      <c r="P39" s="244">
        <f t="shared" si="4"/>
        <v>5179.8728000000001</v>
      </c>
      <c r="U39" s="361"/>
      <c r="X39" s="354">
        <v>114.98</v>
      </c>
    </row>
    <row r="40" spans="3:24" s="362" customFormat="1" ht="22.9" customHeight="1" x14ac:dyDescent="0.2">
      <c r="C40" s="393"/>
      <c r="D40" s="394" t="s">
        <v>3</v>
      </c>
      <c r="E40" s="395" t="s">
        <v>49</v>
      </c>
      <c r="F40" s="395" t="s">
        <v>188</v>
      </c>
      <c r="G40" s="393"/>
      <c r="H40" s="393"/>
      <c r="I40" s="396"/>
      <c r="J40" s="397">
        <v>169686.15000000002</v>
      </c>
      <c r="K40" s="398"/>
      <c r="L40" s="398"/>
      <c r="M40" s="276">
        <f>SUM(M41:M73)</f>
        <v>0</v>
      </c>
      <c r="N40" s="277"/>
      <c r="O40" s="398"/>
      <c r="P40" s="276">
        <f>SUM(P41:P73)</f>
        <v>169686.12519999995</v>
      </c>
      <c r="U40" s="367"/>
    </row>
    <row r="41" spans="3:24" s="354" customFormat="1" ht="24" customHeight="1" x14ac:dyDescent="0.2">
      <c r="C41" s="377" t="s">
        <v>98</v>
      </c>
      <c r="D41" s="377" t="s">
        <v>29</v>
      </c>
      <c r="E41" s="378" t="s">
        <v>279</v>
      </c>
      <c r="F41" s="379" t="s">
        <v>280</v>
      </c>
      <c r="G41" s="380" t="s">
        <v>52</v>
      </c>
      <c r="H41" s="381">
        <v>59.98</v>
      </c>
      <c r="I41" s="382">
        <v>265.67</v>
      </c>
      <c r="J41" s="381">
        <v>15934.89</v>
      </c>
      <c r="K41" s="383">
        <v>0</v>
      </c>
      <c r="L41" s="384">
        <f t="shared" si="0"/>
        <v>265.67</v>
      </c>
      <c r="M41" s="243">
        <f t="shared" si="1"/>
        <v>0</v>
      </c>
      <c r="N41" s="72">
        <f t="shared" si="2"/>
        <v>59.98</v>
      </c>
      <c r="O41" s="385">
        <f t="shared" si="3"/>
        <v>265.67</v>
      </c>
      <c r="P41" s="244">
        <f t="shared" si="4"/>
        <v>15934.8866</v>
      </c>
      <c r="U41" s="361"/>
      <c r="X41" s="354">
        <v>114.98</v>
      </c>
    </row>
    <row r="42" spans="3:24" s="354" customFormat="1" ht="16.5" customHeight="1" x14ac:dyDescent="0.2">
      <c r="C42" s="388" t="s">
        <v>101</v>
      </c>
      <c r="D42" s="388" t="s">
        <v>108</v>
      </c>
      <c r="E42" s="389" t="s">
        <v>281</v>
      </c>
      <c r="F42" s="390" t="s">
        <v>282</v>
      </c>
      <c r="G42" s="391" t="s">
        <v>52</v>
      </c>
      <c r="H42" s="392">
        <v>59.98</v>
      </c>
      <c r="I42" s="79">
        <v>1354.68</v>
      </c>
      <c r="J42" s="392">
        <v>81253.710000000006</v>
      </c>
      <c r="K42" s="383">
        <v>0</v>
      </c>
      <c r="L42" s="384">
        <f t="shared" si="0"/>
        <v>1354.68</v>
      </c>
      <c r="M42" s="243">
        <f t="shared" si="1"/>
        <v>0</v>
      </c>
      <c r="N42" s="72">
        <f t="shared" si="2"/>
        <v>59.98</v>
      </c>
      <c r="O42" s="385">
        <f t="shared" si="3"/>
        <v>1354.68</v>
      </c>
      <c r="P42" s="244">
        <f t="shared" si="4"/>
        <v>81253.706399999995</v>
      </c>
      <c r="U42" s="361"/>
      <c r="X42" s="354">
        <v>114.98</v>
      </c>
    </row>
    <row r="43" spans="3:24" s="354" customFormat="1" ht="30.6" customHeight="1" x14ac:dyDescent="0.2">
      <c r="C43" s="377" t="s">
        <v>104</v>
      </c>
      <c r="D43" s="377" t="s">
        <v>29</v>
      </c>
      <c r="E43" s="378" t="s">
        <v>288</v>
      </c>
      <c r="F43" s="379" t="s">
        <v>289</v>
      </c>
      <c r="G43" s="380" t="s">
        <v>204</v>
      </c>
      <c r="H43" s="381">
        <v>1</v>
      </c>
      <c r="I43" s="382">
        <v>255.15</v>
      </c>
      <c r="J43" s="381">
        <v>255.15</v>
      </c>
      <c r="K43" s="383">
        <v>0</v>
      </c>
      <c r="L43" s="384">
        <f t="shared" si="0"/>
        <v>255.15</v>
      </c>
      <c r="M43" s="243">
        <f t="shared" si="1"/>
        <v>0</v>
      </c>
      <c r="N43" s="72">
        <f t="shared" si="2"/>
        <v>1</v>
      </c>
      <c r="O43" s="385">
        <f t="shared" si="3"/>
        <v>255.15</v>
      </c>
      <c r="P43" s="244">
        <f t="shared" si="4"/>
        <v>255.15</v>
      </c>
      <c r="U43" s="361"/>
      <c r="X43" s="354">
        <v>2</v>
      </c>
    </row>
    <row r="44" spans="3:24" s="354" customFormat="1" ht="16.5" customHeight="1" x14ac:dyDescent="0.2">
      <c r="C44" s="388" t="s">
        <v>107</v>
      </c>
      <c r="D44" s="388" t="s">
        <v>108</v>
      </c>
      <c r="E44" s="389" t="s">
        <v>290</v>
      </c>
      <c r="F44" s="390" t="s">
        <v>291</v>
      </c>
      <c r="G44" s="391" t="s">
        <v>287</v>
      </c>
      <c r="H44" s="392">
        <v>1</v>
      </c>
      <c r="I44" s="79">
        <v>3026.32</v>
      </c>
      <c r="J44" s="392">
        <v>3026.32</v>
      </c>
      <c r="K44" s="383">
        <v>0</v>
      </c>
      <c r="L44" s="384">
        <f t="shared" si="0"/>
        <v>3026.32</v>
      </c>
      <c r="M44" s="243">
        <f t="shared" si="1"/>
        <v>0</v>
      </c>
      <c r="N44" s="72">
        <f t="shared" si="2"/>
        <v>1</v>
      </c>
      <c r="O44" s="385">
        <f t="shared" si="3"/>
        <v>3026.32</v>
      </c>
      <c r="P44" s="244">
        <f t="shared" si="4"/>
        <v>3026.32</v>
      </c>
      <c r="U44" s="361"/>
      <c r="X44" s="354">
        <v>2</v>
      </c>
    </row>
    <row r="45" spans="3:24" s="354" customFormat="1" ht="22.15" customHeight="1" x14ac:dyDescent="0.2">
      <c r="C45" s="377" t="s">
        <v>112</v>
      </c>
      <c r="D45" s="377" t="s">
        <v>29</v>
      </c>
      <c r="E45" s="378" t="s">
        <v>302</v>
      </c>
      <c r="F45" s="379" t="s">
        <v>303</v>
      </c>
      <c r="G45" s="380" t="s">
        <v>204</v>
      </c>
      <c r="H45" s="381">
        <v>1</v>
      </c>
      <c r="I45" s="382">
        <v>323.54000000000002</v>
      </c>
      <c r="J45" s="381">
        <v>323.54000000000002</v>
      </c>
      <c r="K45" s="383">
        <v>0</v>
      </c>
      <c r="L45" s="384">
        <f t="shared" si="0"/>
        <v>323.54000000000002</v>
      </c>
      <c r="M45" s="243">
        <f t="shared" si="1"/>
        <v>0</v>
      </c>
      <c r="N45" s="72">
        <f t="shared" si="2"/>
        <v>1</v>
      </c>
      <c r="O45" s="385">
        <f t="shared" si="3"/>
        <v>323.54000000000002</v>
      </c>
      <c r="P45" s="244">
        <f t="shared" si="4"/>
        <v>323.54000000000002</v>
      </c>
      <c r="U45" s="361"/>
      <c r="X45" s="354">
        <v>3</v>
      </c>
    </row>
    <row r="46" spans="3:24" s="354" customFormat="1" ht="16.5" customHeight="1" x14ac:dyDescent="0.2">
      <c r="C46" s="388" t="s">
        <v>115</v>
      </c>
      <c r="D46" s="388" t="s">
        <v>108</v>
      </c>
      <c r="E46" s="389" t="s">
        <v>304</v>
      </c>
      <c r="F46" s="390" t="s">
        <v>305</v>
      </c>
      <c r="G46" s="391" t="s">
        <v>204</v>
      </c>
      <c r="H46" s="392">
        <v>1</v>
      </c>
      <c r="I46" s="79">
        <v>1912.33</v>
      </c>
      <c r="J46" s="392">
        <v>1912.33</v>
      </c>
      <c r="K46" s="383">
        <v>0</v>
      </c>
      <c r="L46" s="384">
        <f t="shared" si="0"/>
        <v>1912.33</v>
      </c>
      <c r="M46" s="243">
        <f t="shared" si="1"/>
        <v>0</v>
      </c>
      <c r="N46" s="72">
        <f t="shared" si="2"/>
        <v>1</v>
      </c>
      <c r="O46" s="385">
        <f t="shared" si="3"/>
        <v>1912.33</v>
      </c>
      <c r="P46" s="244">
        <f t="shared" si="4"/>
        <v>1912.33</v>
      </c>
      <c r="U46" s="361"/>
      <c r="X46" s="354">
        <v>3</v>
      </c>
    </row>
    <row r="47" spans="3:24" s="354" customFormat="1" ht="22.5" customHeight="1" x14ac:dyDescent="0.2">
      <c r="C47" s="377" t="s">
        <v>118</v>
      </c>
      <c r="D47" s="377" t="s">
        <v>29</v>
      </c>
      <c r="E47" s="378" t="s">
        <v>306</v>
      </c>
      <c r="F47" s="379" t="s">
        <v>307</v>
      </c>
      <c r="G47" s="380" t="s">
        <v>204</v>
      </c>
      <c r="H47" s="381">
        <v>1</v>
      </c>
      <c r="I47" s="382">
        <v>323.54000000000002</v>
      </c>
      <c r="J47" s="381">
        <v>323.54000000000002</v>
      </c>
      <c r="K47" s="383">
        <v>0</v>
      </c>
      <c r="L47" s="384">
        <f t="shared" si="0"/>
        <v>323.54000000000002</v>
      </c>
      <c r="M47" s="243">
        <f t="shared" si="1"/>
        <v>0</v>
      </c>
      <c r="N47" s="72">
        <f t="shared" si="2"/>
        <v>1</v>
      </c>
      <c r="O47" s="385">
        <f t="shared" si="3"/>
        <v>323.54000000000002</v>
      </c>
      <c r="P47" s="244">
        <f t="shared" si="4"/>
        <v>323.54000000000002</v>
      </c>
      <c r="U47" s="361"/>
      <c r="X47" s="354">
        <v>3</v>
      </c>
    </row>
    <row r="48" spans="3:24" s="354" customFormat="1" ht="16.5" customHeight="1" x14ac:dyDescent="0.2">
      <c r="C48" s="388" t="s">
        <v>121</v>
      </c>
      <c r="D48" s="388" t="s">
        <v>108</v>
      </c>
      <c r="E48" s="389" t="s">
        <v>308</v>
      </c>
      <c r="F48" s="390" t="s">
        <v>309</v>
      </c>
      <c r="G48" s="391" t="s">
        <v>287</v>
      </c>
      <c r="H48" s="392">
        <v>1</v>
      </c>
      <c r="I48" s="79">
        <v>1062.7</v>
      </c>
      <c r="J48" s="392">
        <v>1062.7</v>
      </c>
      <c r="K48" s="383">
        <v>0</v>
      </c>
      <c r="L48" s="384">
        <f t="shared" si="0"/>
        <v>1062.7</v>
      </c>
      <c r="M48" s="243">
        <f t="shared" si="1"/>
        <v>0</v>
      </c>
      <c r="N48" s="72">
        <f t="shared" si="2"/>
        <v>1</v>
      </c>
      <c r="O48" s="385">
        <f t="shared" si="3"/>
        <v>1062.7</v>
      </c>
      <c r="P48" s="244">
        <f t="shared" si="4"/>
        <v>1062.7</v>
      </c>
      <c r="U48" s="361"/>
      <c r="X48" s="354">
        <v>3</v>
      </c>
    </row>
    <row r="49" spans="3:24" s="354" customFormat="1" ht="16.5" customHeight="1" x14ac:dyDescent="0.2">
      <c r="C49" s="377" t="s">
        <v>124</v>
      </c>
      <c r="D49" s="377" t="s">
        <v>29</v>
      </c>
      <c r="E49" s="378" t="s">
        <v>316</v>
      </c>
      <c r="F49" s="379" t="s">
        <v>317</v>
      </c>
      <c r="G49" s="380" t="s">
        <v>204</v>
      </c>
      <c r="H49" s="381">
        <v>3</v>
      </c>
      <c r="I49" s="382">
        <v>115.74</v>
      </c>
      <c r="J49" s="381">
        <v>347.22</v>
      </c>
      <c r="K49" s="383">
        <v>0</v>
      </c>
      <c r="L49" s="384">
        <f t="shared" si="0"/>
        <v>115.74</v>
      </c>
      <c r="M49" s="243">
        <f t="shared" si="1"/>
        <v>0</v>
      </c>
      <c r="N49" s="72">
        <f t="shared" si="2"/>
        <v>3</v>
      </c>
      <c r="O49" s="385">
        <f t="shared" si="3"/>
        <v>115.74</v>
      </c>
      <c r="P49" s="244">
        <f t="shared" si="4"/>
        <v>347.21999999999997</v>
      </c>
      <c r="U49" s="361"/>
      <c r="X49" s="354">
        <v>5</v>
      </c>
    </row>
    <row r="50" spans="3:24" s="354" customFormat="1" ht="16.5" customHeight="1" x14ac:dyDescent="0.2">
      <c r="C50" s="388" t="s">
        <v>127</v>
      </c>
      <c r="D50" s="388" t="s">
        <v>108</v>
      </c>
      <c r="E50" s="389" t="s">
        <v>318</v>
      </c>
      <c r="F50" s="390" t="s">
        <v>319</v>
      </c>
      <c r="G50" s="391" t="s">
        <v>204</v>
      </c>
      <c r="H50" s="392">
        <v>3</v>
      </c>
      <c r="I50" s="79">
        <v>3352.49</v>
      </c>
      <c r="J50" s="392">
        <v>10057.469999999999</v>
      </c>
      <c r="K50" s="383">
        <v>0</v>
      </c>
      <c r="L50" s="384">
        <f t="shared" si="0"/>
        <v>3352.49</v>
      </c>
      <c r="M50" s="243">
        <f t="shared" si="1"/>
        <v>0</v>
      </c>
      <c r="N50" s="72">
        <f t="shared" si="2"/>
        <v>3</v>
      </c>
      <c r="O50" s="385">
        <f t="shared" si="3"/>
        <v>3352.49</v>
      </c>
      <c r="P50" s="244">
        <f t="shared" si="4"/>
        <v>10057.469999999999</v>
      </c>
      <c r="U50" s="361"/>
      <c r="X50" s="354">
        <v>5</v>
      </c>
    </row>
    <row r="51" spans="3:24" s="354" customFormat="1" ht="16.5" customHeight="1" x14ac:dyDescent="0.2">
      <c r="C51" s="388" t="s">
        <v>130</v>
      </c>
      <c r="D51" s="388" t="s">
        <v>108</v>
      </c>
      <c r="E51" s="389" t="s">
        <v>320</v>
      </c>
      <c r="F51" s="390" t="s">
        <v>321</v>
      </c>
      <c r="G51" s="391" t="s">
        <v>287</v>
      </c>
      <c r="H51" s="392">
        <v>3</v>
      </c>
      <c r="I51" s="79">
        <v>1070.5899999999999</v>
      </c>
      <c r="J51" s="392">
        <v>3211.77</v>
      </c>
      <c r="K51" s="383">
        <v>0</v>
      </c>
      <c r="L51" s="384">
        <f t="shared" si="0"/>
        <v>1070.5899999999999</v>
      </c>
      <c r="M51" s="243">
        <f t="shared" si="1"/>
        <v>0</v>
      </c>
      <c r="N51" s="72">
        <f t="shared" si="2"/>
        <v>3</v>
      </c>
      <c r="O51" s="385">
        <f t="shared" si="3"/>
        <v>1070.5899999999999</v>
      </c>
      <c r="P51" s="244">
        <f t="shared" si="4"/>
        <v>3211.7699999999995</v>
      </c>
      <c r="U51" s="361"/>
      <c r="X51" s="354">
        <v>5</v>
      </c>
    </row>
    <row r="52" spans="3:24" s="354" customFormat="1" ht="16.5" customHeight="1" x14ac:dyDescent="0.2">
      <c r="C52" s="388" t="s">
        <v>135</v>
      </c>
      <c r="D52" s="388" t="s">
        <v>108</v>
      </c>
      <c r="E52" s="389" t="s">
        <v>322</v>
      </c>
      <c r="F52" s="390" t="s">
        <v>323</v>
      </c>
      <c r="G52" s="391" t="s">
        <v>204</v>
      </c>
      <c r="H52" s="392">
        <v>3</v>
      </c>
      <c r="I52" s="79">
        <v>372.21</v>
      </c>
      <c r="J52" s="392">
        <v>1116.6300000000001</v>
      </c>
      <c r="K52" s="383">
        <v>0</v>
      </c>
      <c r="L52" s="384">
        <f t="shared" si="0"/>
        <v>372.21</v>
      </c>
      <c r="M52" s="243">
        <f t="shared" si="1"/>
        <v>0</v>
      </c>
      <c r="N52" s="72">
        <f t="shared" si="2"/>
        <v>3</v>
      </c>
      <c r="O52" s="385">
        <f t="shared" si="3"/>
        <v>372.21</v>
      </c>
      <c r="P52" s="244">
        <f t="shared" si="4"/>
        <v>1116.6299999999999</v>
      </c>
      <c r="U52" s="361"/>
      <c r="X52" s="354">
        <v>5</v>
      </c>
    </row>
    <row r="53" spans="3:24" s="354" customFormat="1" ht="16.5" customHeight="1" x14ac:dyDescent="0.2">
      <c r="C53" s="377" t="s">
        <v>138</v>
      </c>
      <c r="D53" s="377" t="s">
        <v>29</v>
      </c>
      <c r="E53" s="378" t="s">
        <v>324</v>
      </c>
      <c r="F53" s="379" t="s">
        <v>325</v>
      </c>
      <c r="G53" s="380" t="s">
        <v>204</v>
      </c>
      <c r="H53" s="381">
        <v>3</v>
      </c>
      <c r="I53" s="382">
        <v>253.84</v>
      </c>
      <c r="J53" s="381">
        <v>761.52</v>
      </c>
      <c r="K53" s="383">
        <v>0</v>
      </c>
      <c r="L53" s="384">
        <f t="shared" si="0"/>
        <v>253.84</v>
      </c>
      <c r="M53" s="243">
        <f t="shared" si="1"/>
        <v>0</v>
      </c>
      <c r="N53" s="72">
        <f t="shared" si="2"/>
        <v>3</v>
      </c>
      <c r="O53" s="385">
        <f t="shared" si="3"/>
        <v>253.84</v>
      </c>
      <c r="P53" s="244">
        <f t="shared" si="4"/>
        <v>761.52</v>
      </c>
      <c r="U53" s="361"/>
      <c r="X53" s="354">
        <v>5</v>
      </c>
    </row>
    <row r="54" spans="3:24" s="354" customFormat="1" ht="22.5" customHeight="1" x14ac:dyDescent="0.2">
      <c r="C54" s="377" t="s">
        <v>142</v>
      </c>
      <c r="D54" s="377" t="s">
        <v>29</v>
      </c>
      <c r="E54" s="378" t="s">
        <v>326</v>
      </c>
      <c r="F54" s="379" t="s">
        <v>327</v>
      </c>
      <c r="G54" s="380" t="s">
        <v>204</v>
      </c>
      <c r="H54" s="381">
        <v>1</v>
      </c>
      <c r="I54" s="382">
        <v>323.54000000000002</v>
      </c>
      <c r="J54" s="381">
        <v>323.54000000000002</v>
      </c>
      <c r="K54" s="383">
        <v>0</v>
      </c>
      <c r="L54" s="384">
        <f t="shared" si="0"/>
        <v>323.54000000000002</v>
      </c>
      <c r="M54" s="243">
        <f t="shared" si="1"/>
        <v>0</v>
      </c>
      <c r="N54" s="72">
        <f t="shared" si="2"/>
        <v>1</v>
      </c>
      <c r="O54" s="385">
        <f t="shared" si="3"/>
        <v>323.54000000000002</v>
      </c>
      <c r="P54" s="244">
        <f t="shared" si="4"/>
        <v>323.54000000000002</v>
      </c>
      <c r="U54" s="361"/>
      <c r="X54" s="354">
        <v>3</v>
      </c>
    </row>
    <row r="55" spans="3:24" s="354" customFormat="1" ht="16.5" customHeight="1" x14ac:dyDescent="0.2">
      <c r="C55" s="388" t="s">
        <v>145</v>
      </c>
      <c r="D55" s="388" t="s">
        <v>108</v>
      </c>
      <c r="E55" s="389" t="s">
        <v>328</v>
      </c>
      <c r="F55" s="390" t="s">
        <v>329</v>
      </c>
      <c r="G55" s="391" t="s">
        <v>287</v>
      </c>
      <c r="H55" s="392">
        <v>1</v>
      </c>
      <c r="I55" s="79">
        <v>1871.56</v>
      </c>
      <c r="J55" s="392">
        <v>1871.56</v>
      </c>
      <c r="K55" s="383">
        <v>0</v>
      </c>
      <c r="L55" s="384">
        <f t="shared" si="0"/>
        <v>1871.56</v>
      </c>
      <c r="M55" s="243">
        <f t="shared" si="1"/>
        <v>0</v>
      </c>
      <c r="N55" s="72">
        <f t="shared" si="2"/>
        <v>1</v>
      </c>
      <c r="O55" s="385">
        <f t="shared" si="3"/>
        <v>1871.56</v>
      </c>
      <c r="P55" s="244">
        <f t="shared" si="4"/>
        <v>1871.56</v>
      </c>
      <c r="U55" s="361"/>
      <c r="X55" s="354">
        <v>3</v>
      </c>
    </row>
    <row r="56" spans="3:24" s="354" customFormat="1" ht="16.5" customHeight="1" x14ac:dyDescent="0.2">
      <c r="C56" s="388" t="s">
        <v>149</v>
      </c>
      <c r="D56" s="388" t="s">
        <v>108</v>
      </c>
      <c r="E56" s="389" t="s">
        <v>330</v>
      </c>
      <c r="F56" s="390" t="s">
        <v>331</v>
      </c>
      <c r="G56" s="391" t="s">
        <v>287</v>
      </c>
      <c r="H56" s="392">
        <v>1</v>
      </c>
      <c r="I56" s="79">
        <v>6989.08</v>
      </c>
      <c r="J56" s="392">
        <v>6989.08</v>
      </c>
      <c r="K56" s="383">
        <v>0</v>
      </c>
      <c r="L56" s="384">
        <f t="shared" si="0"/>
        <v>6989.08</v>
      </c>
      <c r="M56" s="243">
        <f t="shared" si="1"/>
        <v>0</v>
      </c>
      <c r="N56" s="72">
        <f t="shared" si="2"/>
        <v>1</v>
      </c>
      <c r="O56" s="385">
        <f t="shared" si="3"/>
        <v>6989.08</v>
      </c>
      <c r="P56" s="244">
        <f t="shared" si="4"/>
        <v>6989.08</v>
      </c>
      <c r="U56" s="361"/>
      <c r="X56" s="354">
        <v>3</v>
      </c>
    </row>
    <row r="57" spans="3:24" s="354" customFormat="1" ht="16.5" customHeight="1" x14ac:dyDescent="0.2">
      <c r="C57" s="377" t="s">
        <v>152</v>
      </c>
      <c r="D57" s="377" t="s">
        <v>29</v>
      </c>
      <c r="E57" s="378" t="s">
        <v>332</v>
      </c>
      <c r="F57" s="379" t="s">
        <v>333</v>
      </c>
      <c r="G57" s="380" t="s">
        <v>204</v>
      </c>
      <c r="H57" s="381">
        <v>1</v>
      </c>
      <c r="I57" s="382">
        <v>540.55999999999995</v>
      </c>
      <c r="J57" s="381">
        <v>540.55999999999995</v>
      </c>
      <c r="K57" s="383">
        <v>0</v>
      </c>
      <c r="L57" s="384">
        <f t="shared" si="0"/>
        <v>540.55999999999995</v>
      </c>
      <c r="M57" s="243">
        <f t="shared" si="1"/>
        <v>0</v>
      </c>
      <c r="N57" s="72">
        <f t="shared" si="2"/>
        <v>1</v>
      </c>
      <c r="O57" s="385">
        <f t="shared" si="3"/>
        <v>540.55999999999995</v>
      </c>
      <c r="P57" s="244">
        <f t="shared" si="4"/>
        <v>540.55999999999995</v>
      </c>
      <c r="U57" s="361"/>
      <c r="X57" s="386"/>
    </row>
    <row r="58" spans="3:24" s="354" customFormat="1" ht="16.5" customHeight="1" x14ac:dyDescent="0.2">
      <c r="C58" s="388" t="s">
        <v>155</v>
      </c>
      <c r="D58" s="388" t="s">
        <v>108</v>
      </c>
      <c r="E58" s="389" t="s">
        <v>334</v>
      </c>
      <c r="F58" s="390" t="s">
        <v>335</v>
      </c>
      <c r="G58" s="391" t="s">
        <v>204</v>
      </c>
      <c r="H58" s="392">
        <v>1</v>
      </c>
      <c r="I58" s="79">
        <v>12864.16</v>
      </c>
      <c r="J58" s="392">
        <v>12864.16</v>
      </c>
      <c r="K58" s="383">
        <v>0</v>
      </c>
      <c r="L58" s="384">
        <f t="shared" si="0"/>
        <v>12864.16</v>
      </c>
      <c r="M58" s="243">
        <f t="shared" si="1"/>
        <v>0</v>
      </c>
      <c r="N58" s="72">
        <f t="shared" si="2"/>
        <v>1</v>
      </c>
      <c r="O58" s="385">
        <f t="shared" si="3"/>
        <v>12864.16</v>
      </c>
      <c r="P58" s="244">
        <f t="shared" si="4"/>
        <v>12864.16</v>
      </c>
      <c r="U58" s="361"/>
      <c r="X58" s="354">
        <v>2</v>
      </c>
    </row>
    <row r="59" spans="3:24" s="354" customFormat="1" ht="22.15" customHeight="1" x14ac:dyDescent="0.2">
      <c r="C59" s="377" t="s">
        <v>158</v>
      </c>
      <c r="D59" s="377" t="s">
        <v>29</v>
      </c>
      <c r="E59" s="378" t="s">
        <v>342</v>
      </c>
      <c r="F59" s="379" t="s">
        <v>343</v>
      </c>
      <c r="G59" s="380" t="s">
        <v>204</v>
      </c>
      <c r="H59" s="381">
        <v>3</v>
      </c>
      <c r="I59" s="382">
        <v>576.07000000000005</v>
      </c>
      <c r="J59" s="381">
        <v>1728.21</v>
      </c>
      <c r="K59" s="383">
        <v>0</v>
      </c>
      <c r="L59" s="384">
        <f t="shared" si="0"/>
        <v>576.07000000000005</v>
      </c>
      <c r="M59" s="243">
        <f t="shared" si="1"/>
        <v>0</v>
      </c>
      <c r="N59" s="72">
        <f t="shared" si="2"/>
        <v>3</v>
      </c>
      <c r="O59" s="385">
        <f t="shared" si="3"/>
        <v>576.07000000000005</v>
      </c>
      <c r="P59" s="244">
        <f t="shared" si="4"/>
        <v>1728.21</v>
      </c>
      <c r="U59" s="361"/>
      <c r="X59" s="354">
        <v>5</v>
      </c>
    </row>
    <row r="60" spans="3:24" s="354" customFormat="1" ht="16.5" customHeight="1" x14ac:dyDescent="0.2">
      <c r="C60" s="388" t="s">
        <v>161</v>
      </c>
      <c r="D60" s="388" t="s">
        <v>108</v>
      </c>
      <c r="E60" s="389" t="s">
        <v>344</v>
      </c>
      <c r="F60" s="390" t="s">
        <v>345</v>
      </c>
      <c r="G60" s="391" t="s">
        <v>204</v>
      </c>
      <c r="H60" s="392">
        <v>3</v>
      </c>
      <c r="I60" s="79">
        <v>1119.25</v>
      </c>
      <c r="J60" s="392">
        <v>3357.75</v>
      </c>
      <c r="K60" s="383">
        <v>0</v>
      </c>
      <c r="L60" s="384">
        <f t="shared" si="0"/>
        <v>1119.25</v>
      </c>
      <c r="M60" s="243">
        <f t="shared" si="1"/>
        <v>0</v>
      </c>
      <c r="N60" s="72">
        <f t="shared" si="2"/>
        <v>3</v>
      </c>
      <c r="O60" s="385">
        <f t="shared" si="3"/>
        <v>1119.25</v>
      </c>
      <c r="P60" s="244">
        <f t="shared" si="4"/>
        <v>3357.75</v>
      </c>
      <c r="U60" s="361"/>
      <c r="X60" s="354">
        <v>5</v>
      </c>
    </row>
    <row r="61" spans="3:24" s="354" customFormat="1" ht="16.5" customHeight="1" x14ac:dyDescent="0.2">
      <c r="C61" s="377" t="s">
        <v>164</v>
      </c>
      <c r="D61" s="377" t="s">
        <v>29</v>
      </c>
      <c r="E61" s="378" t="s">
        <v>346</v>
      </c>
      <c r="F61" s="379" t="s">
        <v>347</v>
      </c>
      <c r="G61" s="380" t="s">
        <v>52</v>
      </c>
      <c r="H61" s="381">
        <v>59.98</v>
      </c>
      <c r="I61" s="382">
        <v>19.73</v>
      </c>
      <c r="J61" s="381">
        <v>1183.4100000000001</v>
      </c>
      <c r="K61" s="383">
        <v>0</v>
      </c>
      <c r="L61" s="384">
        <f t="shared" si="0"/>
        <v>19.73</v>
      </c>
      <c r="M61" s="243">
        <f t="shared" si="1"/>
        <v>0</v>
      </c>
      <c r="N61" s="72">
        <f t="shared" si="2"/>
        <v>59.98</v>
      </c>
      <c r="O61" s="385">
        <f t="shared" si="3"/>
        <v>19.73</v>
      </c>
      <c r="P61" s="244">
        <f t="shared" si="4"/>
        <v>1183.4053999999999</v>
      </c>
      <c r="U61" s="361"/>
      <c r="X61" s="354">
        <v>114.98</v>
      </c>
    </row>
    <row r="62" spans="3:24" s="354" customFormat="1" ht="16.5" customHeight="1" x14ac:dyDescent="0.2">
      <c r="C62" s="377" t="s">
        <v>167</v>
      </c>
      <c r="D62" s="377" t="s">
        <v>29</v>
      </c>
      <c r="E62" s="378" t="s">
        <v>348</v>
      </c>
      <c r="F62" s="379" t="s">
        <v>349</v>
      </c>
      <c r="G62" s="380" t="s">
        <v>52</v>
      </c>
      <c r="H62" s="381">
        <v>59.98</v>
      </c>
      <c r="I62" s="382">
        <v>19.73</v>
      </c>
      <c r="J62" s="381">
        <v>1183.4100000000001</v>
      </c>
      <c r="K62" s="383">
        <v>0</v>
      </c>
      <c r="L62" s="384">
        <f t="shared" si="0"/>
        <v>19.73</v>
      </c>
      <c r="M62" s="243">
        <f t="shared" si="1"/>
        <v>0</v>
      </c>
      <c r="N62" s="72">
        <f t="shared" si="2"/>
        <v>59.98</v>
      </c>
      <c r="O62" s="385">
        <f t="shared" si="3"/>
        <v>19.73</v>
      </c>
      <c r="P62" s="244">
        <f t="shared" si="4"/>
        <v>1183.4053999999999</v>
      </c>
      <c r="U62" s="361"/>
      <c r="X62" s="354">
        <v>114.98</v>
      </c>
    </row>
    <row r="63" spans="3:24" s="354" customFormat="1" ht="16.5" customHeight="1" x14ac:dyDescent="0.2">
      <c r="C63" s="377" t="s">
        <v>170</v>
      </c>
      <c r="D63" s="377" t="s">
        <v>29</v>
      </c>
      <c r="E63" s="378" t="s">
        <v>350</v>
      </c>
      <c r="F63" s="379" t="s">
        <v>351</v>
      </c>
      <c r="G63" s="380" t="s">
        <v>204</v>
      </c>
      <c r="H63" s="381">
        <v>2</v>
      </c>
      <c r="I63" s="382">
        <v>1262.6099999999999</v>
      </c>
      <c r="J63" s="381">
        <v>2525.2199999999998</v>
      </c>
      <c r="K63" s="383">
        <v>0</v>
      </c>
      <c r="L63" s="384">
        <f t="shared" si="0"/>
        <v>1262.6099999999999</v>
      </c>
      <c r="M63" s="243">
        <f t="shared" si="1"/>
        <v>0</v>
      </c>
      <c r="N63" s="72">
        <f t="shared" si="2"/>
        <v>2</v>
      </c>
      <c r="O63" s="385">
        <f t="shared" si="3"/>
        <v>1262.6099999999999</v>
      </c>
      <c r="P63" s="244">
        <f t="shared" si="4"/>
        <v>2525.2199999999998</v>
      </c>
      <c r="U63" s="361"/>
    </row>
    <row r="64" spans="3:24" s="354" customFormat="1" ht="16.5" customHeight="1" x14ac:dyDescent="0.2">
      <c r="C64" s="377" t="s">
        <v>173</v>
      </c>
      <c r="D64" s="377" t="s">
        <v>29</v>
      </c>
      <c r="E64" s="378" t="s">
        <v>352</v>
      </c>
      <c r="F64" s="379" t="s">
        <v>353</v>
      </c>
      <c r="G64" s="380" t="s">
        <v>204</v>
      </c>
      <c r="H64" s="381">
        <v>4</v>
      </c>
      <c r="I64" s="382">
        <v>399.83</v>
      </c>
      <c r="J64" s="381">
        <v>1599.32</v>
      </c>
      <c r="K64" s="383">
        <v>0</v>
      </c>
      <c r="L64" s="384">
        <f t="shared" si="0"/>
        <v>399.83</v>
      </c>
      <c r="M64" s="243">
        <f t="shared" si="1"/>
        <v>0</v>
      </c>
      <c r="N64" s="72">
        <f t="shared" si="2"/>
        <v>4</v>
      </c>
      <c r="O64" s="385">
        <f t="shared" si="3"/>
        <v>399.83</v>
      </c>
      <c r="P64" s="244">
        <f t="shared" si="4"/>
        <v>1599.32</v>
      </c>
      <c r="Q64" s="450" t="s">
        <v>622</v>
      </c>
      <c r="R64" s="354" t="s">
        <v>607</v>
      </c>
      <c r="T64" s="451" t="s">
        <v>649</v>
      </c>
      <c r="U64" s="452" t="s">
        <v>665</v>
      </c>
      <c r="V64" s="447" t="s">
        <v>701</v>
      </c>
      <c r="X64" s="354">
        <v>6</v>
      </c>
    </row>
    <row r="65" spans="3:24" s="354" customFormat="1" ht="16.5" customHeight="1" x14ac:dyDescent="0.2">
      <c r="C65" s="388" t="s">
        <v>176</v>
      </c>
      <c r="D65" s="388" t="s">
        <v>108</v>
      </c>
      <c r="E65" s="389" t="s">
        <v>408</v>
      </c>
      <c r="F65" s="390" t="s">
        <v>409</v>
      </c>
      <c r="G65" s="391" t="s">
        <v>287</v>
      </c>
      <c r="H65" s="392">
        <v>4</v>
      </c>
      <c r="I65" s="79">
        <v>1498.03</v>
      </c>
      <c r="J65" s="392">
        <v>5992.12</v>
      </c>
      <c r="K65" s="383">
        <v>0</v>
      </c>
      <c r="L65" s="384">
        <f t="shared" si="0"/>
        <v>1498.03</v>
      </c>
      <c r="M65" s="243">
        <f t="shared" si="1"/>
        <v>0</v>
      </c>
      <c r="N65" s="72">
        <f t="shared" si="2"/>
        <v>4</v>
      </c>
      <c r="O65" s="385">
        <f t="shared" si="3"/>
        <v>1498.03</v>
      </c>
      <c r="P65" s="244">
        <f t="shared" si="4"/>
        <v>5992.12</v>
      </c>
      <c r="Q65" s="450"/>
      <c r="R65" s="354" t="s">
        <v>607</v>
      </c>
      <c r="T65" s="451"/>
      <c r="U65" s="452"/>
      <c r="V65" s="447"/>
      <c r="X65" s="354">
        <v>6</v>
      </c>
    </row>
    <row r="66" spans="3:24" s="354" customFormat="1" ht="16.5" customHeight="1" x14ac:dyDescent="0.2">
      <c r="C66" s="388" t="s">
        <v>179</v>
      </c>
      <c r="D66" s="388" t="s">
        <v>108</v>
      </c>
      <c r="E66" s="389" t="s">
        <v>358</v>
      </c>
      <c r="F66" s="390" t="s">
        <v>359</v>
      </c>
      <c r="G66" s="391" t="s">
        <v>287</v>
      </c>
      <c r="H66" s="392">
        <v>4</v>
      </c>
      <c r="I66" s="79">
        <v>174.92</v>
      </c>
      <c r="J66" s="392">
        <v>699.68</v>
      </c>
      <c r="K66" s="383">
        <v>0</v>
      </c>
      <c r="L66" s="384">
        <f t="shared" si="0"/>
        <v>174.92</v>
      </c>
      <c r="M66" s="243">
        <f t="shared" si="1"/>
        <v>0</v>
      </c>
      <c r="N66" s="72">
        <f t="shared" si="2"/>
        <v>4</v>
      </c>
      <c r="O66" s="385">
        <f t="shared" si="3"/>
        <v>174.92</v>
      </c>
      <c r="P66" s="244">
        <f t="shared" si="4"/>
        <v>699.68</v>
      </c>
      <c r="U66" s="361"/>
      <c r="X66" s="354">
        <v>6</v>
      </c>
    </row>
    <row r="67" spans="3:24" s="354" customFormat="1" ht="16.5" customHeight="1" x14ac:dyDescent="0.2">
      <c r="C67" s="377" t="s">
        <v>182</v>
      </c>
      <c r="D67" s="377" t="s">
        <v>29</v>
      </c>
      <c r="E67" s="378" t="s">
        <v>361</v>
      </c>
      <c r="F67" s="379" t="s">
        <v>362</v>
      </c>
      <c r="G67" s="380" t="s">
        <v>204</v>
      </c>
      <c r="H67" s="381">
        <v>1</v>
      </c>
      <c r="I67" s="382">
        <v>860.15</v>
      </c>
      <c r="J67" s="381">
        <v>860.15</v>
      </c>
      <c r="K67" s="383">
        <v>0</v>
      </c>
      <c r="L67" s="384">
        <f t="shared" si="0"/>
        <v>860.15</v>
      </c>
      <c r="M67" s="243">
        <f t="shared" si="1"/>
        <v>0</v>
      </c>
      <c r="N67" s="72">
        <f t="shared" si="2"/>
        <v>1</v>
      </c>
      <c r="O67" s="385">
        <f t="shared" si="3"/>
        <v>860.15</v>
      </c>
      <c r="P67" s="244">
        <f t="shared" si="4"/>
        <v>860.15</v>
      </c>
      <c r="U67" s="361"/>
      <c r="X67" s="354">
        <v>2</v>
      </c>
    </row>
    <row r="68" spans="3:24" s="354" customFormat="1" ht="16.5" customHeight="1" x14ac:dyDescent="0.2">
      <c r="C68" s="388" t="s">
        <v>185</v>
      </c>
      <c r="D68" s="388" t="s">
        <v>108</v>
      </c>
      <c r="E68" s="389" t="s">
        <v>410</v>
      </c>
      <c r="F68" s="390" t="s">
        <v>411</v>
      </c>
      <c r="G68" s="391" t="s">
        <v>287</v>
      </c>
      <c r="H68" s="392">
        <v>1</v>
      </c>
      <c r="I68" s="79">
        <v>2785.63</v>
      </c>
      <c r="J68" s="392">
        <v>2785.63</v>
      </c>
      <c r="K68" s="383">
        <v>0</v>
      </c>
      <c r="L68" s="384">
        <f t="shared" si="0"/>
        <v>2785.63</v>
      </c>
      <c r="M68" s="243">
        <f t="shared" si="1"/>
        <v>0</v>
      </c>
      <c r="N68" s="72">
        <f t="shared" si="2"/>
        <v>1</v>
      </c>
      <c r="O68" s="385">
        <f t="shared" si="3"/>
        <v>2785.63</v>
      </c>
      <c r="P68" s="244">
        <f t="shared" si="4"/>
        <v>2785.63</v>
      </c>
      <c r="U68" s="361"/>
      <c r="X68" s="354">
        <v>2</v>
      </c>
    </row>
    <row r="69" spans="3:24" s="354" customFormat="1" ht="16.5" customHeight="1" x14ac:dyDescent="0.2">
      <c r="C69" s="388" t="s">
        <v>189</v>
      </c>
      <c r="D69" s="388" t="s">
        <v>108</v>
      </c>
      <c r="E69" s="389" t="s">
        <v>367</v>
      </c>
      <c r="F69" s="390" t="s">
        <v>368</v>
      </c>
      <c r="G69" s="391" t="s">
        <v>287</v>
      </c>
      <c r="H69" s="392">
        <v>1</v>
      </c>
      <c r="I69" s="79">
        <v>685.23</v>
      </c>
      <c r="J69" s="392">
        <v>685.23</v>
      </c>
      <c r="K69" s="383">
        <v>0</v>
      </c>
      <c r="L69" s="384">
        <f t="shared" si="0"/>
        <v>685.23</v>
      </c>
      <c r="M69" s="243">
        <f t="shared" si="1"/>
        <v>0</v>
      </c>
      <c r="N69" s="72">
        <f t="shared" si="2"/>
        <v>1</v>
      </c>
      <c r="O69" s="385">
        <f t="shared" si="3"/>
        <v>685.23</v>
      </c>
      <c r="P69" s="244">
        <f t="shared" si="4"/>
        <v>685.23</v>
      </c>
      <c r="U69" s="361"/>
      <c r="X69" s="354">
        <v>2</v>
      </c>
    </row>
    <row r="70" spans="3:24" s="354" customFormat="1" ht="16.5" customHeight="1" x14ac:dyDescent="0.2">
      <c r="C70" s="377" t="s">
        <v>192</v>
      </c>
      <c r="D70" s="377" t="s">
        <v>29</v>
      </c>
      <c r="E70" s="378" t="s">
        <v>370</v>
      </c>
      <c r="F70" s="379" t="s">
        <v>371</v>
      </c>
      <c r="G70" s="380" t="s">
        <v>52</v>
      </c>
      <c r="H70" s="381">
        <v>60.98</v>
      </c>
      <c r="I70" s="382">
        <v>44.72</v>
      </c>
      <c r="J70" s="381">
        <v>2727.03</v>
      </c>
      <c r="K70" s="383">
        <v>0</v>
      </c>
      <c r="L70" s="384">
        <f t="shared" si="0"/>
        <v>44.72</v>
      </c>
      <c r="M70" s="243">
        <f t="shared" si="1"/>
        <v>0</v>
      </c>
      <c r="N70" s="72">
        <f t="shared" si="2"/>
        <v>60.98</v>
      </c>
      <c r="O70" s="385">
        <f t="shared" si="3"/>
        <v>44.72</v>
      </c>
      <c r="P70" s="244">
        <f t="shared" si="4"/>
        <v>2727.0255999999999</v>
      </c>
      <c r="U70" s="361"/>
      <c r="X70" s="354">
        <v>115.98</v>
      </c>
    </row>
    <row r="71" spans="3:24" s="354" customFormat="1" ht="16.5" customHeight="1" x14ac:dyDescent="0.2">
      <c r="C71" s="377" t="s">
        <v>195</v>
      </c>
      <c r="D71" s="377" t="s">
        <v>29</v>
      </c>
      <c r="E71" s="378" t="s">
        <v>373</v>
      </c>
      <c r="F71" s="379" t="s">
        <v>374</v>
      </c>
      <c r="G71" s="380" t="s">
        <v>52</v>
      </c>
      <c r="H71" s="381">
        <v>59.98</v>
      </c>
      <c r="I71" s="382">
        <v>9.2100000000000009</v>
      </c>
      <c r="J71" s="381">
        <v>552.41999999999996</v>
      </c>
      <c r="K71" s="383">
        <v>0</v>
      </c>
      <c r="L71" s="384">
        <f t="shared" si="0"/>
        <v>9.2100000000000009</v>
      </c>
      <c r="M71" s="243">
        <f t="shared" si="1"/>
        <v>0</v>
      </c>
      <c r="N71" s="72">
        <f t="shared" si="2"/>
        <v>59.98</v>
      </c>
      <c r="O71" s="385">
        <f t="shared" si="3"/>
        <v>9.2100000000000009</v>
      </c>
      <c r="P71" s="244">
        <f t="shared" si="4"/>
        <v>552.41579999999999</v>
      </c>
      <c r="U71" s="361"/>
      <c r="X71" s="354">
        <v>114.98</v>
      </c>
    </row>
    <row r="72" spans="3:24" s="354" customFormat="1" ht="16.5" customHeight="1" x14ac:dyDescent="0.2">
      <c r="C72" s="377" t="s">
        <v>198</v>
      </c>
      <c r="D72" s="377" t="s">
        <v>29</v>
      </c>
      <c r="E72" s="378" t="s">
        <v>376</v>
      </c>
      <c r="F72" s="379" t="s">
        <v>377</v>
      </c>
      <c r="G72" s="380" t="s">
        <v>204</v>
      </c>
      <c r="H72" s="381">
        <v>3</v>
      </c>
      <c r="I72" s="382">
        <v>407.72</v>
      </c>
      <c r="J72" s="381">
        <v>1223.1600000000001</v>
      </c>
      <c r="K72" s="383">
        <v>0</v>
      </c>
      <c r="L72" s="384">
        <f t="shared" si="0"/>
        <v>407.72</v>
      </c>
      <c r="M72" s="243">
        <f t="shared" si="1"/>
        <v>0</v>
      </c>
      <c r="N72" s="72">
        <f t="shared" si="2"/>
        <v>3</v>
      </c>
      <c r="O72" s="385">
        <f t="shared" si="3"/>
        <v>407.72</v>
      </c>
      <c r="P72" s="244">
        <f t="shared" si="4"/>
        <v>1223.1600000000001</v>
      </c>
      <c r="U72" s="361"/>
      <c r="X72" s="354">
        <v>6</v>
      </c>
    </row>
    <row r="73" spans="3:24" s="354" customFormat="1" ht="16.5" customHeight="1" x14ac:dyDescent="0.2">
      <c r="C73" s="377" t="s">
        <v>201</v>
      </c>
      <c r="D73" s="377" t="s">
        <v>29</v>
      </c>
      <c r="E73" s="378" t="s">
        <v>379</v>
      </c>
      <c r="F73" s="379" t="s">
        <v>380</v>
      </c>
      <c r="G73" s="380" t="s">
        <v>204</v>
      </c>
      <c r="H73" s="381">
        <v>1</v>
      </c>
      <c r="I73" s="382">
        <v>407.72</v>
      </c>
      <c r="J73" s="381">
        <v>407.72</v>
      </c>
      <c r="K73" s="383">
        <v>0</v>
      </c>
      <c r="L73" s="384">
        <f t="shared" si="0"/>
        <v>407.72</v>
      </c>
      <c r="M73" s="243">
        <f t="shared" si="1"/>
        <v>0</v>
      </c>
      <c r="N73" s="72">
        <f t="shared" si="2"/>
        <v>1</v>
      </c>
      <c r="O73" s="385">
        <f t="shared" si="3"/>
        <v>407.72</v>
      </c>
      <c r="P73" s="244">
        <f t="shared" si="4"/>
        <v>407.72</v>
      </c>
      <c r="U73" s="361"/>
      <c r="X73" s="354">
        <v>3</v>
      </c>
    </row>
    <row r="74" spans="3:24" s="362" customFormat="1" ht="22.9" customHeight="1" x14ac:dyDescent="0.2">
      <c r="C74" s="393"/>
      <c r="D74" s="394" t="s">
        <v>3</v>
      </c>
      <c r="E74" s="395" t="s">
        <v>260</v>
      </c>
      <c r="F74" s="395" t="s">
        <v>261</v>
      </c>
      <c r="G74" s="393"/>
      <c r="H74" s="393"/>
      <c r="I74" s="396"/>
      <c r="J74" s="397">
        <v>10568.15</v>
      </c>
      <c r="K74" s="398"/>
      <c r="L74" s="398"/>
      <c r="M74" s="276">
        <f>M75</f>
        <v>0</v>
      </c>
      <c r="N74" s="277"/>
      <c r="O74" s="398"/>
      <c r="P74" s="276">
        <f>P75</f>
        <v>10568.151</v>
      </c>
      <c r="U74" s="367"/>
    </row>
    <row r="75" spans="3:24" s="354" customFormat="1" ht="16.5" customHeight="1" x14ac:dyDescent="0.2">
      <c r="C75" s="377" t="s">
        <v>205</v>
      </c>
      <c r="D75" s="377" t="s">
        <v>29</v>
      </c>
      <c r="E75" s="378" t="s">
        <v>263</v>
      </c>
      <c r="F75" s="379" t="s">
        <v>264</v>
      </c>
      <c r="G75" s="380" t="s">
        <v>111</v>
      </c>
      <c r="H75" s="381">
        <v>44.99</v>
      </c>
      <c r="I75" s="382">
        <v>234.89999999999998</v>
      </c>
      <c r="J75" s="381">
        <v>10568.15</v>
      </c>
      <c r="K75" s="383">
        <v>0</v>
      </c>
      <c r="L75" s="384">
        <f t="shared" si="0"/>
        <v>234.89999999999998</v>
      </c>
      <c r="M75" s="243">
        <f t="shared" si="1"/>
        <v>0</v>
      </c>
      <c r="N75" s="72">
        <f t="shared" si="2"/>
        <v>44.99</v>
      </c>
      <c r="O75" s="385">
        <f t="shared" si="3"/>
        <v>234.89999999999998</v>
      </c>
      <c r="P75" s="244">
        <f t="shared" si="4"/>
        <v>10568.151</v>
      </c>
      <c r="U75" s="361"/>
      <c r="X75" s="354">
        <v>86.24</v>
      </c>
    </row>
    <row r="76" spans="3:24" s="362" customFormat="1" ht="22.9" customHeight="1" x14ac:dyDescent="0.2">
      <c r="C76" s="393"/>
      <c r="D76" s="394" t="s">
        <v>3</v>
      </c>
      <c r="E76" s="395" t="s">
        <v>265</v>
      </c>
      <c r="F76" s="395" t="s">
        <v>266</v>
      </c>
      <c r="G76" s="393"/>
      <c r="H76" s="393"/>
      <c r="I76" s="396"/>
      <c r="J76" s="397">
        <v>3971.52</v>
      </c>
      <c r="K76" s="398"/>
      <c r="L76" s="398"/>
      <c r="M76" s="276">
        <f>M77</f>
        <v>0</v>
      </c>
      <c r="N76" s="277"/>
      <c r="O76" s="398"/>
      <c r="P76" s="276">
        <f>P77</f>
        <v>3971.5182</v>
      </c>
      <c r="U76" s="367"/>
    </row>
    <row r="77" spans="3:24" s="354" customFormat="1" ht="22.5" customHeight="1" x14ac:dyDescent="0.2">
      <c r="C77" s="377" t="s">
        <v>208</v>
      </c>
      <c r="D77" s="377" t="s">
        <v>29</v>
      </c>
      <c r="E77" s="378" t="s">
        <v>392</v>
      </c>
      <c r="F77" s="379" t="s">
        <v>393</v>
      </c>
      <c r="G77" s="380" t="s">
        <v>111</v>
      </c>
      <c r="H77" s="381">
        <v>34.71</v>
      </c>
      <c r="I77" s="382">
        <v>114.42</v>
      </c>
      <c r="J77" s="381">
        <v>3971.52</v>
      </c>
      <c r="K77" s="383">
        <v>0</v>
      </c>
      <c r="L77" s="384">
        <f t="shared" si="0"/>
        <v>114.42</v>
      </c>
      <c r="M77" s="243">
        <f t="shared" si="1"/>
        <v>0</v>
      </c>
      <c r="N77" s="72">
        <f t="shared" si="2"/>
        <v>34.71</v>
      </c>
      <c r="O77" s="385">
        <f t="shared" si="3"/>
        <v>114.42</v>
      </c>
      <c r="P77" s="244">
        <f t="shared" si="4"/>
        <v>3971.5182</v>
      </c>
      <c r="U77" s="361"/>
      <c r="X77" s="354">
        <v>66.53</v>
      </c>
    </row>
    <row r="78" spans="3:24" s="362" customFormat="1" ht="25.9" customHeight="1" x14ac:dyDescent="0.2">
      <c r="C78" s="393"/>
      <c r="D78" s="394" t="s">
        <v>3</v>
      </c>
      <c r="E78" s="399" t="s">
        <v>394</v>
      </c>
      <c r="F78" s="399" t="s">
        <v>395</v>
      </c>
      <c r="G78" s="393"/>
      <c r="H78" s="393"/>
      <c r="I78" s="396"/>
      <c r="J78" s="400">
        <v>74506.760000000009</v>
      </c>
      <c r="K78" s="398"/>
      <c r="L78" s="398"/>
      <c r="M78" s="276">
        <f>SUM(M79:M81)</f>
        <v>0</v>
      </c>
      <c r="N78" s="277"/>
      <c r="O78" s="398"/>
      <c r="P78" s="276">
        <f>SUM(P79:P81)</f>
        <v>74506.756000000008</v>
      </c>
      <c r="U78" s="367"/>
    </row>
    <row r="79" spans="3:24" s="354" customFormat="1" ht="16.5" customHeight="1" x14ac:dyDescent="0.2">
      <c r="C79" s="377" t="s">
        <v>211</v>
      </c>
      <c r="D79" s="377" t="s">
        <v>29</v>
      </c>
      <c r="E79" s="378" t="s">
        <v>401</v>
      </c>
      <c r="F79" s="379" t="s">
        <v>402</v>
      </c>
      <c r="G79" s="380" t="s">
        <v>399</v>
      </c>
      <c r="H79" s="381">
        <v>1</v>
      </c>
      <c r="I79" s="382">
        <v>63906.51</v>
      </c>
      <c r="J79" s="381">
        <v>63906.51</v>
      </c>
      <c r="K79" s="383">
        <v>0</v>
      </c>
      <c r="L79" s="384">
        <f t="shared" si="0"/>
        <v>63906.51</v>
      </c>
      <c r="M79" s="243">
        <f t="shared" si="1"/>
        <v>0</v>
      </c>
      <c r="N79" s="72">
        <f t="shared" si="2"/>
        <v>1</v>
      </c>
      <c r="O79" s="385">
        <f t="shared" si="3"/>
        <v>63906.51</v>
      </c>
      <c r="P79" s="244">
        <f t="shared" si="4"/>
        <v>63906.51</v>
      </c>
      <c r="U79" s="361"/>
      <c r="X79" s="386"/>
    </row>
    <row r="80" spans="3:24" s="354" customFormat="1" ht="16.5" customHeight="1" x14ac:dyDescent="0.2">
      <c r="C80" s="377" t="s">
        <v>214</v>
      </c>
      <c r="D80" s="377" t="s">
        <v>29</v>
      </c>
      <c r="E80" s="378" t="s">
        <v>397</v>
      </c>
      <c r="F80" s="379" t="s">
        <v>398</v>
      </c>
      <c r="G80" s="380" t="s">
        <v>399</v>
      </c>
      <c r="H80" s="381">
        <v>1</v>
      </c>
      <c r="I80" s="382">
        <v>8548.93</v>
      </c>
      <c r="J80" s="381">
        <v>8548.93</v>
      </c>
      <c r="K80" s="383">
        <v>0</v>
      </c>
      <c r="L80" s="384">
        <f t="shared" ref="L80:L81" si="5">I80</f>
        <v>8548.93</v>
      </c>
      <c r="M80" s="243">
        <f t="shared" ref="M80:M81" si="6">K80*L80</f>
        <v>0</v>
      </c>
      <c r="N80" s="72">
        <f t="shared" ref="N80:N81" si="7">H80+K80</f>
        <v>1</v>
      </c>
      <c r="O80" s="385">
        <f t="shared" ref="O80:O81" si="8">I80</f>
        <v>8548.93</v>
      </c>
      <c r="P80" s="244">
        <f t="shared" ref="P80:P81" si="9">N80*O80</f>
        <v>8548.93</v>
      </c>
      <c r="U80" s="361"/>
      <c r="X80" s="354">
        <v>2</v>
      </c>
    </row>
    <row r="81" spans="3:24" s="354" customFormat="1" ht="16.5" customHeight="1" x14ac:dyDescent="0.2">
      <c r="C81" s="377" t="s">
        <v>217</v>
      </c>
      <c r="D81" s="377" t="s">
        <v>29</v>
      </c>
      <c r="E81" s="378" t="s">
        <v>404</v>
      </c>
      <c r="F81" s="379" t="s">
        <v>405</v>
      </c>
      <c r="G81" s="380" t="s">
        <v>52</v>
      </c>
      <c r="H81" s="381">
        <v>59.98</v>
      </c>
      <c r="I81" s="382">
        <v>34.200000000000003</v>
      </c>
      <c r="J81" s="381">
        <v>2051.3200000000002</v>
      </c>
      <c r="K81" s="383">
        <v>0</v>
      </c>
      <c r="L81" s="384">
        <f t="shared" si="5"/>
        <v>34.200000000000003</v>
      </c>
      <c r="M81" s="243">
        <f t="shared" si="6"/>
        <v>0</v>
      </c>
      <c r="N81" s="72">
        <f t="shared" si="7"/>
        <v>59.98</v>
      </c>
      <c r="O81" s="385">
        <f t="shared" si="8"/>
        <v>34.200000000000003</v>
      </c>
      <c r="P81" s="244">
        <f t="shared" si="9"/>
        <v>2051.3160000000003</v>
      </c>
      <c r="U81" s="361"/>
      <c r="X81" s="354">
        <v>114.98</v>
      </c>
    </row>
    <row r="82" spans="3:24" s="354" customFormat="1" ht="6.95" customHeight="1" x14ac:dyDescent="0.2">
      <c r="I82" s="356"/>
      <c r="U82" s="361"/>
    </row>
    <row r="83" spans="3:24" ht="18" customHeight="1" x14ac:dyDescent="0.2">
      <c r="D83" s="401"/>
      <c r="E83" s="402" t="s">
        <v>526</v>
      </c>
      <c r="F83" s="403"/>
      <c r="G83" s="403"/>
      <c r="H83" s="404"/>
      <c r="I83" s="403"/>
      <c r="J83" s="405">
        <v>434376.29</v>
      </c>
      <c r="K83" s="406"/>
      <c r="L83" s="407"/>
      <c r="M83" s="407">
        <f>M78+M76+M74+M40+M36+M32+M14</f>
        <v>0</v>
      </c>
      <c r="N83" s="407"/>
      <c r="O83" s="407"/>
      <c r="P83" s="407">
        <f t="shared" ref="P83" si="10">P78+P76+P74+P40+P36+P32+P14</f>
        <v>434376.24670000002</v>
      </c>
    </row>
    <row r="84" spans="3:24" ht="12.75" x14ac:dyDescent="0.2">
      <c r="H84" s="408"/>
      <c r="I84"/>
      <c r="J84" s="302"/>
    </row>
    <row r="85" spans="3:24" ht="14.25" x14ac:dyDescent="0.2">
      <c r="E85" s="412" t="s">
        <v>529</v>
      </c>
      <c r="F85" s="412"/>
      <c r="G85" s="409" t="s">
        <v>747</v>
      </c>
      <c r="H85" s="46"/>
      <c r="I85" s="6"/>
      <c r="J85" s="6"/>
      <c r="K85" s="6"/>
      <c r="L85" s="409" t="s">
        <v>521</v>
      </c>
    </row>
  </sheetData>
  <protectedRanges>
    <protectedRange password="CCAA" sqref="K8" name="Oblast1_1_1"/>
    <protectedRange password="CCAA" sqref="D11:H11" name="Oblast1_2"/>
    <protectedRange password="CCAA" sqref="D9:H10" name="Oblast1_2_1"/>
  </protectedRanges>
  <mergeCells count="6">
    <mergeCell ref="V64:V65"/>
    <mergeCell ref="K9:M9"/>
    <mergeCell ref="N9:P9"/>
    <mergeCell ref="Q64:Q65"/>
    <mergeCell ref="T64:T65"/>
    <mergeCell ref="U64:U65"/>
  </mergeCells>
  <conditionalFormatting sqref="G85:I85 L85">
    <cfRule type="cellIs" dxfId="61" priority="4" operator="lessThan">
      <formula>0</formula>
    </cfRule>
  </conditionalFormatting>
  <conditionalFormatting sqref="G85:I85 L85">
    <cfRule type="cellIs" dxfId="60" priority="3" operator="lessThan">
      <formula>0</formula>
    </cfRule>
  </conditionalFormatting>
  <conditionalFormatting sqref="G85:I85">
    <cfRule type="cellIs" dxfId="59" priority="2" operator="lessThan">
      <formula>0</formula>
    </cfRule>
  </conditionalFormatting>
  <conditionalFormatting sqref="G85:I85">
    <cfRule type="cellIs" dxfId="58" priority="1" operator="lessThan">
      <formula>0</formula>
    </cfRule>
  </conditionalFormatting>
  <pageMargins left="0.7" right="0.7" top="0.78740157499999996" bottom="0.78740157499999996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B1:AC84"/>
  <sheetViews>
    <sheetView showGridLines="0" view="pageBreakPreview" topLeftCell="A64" zoomScale="85" zoomScaleNormal="100" zoomScaleSheetLayoutView="85" workbookViewId="0">
      <selection activeCell="Q9" sqref="Q9:V10"/>
    </sheetView>
  </sheetViews>
  <sheetFormatPr defaultColWidth="9.33203125" defaultRowHeight="11.25" x14ac:dyDescent="0.2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6" width="100.83203125" style="6" customWidth="1"/>
    <col min="7" max="7" width="8.6640625" style="6" customWidth="1"/>
    <col min="8" max="8" width="11.1640625" style="6" customWidth="1"/>
    <col min="9" max="9" width="14.1640625" style="166" customWidth="1"/>
    <col min="10" max="10" width="23.5" style="6" customWidth="1"/>
    <col min="11" max="16" width="9.33203125" style="6" hidden="1" customWidth="1"/>
    <col min="17" max="17" width="9.33203125" style="6"/>
    <col min="18" max="18" width="17.33203125" style="6" customWidth="1"/>
    <col min="19" max="19" width="13.83203125" style="6" bestFit="1" customWidth="1"/>
    <col min="20" max="20" width="9.33203125" style="6"/>
    <col min="21" max="21" width="16.6640625" style="6" bestFit="1" customWidth="1"/>
    <col min="22" max="22" width="21" style="6" bestFit="1" customWidth="1"/>
    <col min="23" max="23" width="20.1640625" style="6" hidden="1" customWidth="1"/>
    <col min="24" max="24" width="29.83203125" style="6" hidden="1" customWidth="1"/>
    <col min="25" max="25" width="26.5" style="181" hidden="1" customWidth="1"/>
    <col min="26" max="26" width="26.33203125" style="6" hidden="1" customWidth="1"/>
    <col min="27" max="27" width="0" style="6" hidden="1" customWidth="1"/>
    <col min="28" max="28" width="25.6640625" style="6" customWidth="1"/>
    <col min="29" max="29" width="10.83203125" style="6" customWidth="1"/>
    <col min="30" max="16384" width="9.33203125" style="6"/>
  </cols>
  <sheetData>
    <row r="1" spans="2:29" ht="18.75" customHeight="1" x14ac:dyDescent="0.2">
      <c r="F1" s="9" t="s">
        <v>479</v>
      </c>
      <c r="G1" s="87" t="s">
        <v>498</v>
      </c>
      <c r="H1" s="96"/>
      <c r="I1" s="6"/>
      <c r="J1" s="7"/>
    </row>
    <row r="2" spans="2:29" s="96" customFormat="1" ht="18" customHeight="1" x14ac:dyDescent="0.25">
      <c r="E2" s="11"/>
      <c r="F2" s="9" t="s">
        <v>479</v>
      </c>
      <c r="G2" s="87" t="s">
        <v>520</v>
      </c>
      <c r="I2" s="89"/>
      <c r="J2" s="142"/>
      <c r="K2" s="90"/>
      <c r="L2" s="91"/>
      <c r="M2" s="90"/>
      <c r="N2" s="91"/>
      <c r="O2" s="90"/>
      <c r="P2" s="92"/>
      <c r="Q2" s="93"/>
      <c r="R2" s="94"/>
      <c r="S2" s="94"/>
      <c r="T2" s="95"/>
      <c r="U2" s="143"/>
      <c r="Y2" s="182"/>
    </row>
    <row r="3" spans="2:29" s="96" customFormat="1" ht="18" customHeight="1" x14ac:dyDescent="0.25">
      <c r="E3" s="11"/>
      <c r="F3" s="9" t="s">
        <v>480</v>
      </c>
      <c r="G3" s="87" t="s">
        <v>2</v>
      </c>
      <c r="H3" s="11"/>
      <c r="I3" s="89"/>
      <c r="J3" s="142"/>
      <c r="K3" s="90"/>
      <c r="L3" s="91"/>
      <c r="M3" s="90"/>
      <c r="N3" s="91"/>
      <c r="O3" s="90"/>
      <c r="P3" s="92"/>
      <c r="Q3" s="93"/>
      <c r="R3" s="94"/>
      <c r="S3" s="94"/>
      <c r="T3" s="95"/>
      <c r="U3" s="143"/>
      <c r="Y3" s="182"/>
    </row>
    <row r="4" spans="2:29" s="11" customFormat="1" ht="18" customHeight="1" x14ac:dyDescent="0.25">
      <c r="F4" s="1" t="s">
        <v>481</v>
      </c>
      <c r="G4" s="10" t="s">
        <v>482</v>
      </c>
      <c r="I4" s="89"/>
      <c r="J4" s="144"/>
      <c r="K4" s="98"/>
      <c r="L4" s="99"/>
      <c r="M4" s="98"/>
      <c r="N4" s="99"/>
      <c r="O4" s="98"/>
      <c r="P4" s="100"/>
      <c r="Q4" s="101"/>
      <c r="R4" s="102"/>
      <c r="S4" s="102"/>
      <c r="T4" s="103"/>
      <c r="U4" s="145"/>
      <c r="Y4" s="183"/>
    </row>
    <row r="5" spans="2:29" s="11" customFormat="1" ht="18" customHeight="1" x14ac:dyDescent="0.25">
      <c r="F5" s="1" t="s">
        <v>483</v>
      </c>
      <c r="G5" s="10" t="s">
        <v>484</v>
      </c>
      <c r="I5" s="89"/>
      <c r="J5" s="144"/>
      <c r="K5" s="98"/>
      <c r="L5" s="99"/>
      <c r="M5" s="98"/>
      <c r="N5" s="99"/>
      <c r="O5" s="98"/>
      <c r="P5" s="100"/>
      <c r="Q5" s="101"/>
      <c r="R5" s="102"/>
      <c r="S5" s="102"/>
      <c r="T5" s="103"/>
      <c r="U5" s="145"/>
      <c r="Y5" s="183"/>
    </row>
    <row r="6" spans="2:29" s="11" customFormat="1" ht="18" customHeight="1" x14ac:dyDescent="0.25">
      <c r="F6" s="9" t="s">
        <v>485</v>
      </c>
      <c r="G6" s="10" t="s">
        <v>486</v>
      </c>
      <c r="I6" s="89"/>
      <c r="J6" s="144"/>
      <c r="K6" s="98"/>
      <c r="L6" s="99"/>
      <c r="M6" s="98"/>
      <c r="N6" s="99"/>
      <c r="O6" s="98"/>
      <c r="P6" s="100"/>
      <c r="Q6" s="101"/>
      <c r="R6" s="102"/>
      <c r="S6" s="102"/>
      <c r="T6" s="103"/>
      <c r="U6" s="145"/>
      <c r="Y6" s="183"/>
    </row>
    <row r="7" spans="2:29" s="11" customFormat="1" ht="18" customHeight="1" x14ac:dyDescent="0.25">
      <c r="F7" s="9" t="s">
        <v>487</v>
      </c>
      <c r="G7" s="104" t="s">
        <v>488</v>
      </c>
      <c r="H7" s="146"/>
      <c r="I7" s="89"/>
      <c r="J7" s="144"/>
      <c r="K7" s="98"/>
      <c r="L7" s="99"/>
      <c r="M7" s="98"/>
      <c r="N7" s="99"/>
      <c r="O7" s="98"/>
      <c r="P7" s="100"/>
      <c r="Q7" s="101"/>
      <c r="R7" s="102"/>
      <c r="S7" s="102"/>
      <c r="T7" s="103"/>
      <c r="U7" s="145"/>
      <c r="Y7" s="183"/>
    </row>
    <row r="8" spans="2:29" s="12" customFormat="1" ht="18" customHeight="1" x14ac:dyDescent="0.2">
      <c r="D8" s="147"/>
      <c r="F8" s="9"/>
      <c r="G8" s="104"/>
      <c r="H8" s="146"/>
      <c r="K8" s="433">
        <v>44592</v>
      </c>
      <c r="L8" s="433"/>
      <c r="M8" s="433">
        <v>44620</v>
      </c>
      <c r="N8" s="433"/>
      <c r="O8" s="433">
        <v>44651</v>
      </c>
      <c r="P8" s="433"/>
      <c r="Q8" s="150" t="s">
        <v>499</v>
      </c>
      <c r="R8" s="151" t="str">
        <f>+C12</f>
        <v>04 - Přípojky</v>
      </c>
      <c r="S8" s="151"/>
      <c r="U8" s="152"/>
      <c r="Y8" s="184"/>
    </row>
    <row r="9" spans="2:29" s="13" customFormat="1" ht="20.100000000000001" customHeight="1" x14ac:dyDescent="0.2">
      <c r="C9" s="167"/>
      <c r="D9" s="168"/>
      <c r="E9" s="168"/>
      <c r="F9" s="168"/>
      <c r="G9" s="168"/>
      <c r="H9" s="168"/>
      <c r="I9" s="169"/>
      <c r="J9" s="170"/>
      <c r="K9" s="427" t="s">
        <v>514</v>
      </c>
      <c r="L9" s="427"/>
      <c r="M9" s="427" t="s">
        <v>515</v>
      </c>
      <c r="N9" s="427"/>
      <c r="O9" s="427" t="s">
        <v>516</v>
      </c>
      <c r="P9" s="427"/>
      <c r="Q9" s="442" t="s">
        <v>737</v>
      </c>
      <c r="R9" s="442"/>
      <c r="S9" s="448"/>
      <c r="T9" s="444" t="s">
        <v>743</v>
      </c>
      <c r="U9" s="444"/>
      <c r="V9" s="449"/>
      <c r="Y9" s="185"/>
    </row>
    <row r="10" spans="2:29" s="13" customFormat="1" ht="24" customHeight="1" x14ac:dyDescent="0.2">
      <c r="C10" s="14"/>
      <c r="D10" s="15" t="s">
        <v>517</v>
      </c>
      <c r="E10" s="15" t="s">
        <v>476</v>
      </c>
      <c r="F10" s="15" t="s">
        <v>477</v>
      </c>
      <c r="G10" s="15" t="s">
        <v>24</v>
      </c>
      <c r="H10" s="16" t="s">
        <v>25</v>
      </c>
      <c r="I10" s="17" t="s">
        <v>518</v>
      </c>
      <c r="J10" s="18" t="s">
        <v>478</v>
      </c>
      <c r="K10" s="426" t="s">
        <v>497</v>
      </c>
      <c r="L10" s="426"/>
      <c r="M10" s="426" t="s">
        <v>497</v>
      </c>
      <c r="N10" s="426"/>
      <c r="O10" s="426" t="s">
        <v>497</v>
      </c>
      <c r="P10" s="426"/>
      <c r="Q10" s="339" t="s">
        <v>519</v>
      </c>
      <c r="R10" s="340" t="s">
        <v>740</v>
      </c>
      <c r="S10" s="340" t="s">
        <v>741</v>
      </c>
      <c r="T10" s="341" t="s">
        <v>519</v>
      </c>
      <c r="U10" s="342" t="s">
        <v>742</v>
      </c>
      <c r="V10" s="343" t="s">
        <v>741</v>
      </c>
      <c r="W10" s="177" t="s">
        <v>616</v>
      </c>
      <c r="X10" s="177" t="s">
        <v>635</v>
      </c>
      <c r="Y10" s="185"/>
      <c r="Z10" s="177" t="s">
        <v>688</v>
      </c>
      <c r="AB10" s="177" t="s">
        <v>716</v>
      </c>
      <c r="AC10" s="13" t="s">
        <v>730</v>
      </c>
    </row>
    <row r="11" spans="2:29" s="13" customFormat="1" ht="12.75" x14ac:dyDescent="0.2">
      <c r="D11" s="24"/>
      <c r="E11" s="24"/>
      <c r="F11" s="24"/>
      <c r="G11" s="24"/>
      <c r="H11" s="25"/>
      <c r="I11" s="26"/>
      <c r="J11" s="27"/>
      <c r="K11" s="30"/>
      <c r="L11" s="30"/>
      <c r="M11" s="30"/>
      <c r="N11" s="30"/>
      <c r="O11" s="32"/>
      <c r="P11" s="32"/>
      <c r="Q11" s="33"/>
      <c r="R11" s="34"/>
      <c r="S11" s="34"/>
      <c r="T11" s="35"/>
      <c r="U11" s="36"/>
      <c r="Y11" s="185"/>
    </row>
    <row r="12" spans="2:29" s="129" customFormat="1" ht="22.9" customHeight="1" x14ac:dyDescent="0.25">
      <c r="B12" s="128"/>
      <c r="C12" s="153" t="s">
        <v>412</v>
      </c>
      <c r="D12" s="128"/>
      <c r="E12" s="128"/>
      <c r="F12" s="128"/>
      <c r="G12" s="128"/>
      <c r="H12" s="128"/>
      <c r="I12" s="154"/>
      <c r="J12" s="155">
        <v>463533.31000000029</v>
      </c>
      <c r="K12" s="161"/>
      <c r="L12" s="159" t="str">
        <f t="shared" ref="L12:L75" si="0">IF(ISBLANK($H12),"",K12*$I12)</f>
        <v/>
      </c>
      <c r="M12" s="161"/>
      <c r="N12" s="159" t="str">
        <f t="shared" ref="N12:N75" si="1">IF(ISBLANK($H12),"",M12*$I12)</f>
        <v/>
      </c>
      <c r="O12" s="161"/>
      <c r="P12" s="159" t="str">
        <f t="shared" ref="P12:P75" si="2">IF(ISBLANK($H12),"",O12*$I12)</f>
        <v/>
      </c>
      <c r="Q12" s="162" t="str">
        <f>IF(ISBLANK(H12),"",SUM(#REF!+#REF!+#REF!+#REF!+#REF!+#REF!+#REF!+#REF!+#REF!+#REF!+#REF!+#REF!+#REF!+O12+#REF!,#REF!,#REF!,#REF!+#REF!,#REF!,#REF!,K12,M12,O12))</f>
        <v/>
      </c>
      <c r="R12" s="163" t="str">
        <f>IF(ISBLANK(H12),"",SUM(#REF!+#REF!+#REF!+#REF!+#REF!+#REF!+#REF!+#REF!+#REF!+#REF!+#REF!+#REF!+#REF!+P12,N12,L12,#REF!,#REF!,#REF!,#REF!,#REF!,#REF!,#REF!))</f>
        <v/>
      </c>
      <c r="S12" s="163"/>
      <c r="T12" s="164" t="str">
        <f t="shared" ref="T12:T43" si="3">IF(ISBLANK(H12),"",H12-Q12)</f>
        <v/>
      </c>
      <c r="U12" s="165" t="str">
        <f>IF(ISBLANK(H12),"",J12-R12)</f>
        <v/>
      </c>
      <c r="W12" s="421" t="s">
        <v>625</v>
      </c>
      <c r="Y12" s="180"/>
    </row>
    <row r="13" spans="2:29" s="58" customFormat="1" ht="25.9" customHeight="1" x14ac:dyDescent="0.2">
      <c r="B13" s="53"/>
      <c r="C13" s="53"/>
      <c r="D13" s="54" t="s">
        <v>3</v>
      </c>
      <c r="E13" s="85" t="s">
        <v>26</v>
      </c>
      <c r="F13" s="85" t="s">
        <v>27</v>
      </c>
      <c r="G13" s="53"/>
      <c r="H13" s="53"/>
      <c r="I13" s="56"/>
      <c r="J13" s="86">
        <v>463533.31000000029</v>
      </c>
      <c r="K13" s="161"/>
      <c r="L13" s="159" t="str">
        <f t="shared" si="0"/>
        <v/>
      </c>
      <c r="M13" s="161"/>
      <c r="N13" s="159" t="str">
        <f t="shared" si="1"/>
        <v/>
      </c>
      <c r="O13" s="161"/>
      <c r="P13" s="159" t="str">
        <f t="shared" si="2"/>
        <v/>
      </c>
      <c r="Q13" s="162" t="str">
        <f>IF(ISBLANK(H13),"",SUM(#REF!+#REF!+#REF!+#REF!+#REF!+#REF!+#REF!+#REF!+#REF!+#REF!+#REF!+#REF!+#REF!+O13+#REF!,#REF!,#REF!,#REF!+#REF!,#REF!,#REF!,K13,M13,O13))</f>
        <v/>
      </c>
      <c r="R13" s="163" t="str">
        <f>IF(ISBLANK(H13),"",SUM(#REF!+#REF!+#REF!+#REF!+#REF!+#REF!+#REF!+#REF!+#REF!+#REF!+#REF!+#REF!+#REF!+P13,N13,L13,#REF!,#REF!,#REF!,#REF!,#REF!,#REF!,#REF!))</f>
        <v/>
      </c>
      <c r="S13" s="163"/>
      <c r="T13" s="164" t="str">
        <f t="shared" si="3"/>
        <v/>
      </c>
      <c r="U13" s="165" t="str">
        <f>IF(ISBLANK(H13),"",J13-R13)</f>
        <v/>
      </c>
      <c r="W13" s="421"/>
      <c r="Y13" s="186"/>
    </row>
    <row r="14" spans="2:29" s="58" customFormat="1" ht="22.9" customHeight="1" x14ac:dyDescent="0.2">
      <c r="B14" s="53"/>
      <c r="C14" s="53"/>
      <c r="D14" s="54" t="s">
        <v>3</v>
      </c>
      <c r="E14" s="55" t="s">
        <v>6</v>
      </c>
      <c r="F14" s="55" t="s">
        <v>28</v>
      </c>
      <c r="G14" s="53"/>
      <c r="H14" s="53"/>
      <c r="I14" s="56"/>
      <c r="J14" s="57">
        <v>214270.10000000003</v>
      </c>
      <c r="K14" s="161"/>
      <c r="L14" s="159" t="str">
        <f t="shared" si="0"/>
        <v/>
      </c>
      <c r="M14" s="161"/>
      <c r="N14" s="159" t="str">
        <f t="shared" si="1"/>
        <v/>
      </c>
      <c r="O14" s="161"/>
      <c r="P14" s="159" t="str">
        <f t="shared" si="2"/>
        <v/>
      </c>
      <c r="Q14" s="162" t="str">
        <f>IF(ISBLANK(H14),"",SUM(#REF!+#REF!+#REF!+#REF!+#REF!+#REF!+#REF!+#REF!+#REF!+#REF!+#REF!+#REF!+#REF!+O14+#REF!,#REF!,#REF!,#REF!+#REF!,#REF!,#REF!,K14,M14,O14))</f>
        <v/>
      </c>
      <c r="R14" s="163" t="str">
        <f>IF(ISBLANK(H14),"",SUM(#REF!+#REF!+#REF!+#REF!+#REF!+#REF!+#REF!+#REF!+#REF!+#REF!+#REF!+#REF!+#REF!+P14,N14,L14,#REF!,#REF!,#REF!,#REF!,#REF!,#REF!,#REF!))</f>
        <v/>
      </c>
      <c r="S14" s="163"/>
      <c r="T14" s="164" t="str">
        <f t="shared" si="3"/>
        <v/>
      </c>
      <c r="U14" s="165" t="str">
        <f>IF(ISBLANK(H14),"",J14-R14)</f>
        <v/>
      </c>
      <c r="W14" s="58" t="s">
        <v>632</v>
      </c>
      <c r="Y14" s="186"/>
    </row>
    <row r="15" spans="2:29" s="129" customFormat="1" ht="33.75" customHeight="1" x14ac:dyDescent="0.2">
      <c r="B15" s="128"/>
      <c r="C15" s="59" t="s">
        <v>6</v>
      </c>
      <c r="D15" s="59" t="s">
        <v>29</v>
      </c>
      <c r="E15" s="60" t="s">
        <v>271</v>
      </c>
      <c r="F15" s="61" t="s">
        <v>272</v>
      </c>
      <c r="G15" s="62" t="s">
        <v>32</v>
      </c>
      <c r="H15" s="63">
        <v>17.2</v>
      </c>
      <c r="I15" s="64">
        <v>40.770000000000003</v>
      </c>
      <c r="J15" s="63">
        <v>701.24</v>
      </c>
      <c r="K15" s="68"/>
      <c r="L15" s="66">
        <f t="shared" si="0"/>
        <v>0</v>
      </c>
      <c r="M15" s="68"/>
      <c r="N15" s="66">
        <f t="shared" si="1"/>
        <v>0</v>
      </c>
      <c r="O15" s="68"/>
      <c r="P15" s="66">
        <f t="shared" si="2"/>
        <v>0</v>
      </c>
      <c r="Q15" s="69">
        <v>0</v>
      </c>
      <c r="R15" s="70">
        <f>I15</f>
        <v>40.770000000000003</v>
      </c>
      <c r="S15" s="243">
        <f>Q15*R15</f>
        <v>0</v>
      </c>
      <c r="T15" s="72">
        <f t="shared" si="3"/>
        <v>17.2</v>
      </c>
      <c r="U15" s="73">
        <f>I15</f>
        <v>40.770000000000003</v>
      </c>
      <c r="V15" s="244">
        <f>T15*U15</f>
        <v>701.24400000000003</v>
      </c>
      <c r="Y15" s="180"/>
    </row>
    <row r="16" spans="2:29" s="129" customFormat="1" ht="22.5" customHeight="1" x14ac:dyDescent="0.2">
      <c r="B16" s="128"/>
      <c r="C16" s="59" t="s">
        <v>7</v>
      </c>
      <c r="D16" s="59" t="s">
        <v>29</v>
      </c>
      <c r="E16" s="60" t="s">
        <v>34</v>
      </c>
      <c r="F16" s="61" t="s">
        <v>35</v>
      </c>
      <c r="G16" s="62" t="s">
        <v>32</v>
      </c>
      <c r="H16" s="63">
        <v>5.2</v>
      </c>
      <c r="I16" s="64">
        <v>40.770000000000003</v>
      </c>
      <c r="J16" s="63">
        <v>212</v>
      </c>
      <c r="K16" s="68"/>
      <c r="L16" s="66">
        <f t="shared" si="0"/>
        <v>0</v>
      </c>
      <c r="M16" s="68"/>
      <c r="N16" s="66">
        <f t="shared" si="1"/>
        <v>0</v>
      </c>
      <c r="O16" s="68"/>
      <c r="P16" s="66">
        <f t="shared" si="2"/>
        <v>0</v>
      </c>
      <c r="Q16" s="69">
        <v>0</v>
      </c>
      <c r="R16" s="70">
        <f t="shared" ref="R16:R79" si="4">I16</f>
        <v>40.770000000000003</v>
      </c>
      <c r="S16" s="243">
        <f t="shared" ref="S16:S79" si="5">Q16*R16</f>
        <v>0</v>
      </c>
      <c r="T16" s="72">
        <f t="shared" si="3"/>
        <v>5.2</v>
      </c>
      <c r="U16" s="73">
        <f t="shared" ref="U16:U79" si="6">I16</f>
        <v>40.770000000000003</v>
      </c>
      <c r="V16" s="244">
        <f t="shared" ref="V16:V78" si="7">T16*U16</f>
        <v>212.00400000000002</v>
      </c>
      <c r="Y16" s="180"/>
    </row>
    <row r="17" spans="2:29" s="129" customFormat="1" ht="22.5" customHeight="1" x14ac:dyDescent="0.2">
      <c r="B17" s="128"/>
      <c r="C17" s="59" t="s">
        <v>14</v>
      </c>
      <c r="D17" s="59" t="s">
        <v>29</v>
      </c>
      <c r="E17" s="60" t="s">
        <v>36</v>
      </c>
      <c r="F17" s="61" t="s">
        <v>37</v>
      </c>
      <c r="G17" s="62" t="s">
        <v>32</v>
      </c>
      <c r="H17" s="63">
        <v>5.7</v>
      </c>
      <c r="I17" s="64">
        <v>23.67</v>
      </c>
      <c r="J17" s="63">
        <v>134.91999999999999</v>
      </c>
      <c r="K17" s="68"/>
      <c r="L17" s="66">
        <f t="shared" si="0"/>
        <v>0</v>
      </c>
      <c r="M17" s="68"/>
      <c r="N17" s="66">
        <f t="shared" si="1"/>
        <v>0</v>
      </c>
      <c r="O17" s="68"/>
      <c r="P17" s="66">
        <f t="shared" si="2"/>
        <v>0</v>
      </c>
      <c r="Q17" s="69">
        <v>0</v>
      </c>
      <c r="R17" s="70">
        <f t="shared" si="4"/>
        <v>23.67</v>
      </c>
      <c r="S17" s="243">
        <f t="shared" si="5"/>
        <v>0</v>
      </c>
      <c r="T17" s="72">
        <f t="shared" si="3"/>
        <v>5.7</v>
      </c>
      <c r="U17" s="73">
        <f t="shared" si="6"/>
        <v>23.67</v>
      </c>
      <c r="V17" s="244">
        <f t="shared" si="7"/>
        <v>134.91900000000001</v>
      </c>
      <c r="Y17" s="180"/>
    </row>
    <row r="18" spans="2:29" s="129" customFormat="1" ht="22.5" customHeight="1" x14ac:dyDescent="0.2">
      <c r="B18" s="128"/>
      <c r="C18" s="59" t="s">
        <v>33</v>
      </c>
      <c r="D18" s="59" t="s">
        <v>29</v>
      </c>
      <c r="E18" s="60" t="s">
        <v>38</v>
      </c>
      <c r="F18" s="61" t="s">
        <v>39</v>
      </c>
      <c r="G18" s="62" t="s">
        <v>32</v>
      </c>
      <c r="H18" s="63">
        <v>80.400000000000006</v>
      </c>
      <c r="I18" s="64">
        <v>26.3</v>
      </c>
      <c r="J18" s="63">
        <v>2114.52</v>
      </c>
      <c r="K18" s="68"/>
      <c r="L18" s="66">
        <f t="shared" si="0"/>
        <v>0</v>
      </c>
      <c r="M18" s="68"/>
      <c r="N18" s="66">
        <f t="shared" si="1"/>
        <v>0</v>
      </c>
      <c r="O18" s="68"/>
      <c r="P18" s="66">
        <f t="shared" si="2"/>
        <v>0</v>
      </c>
      <c r="Q18" s="69">
        <v>0</v>
      </c>
      <c r="R18" s="70">
        <f t="shared" si="4"/>
        <v>26.3</v>
      </c>
      <c r="S18" s="243">
        <f t="shared" si="5"/>
        <v>0</v>
      </c>
      <c r="T18" s="72">
        <f t="shared" si="3"/>
        <v>80.400000000000006</v>
      </c>
      <c r="U18" s="73">
        <f t="shared" si="6"/>
        <v>26.3</v>
      </c>
      <c r="V18" s="244">
        <f t="shared" si="7"/>
        <v>2114.52</v>
      </c>
      <c r="Y18" s="180"/>
    </row>
    <row r="19" spans="2:29" s="129" customFormat="1" ht="22.5" customHeight="1" x14ac:dyDescent="0.2">
      <c r="B19" s="128"/>
      <c r="C19" s="59" t="s">
        <v>40</v>
      </c>
      <c r="D19" s="59" t="s">
        <v>29</v>
      </c>
      <c r="E19" s="60" t="s">
        <v>41</v>
      </c>
      <c r="F19" s="61" t="s">
        <v>42</v>
      </c>
      <c r="G19" s="62" t="s">
        <v>32</v>
      </c>
      <c r="H19" s="63">
        <v>63.7</v>
      </c>
      <c r="I19" s="64">
        <v>53.92</v>
      </c>
      <c r="J19" s="63">
        <v>3434.7</v>
      </c>
      <c r="K19" s="68"/>
      <c r="L19" s="66">
        <f t="shared" si="0"/>
        <v>0</v>
      </c>
      <c r="M19" s="68"/>
      <c r="N19" s="66">
        <f t="shared" si="1"/>
        <v>0</v>
      </c>
      <c r="O19" s="68"/>
      <c r="P19" s="66">
        <f t="shared" si="2"/>
        <v>0</v>
      </c>
      <c r="Q19" s="69">
        <v>0</v>
      </c>
      <c r="R19" s="70">
        <f t="shared" si="4"/>
        <v>53.92</v>
      </c>
      <c r="S19" s="243">
        <f t="shared" si="5"/>
        <v>0</v>
      </c>
      <c r="T19" s="72">
        <f t="shared" si="3"/>
        <v>63.7</v>
      </c>
      <c r="U19" s="73">
        <f t="shared" si="6"/>
        <v>53.92</v>
      </c>
      <c r="V19" s="244">
        <f t="shared" si="7"/>
        <v>3434.7040000000002</v>
      </c>
      <c r="Y19" s="180"/>
    </row>
    <row r="20" spans="2:29" s="129" customFormat="1" ht="22.5" customHeight="1" x14ac:dyDescent="0.2">
      <c r="B20" s="128"/>
      <c r="C20" s="59" t="s">
        <v>43</v>
      </c>
      <c r="D20" s="59" t="s">
        <v>29</v>
      </c>
      <c r="E20" s="60" t="s">
        <v>44</v>
      </c>
      <c r="F20" s="61" t="s">
        <v>45</v>
      </c>
      <c r="G20" s="62" t="s">
        <v>32</v>
      </c>
      <c r="H20" s="63">
        <v>47.8</v>
      </c>
      <c r="I20" s="64">
        <v>55.24</v>
      </c>
      <c r="J20" s="63">
        <v>2640.47</v>
      </c>
      <c r="K20" s="68"/>
      <c r="L20" s="66">
        <f t="shared" si="0"/>
        <v>0</v>
      </c>
      <c r="M20" s="68"/>
      <c r="N20" s="66">
        <f t="shared" si="1"/>
        <v>0</v>
      </c>
      <c r="O20" s="68"/>
      <c r="P20" s="66">
        <f t="shared" si="2"/>
        <v>0</v>
      </c>
      <c r="Q20" s="69">
        <v>0</v>
      </c>
      <c r="R20" s="70">
        <f t="shared" si="4"/>
        <v>55.24</v>
      </c>
      <c r="S20" s="243">
        <f t="shared" si="5"/>
        <v>0</v>
      </c>
      <c r="T20" s="72">
        <f t="shared" si="3"/>
        <v>47.8</v>
      </c>
      <c r="U20" s="73">
        <f t="shared" si="6"/>
        <v>55.24</v>
      </c>
      <c r="V20" s="244">
        <f t="shared" si="7"/>
        <v>2640.4719999999998</v>
      </c>
      <c r="Y20" s="180"/>
    </row>
    <row r="21" spans="2:29" s="129" customFormat="1" ht="22.5" customHeight="1" x14ac:dyDescent="0.2">
      <c r="B21" s="128"/>
      <c r="C21" s="59" t="s">
        <v>46</v>
      </c>
      <c r="D21" s="59" t="s">
        <v>29</v>
      </c>
      <c r="E21" s="60" t="s">
        <v>47</v>
      </c>
      <c r="F21" s="61" t="s">
        <v>48</v>
      </c>
      <c r="G21" s="62" t="s">
        <v>32</v>
      </c>
      <c r="H21" s="63">
        <v>58</v>
      </c>
      <c r="I21" s="64">
        <v>151.25</v>
      </c>
      <c r="J21" s="63">
        <v>8772.5</v>
      </c>
      <c r="K21" s="68"/>
      <c r="L21" s="66">
        <f t="shared" si="0"/>
        <v>0</v>
      </c>
      <c r="M21" s="68"/>
      <c r="N21" s="66">
        <f t="shared" si="1"/>
        <v>0</v>
      </c>
      <c r="O21" s="68"/>
      <c r="P21" s="66">
        <f t="shared" si="2"/>
        <v>0</v>
      </c>
      <c r="Q21" s="69">
        <v>0</v>
      </c>
      <c r="R21" s="70">
        <f t="shared" si="4"/>
        <v>151.25</v>
      </c>
      <c r="S21" s="243">
        <f t="shared" si="5"/>
        <v>0</v>
      </c>
      <c r="T21" s="72">
        <f t="shared" si="3"/>
        <v>58</v>
      </c>
      <c r="U21" s="73">
        <f t="shared" si="6"/>
        <v>151.25</v>
      </c>
      <c r="V21" s="244">
        <f t="shared" si="7"/>
        <v>8772.5</v>
      </c>
      <c r="Y21" s="180"/>
    </row>
    <row r="22" spans="2:29" s="129" customFormat="1" ht="22.5" customHeight="1" x14ac:dyDescent="0.2">
      <c r="B22" s="128"/>
      <c r="C22" s="59" t="s">
        <v>49</v>
      </c>
      <c r="D22" s="59" t="s">
        <v>29</v>
      </c>
      <c r="E22" s="60" t="s">
        <v>50</v>
      </c>
      <c r="F22" s="61" t="s">
        <v>51</v>
      </c>
      <c r="G22" s="62" t="s">
        <v>52</v>
      </c>
      <c r="H22" s="63">
        <v>38</v>
      </c>
      <c r="I22" s="64">
        <v>97.33</v>
      </c>
      <c r="J22" s="63">
        <v>3698.54</v>
      </c>
      <c r="K22" s="68"/>
      <c r="L22" s="66">
        <f t="shared" si="0"/>
        <v>0</v>
      </c>
      <c r="M22" s="68"/>
      <c r="N22" s="66">
        <f t="shared" si="1"/>
        <v>0</v>
      </c>
      <c r="O22" s="68"/>
      <c r="P22" s="66">
        <f t="shared" si="2"/>
        <v>0</v>
      </c>
      <c r="Q22" s="69">
        <v>0</v>
      </c>
      <c r="R22" s="70">
        <f t="shared" si="4"/>
        <v>97.33</v>
      </c>
      <c r="S22" s="243">
        <f t="shared" si="5"/>
        <v>0</v>
      </c>
      <c r="T22" s="72">
        <f t="shared" si="3"/>
        <v>38</v>
      </c>
      <c r="U22" s="73">
        <f t="shared" si="6"/>
        <v>97.33</v>
      </c>
      <c r="V22" s="244">
        <f t="shared" si="7"/>
        <v>3698.54</v>
      </c>
      <c r="Y22" s="180"/>
    </row>
    <row r="23" spans="2:29" s="129" customFormat="1" ht="16.5" customHeight="1" x14ac:dyDescent="0.2">
      <c r="B23" s="128"/>
      <c r="C23" s="59" t="s">
        <v>53</v>
      </c>
      <c r="D23" s="59" t="s">
        <v>29</v>
      </c>
      <c r="E23" s="60" t="s">
        <v>57</v>
      </c>
      <c r="F23" s="61" t="s">
        <v>58</v>
      </c>
      <c r="G23" s="62" t="s">
        <v>59</v>
      </c>
      <c r="H23" s="63">
        <v>211.68</v>
      </c>
      <c r="I23" s="64">
        <v>63.13</v>
      </c>
      <c r="J23" s="63">
        <v>13363.36</v>
      </c>
      <c r="K23" s="68"/>
      <c r="L23" s="66">
        <f t="shared" si="0"/>
        <v>0</v>
      </c>
      <c r="M23" s="68"/>
      <c r="N23" s="66">
        <f t="shared" si="1"/>
        <v>0</v>
      </c>
      <c r="O23" s="68"/>
      <c r="P23" s="66">
        <f t="shared" si="2"/>
        <v>0</v>
      </c>
      <c r="Q23" s="69">
        <v>0</v>
      </c>
      <c r="R23" s="70">
        <f t="shared" si="4"/>
        <v>63.13</v>
      </c>
      <c r="S23" s="243">
        <f t="shared" si="5"/>
        <v>0</v>
      </c>
      <c r="T23" s="72">
        <f t="shared" si="3"/>
        <v>211.68</v>
      </c>
      <c r="U23" s="73">
        <f t="shared" si="6"/>
        <v>63.13</v>
      </c>
      <c r="V23" s="244">
        <f t="shared" si="7"/>
        <v>13363.358400000001</v>
      </c>
      <c r="Y23" s="180"/>
    </row>
    <row r="24" spans="2:29" s="129" customFormat="1" ht="33.75" customHeight="1" x14ac:dyDescent="0.2">
      <c r="B24" s="128"/>
      <c r="C24" s="59" t="s">
        <v>56</v>
      </c>
      <c r="D24" s="59" t="s">
        <v>29</v>
      </c>
      <c r="E24" s="60" t="s">
        <v>61</v>
      </c>
      <c r="F24" s="61" t="s">
        <v>62</v>
      </c>
      <c r="G24" s="62" t="s">
        <v>52</v>
      </c>
      <c r="H24" s="63">
        <v>9</v>
      </c>
      <c r="I24" s="64">
        <v>170.98</v>
      </c>
      <c r="J24" s="63">
        <v>1538.82</v>
      </c>
      <c r="K24" s="68"/>
      <c r="L24" s="66">
        <f t="shared" si="0"/>
        <v>0</v>
      </c>
      <c r="M24" s="68"/>
      <c r="N24" s="66">
        <f t="shared" si="1"/>
        <v>0</v>
      </c>
      <c r="O24" s="68"/>
      <c r="P24" s="66">
        <f t="shared" si="2"/>
        <v>0</v>
      </c>
      <c r="Q24" s="69">
        <v>0</v>
      </c>
      <c r="R24" s="70">
        <f t="shared" si="4"/>
        <v>170.98</v>
      </c>
      <c r="S24" s="243">
        <f t="shared" si="5"/>
        <v>0</v>
      </c>
      <c r="T24" s="72">
        <f t="shared" si="3"/>
        <v>9</v>
      </c>
      <c r="U24" s="73">
        <f t="shared" si="6"/>
        <v>170.98</v>
      </c>
      <c r="V24" s="244">
        <f t="shared" si="7"/>
        <v>1538.82</v>
      </c>
      <c r="Y24" s="180"/>
    </row>
    <row r="25" spans="2:29" s="129" customFormat="1" ht="33.75" customHeight="1" x14ac:dyDescent="0.2">
      <c r="B25" s="128"/>
      <c r="C25" s="59" t="s">
        <v>60</v>
      </c>
      <c r="D25" s="59" t="s">
        <v>29</v>
      </c>
      <c r="E25" s="60" t="s">
        <v>67</v>
      </c>
      <c r="F25" s="61" t="s">
        <v>68</v>
      </c>
      <c r="G25" s="62" t="s">
        <v>52</v>
      </c>
      <c r="H25" s="63">
        <v>4</v>
      </c>
      <c r="I25" s="64">
        <v>147.30000000000001</v>
      </c>
      <c r="J25" s="63">
        <v>589.20000000000005</v>
      </c>
      <c r="K25" s="68"/>
      <c r="L25" s="66">
        <f t="shared" si="0"/>
        <v>0</v>
      </c>
      <c r="M25" s="68"/>
      <c r="N25" s="66">
        <f t="shared" si="1"/>
        <v>0</v>
      </c>
      <c r="O25" s="68"/>
      <c r="P25" s="66">
        <f t="shared" si="2"/>
        <v>0</v>
      </c>
      <c r="Q25" s="69">
        <v>0</v>
      </c>
      <c r="R25" s="70">
        <f t="shared" si="4"/>
        <v>147.30000000000001</v>
      </c>
      <c r="S25" s="243">
        <f t="shared" si="5"/>
        <v>0</v>
      </c>
      <c r="T25" s="72">
        <f t="shared" si="3"/>
        <v>4</v>
      </c>
      <c r="U25" s="73">
        <f t="shared" si="6"/>
        <v>147.30000000000001</v>
      </c>
      <c r="V25" s="244">
        <f t="shared" si="7"/>
        <v>589.20000000000005</v>
      </c>
      <c r="Y25" s="180"/>
    </row>
    <row r="26" spans="2:29" s="129" customFormat="1" ht="22.5" customHeight="1" x14ac:dyDescent="0.2">
      <c r="B26" s="128"/>
      <c r="C26" s="59" t="s">
        <v>63</v>
      </c>
      <c r="D26" s="59" t="s">
        <v>29</v>
      </c>
      <c r="E26" s="60" t="s">
        <v>73</v>
      </c>
      <c r="F26" s="61" t="s">
        <v>74</v>
      </c>
      <c r="G26" s="62" t="s">
        <v>72</v>
      </c>
      <c r="H26" s="63">
        <v>24.05</v>
      </c>
      <c r="I26" s="64">
        <v>515.57000000000005</v>
      </c>
      <c r="J26" s="63">
        <v>12399.46</v>
      </c>
      <c r="K26" s="68"/>
      <c r="L26" s="66">
        <f t="shared" si="0"/>
        <v>0</v>
      </c>
      <c r="M26" s="68"/>
      <c r="N26" s="66">
        <f t="shared" si="1"/>
        <v>0</v>
      </c>
      <c r="O26" s="68"/>
      <c r="P26" s="66">
        <f t="shared" si="2"/>
        <v>0</v>
      </c>
      <c r="Q26" s="69">
        <v>0</v>
      </c>
      <c r="R26" s="70">
        <f t="shared" si="4"/>
        <v>515.57000000000005</v>
      </c>
      <c r="S26" s="243">
        <f t="shared" si="5"/>
        <v>0</v>
      </c>
      <c r="T26" s="72">
        <f t="shared" si="3"/>
        <v>24.05</v>
      </c>
      <c r="U26" s="73">
        <f t="shared" si="6"/>
        <v>515.57000000000005</v>
      </c>
      <c r="V26" s="244">
        <f t="shared" si="7"/>
        <v>12399.458500000002</v>
      </c>
      <c r="Y26" s="180"/>
    </row>
    <row r="27" spans="2:29" s="129" customFormat="1" ht="22.5" customHeight="1" x14ac:dyDescent="0.2">
      <c r="B27" s="128"/>
      <c r="C27" s="59" t="s">
        <v>66</v>
      </c>
      <c r="D27" s="59" t="s">
        <v>29</v>
      </c>
      <c r="E27" s="60" t="s">
        <v>76</v>
      </c>
      <c r="F27" s="61" t="s">
        <v>77</v>
      </c>
      <c r="G27" s="62" t="s">
        <v>72</v>
      </c>
      <c r="H27" s="63">
        <v>56.7</v>
      </c>
      <c r="I27" s="64">
        <v>234.11</v>
      </c>
      <c r="J27" s="63">
        <v>13274.04</v>
      </c>
      <c r="K27" s="68"/>
      <c r="L27" s="66">
        <f t="shared" si="0"/>
        <v>0</v>
      </c>
      <c r="M27" s="68"/>
      <c r="N27" s="66">
        <f t="shared" si="1"/>
        <v>0</v>
      </c>
      <c r="O27" s="68"/>
      <c r="P27" s="66">
        <f t="shared" si="2"/>
        <v>0</v>
      </c>
      <c r="Q27" s="69">
        <v>0</v>
      </c>
      <c r="R27" s="70">
        <f t="shared" si="4"/>
        <v>234.11</v>
      </c>
      <c r="S27" s="243">
        <f t="shared" si="5"/>
        <v>0</v>
      </c>
      <c r="T27" s="72">
        <f t="shared" si="3"/>
        <v>56.7</v>
      </c>
      <c r="U27" s="73">
        <f t="shared" si="6"/>
        <v>234.11</v>
      </c>
      <c r="V27" s="244">
        <f t="shared" si="7"/>
        <v>13274.037000000002</v>
      </c>
      <c r="Y27" s="180"/>
    </row>
    <row r="28" spans="2:29" s="129" customFormat="1" ht="22.5" customHeight="1" x14ac:dyDescent="0.2">
      <c r="B28" s="128"/>
      <c r="C28" s="59" t="s">
        <v>69</v>
      </c>
      <c r="D28" s="59" t="s">
        <v>29</v>
      </c>
      <c r="E28" s="60" t="s">
        <v>79</v>
      </c>
      <c r="F28" s="61" t="s">
        <v>80</v>
      </c>
      <c r="G28" s="62" t="s">
        <v>72</v>
      </c>
      <c r="H28" s="63">
        <v>51.03</v>
      </c>
      <c r="I28" s="64">
        <v>257.77999999999997</v>
      </c>
      <c r="J28" s="63">
        <v>13154.51</v>
      </c>
      <c r="K28" s="68"/>
      <c r="L28" s="66">
        <f t="shared" si="0"/>
        <v>0</v>
      </c>
      <c r="M28" s="68"/>
      <c r="N28" s="66">
        <f t="shared" si="1"/>
        <v>0</v>
      </c>
      <c r="O28" s="68"/>
      <c r="P28" s="66">
        <f t="shared" si="2"/>
        <v>0</v>
      </c>
      <c r="Q28" s="69">
        <v>0</v>
      </c>
      <c r="R28" s="70">
        <f t="shared" si="4"/>
        <v>257.77999999999997</v>
      </c>
      <c r="S28" s="243">
        <f t="shared" si="5"/>
        <v>0</v>
      </c>
      <c r="T28" s="72">
        <f t="shared" si="3"/>
        <v>51.03</v>
      </c>
      <c r="U28" s="73">
        <f t="shared" si="6"/>
        <v>257.77999999999997</v>
      </c>
      <c r="V28" s="244">
        <f t="shared" si="7"/>
        <v>13154.513399999998</v>
      </c>
      <c r="Y28" s="180"/>
    </row>
    <row r="29" spans="2:29" s="129" customFormat="1" ht="22.5" customHeight="1" x14ac:dyDescent="0.2">
      <c r="B29" s="128"/>
      <c r="C29" s="59" t="s">
        <v>1</v>
      </c>
      <c r="D29" s="59" t="s">
        <v>29</v>
      </c>
      <c r="E29" s="60" t="s">
        <v>82</v>
      </c>
      <c r="F29" s="61" t="s">
        <v>83</v>
      </c>
      <c r="G29" s="62" t="s">
        <v>72</v>
      </c>
      <c r="H29" s="63">
        <v>15.31</v>
      </c>
      <c r="I29" s="64">
        <v>13.15</v>
      </c>
      <c r="J29" s="63">
        <v>201.33</v>
      </c>
      <c r="K29" s="68"/>
      <c r="L29" s="66">
        <f t="shared" si="0"/>
        <v>0</v>
      </c>
      <c r="M29" s="68"/>
      <c r="N29" s="66">
        <f t="shared" si="1"/>
        <v>0</v>
      </c>
      <c r="O29" s="68"/>
      <c r="P29" s="66">
        <f t="shared" si="2"/>
        <v>0</v>
      </c>
      <c r="Q29" s="69">
        <v>0</v>
      </c>
      <c r="R29" s="70">
        <f t="shared" si="4"/>
        <v>13.15</v>
      </c>
      <c r="S29" s="243">
        <f t="shared" si="5"/>
        <v>0</v>
      </c>
      <c r="T29" s="72">
        <f t="shared" si="3"/>
        <v>15.31</v>
      </c>
      <c r="U29" s="73">
        <f t="shared" si="6"/>
        <v>13.15</v>
      </c>
      <c r="V29" s="244">
        <f t="shared" si="7"/>
        <v>201.32650000000001</v>
      </c>
      <c r="Y29" s="180"/>
    </row>
    <row r="30" spans="2:29" s="129" customFormat="1" ht="31.9" customHeight="1" x14ac:dyDescent="0.2">
      <c r="B30" s="128"/>
      <c r="C30" s="59" t="s">
        <v>75</v>
      </c>
      <c r="D30" s="59" t="s">
        <v>29</v>
      </c>
      <c r="E30" s="60" t="s">
        <v>90</v>
      </c>
      <c r="F30" s="61" t="s">
        <v>91</v>
      </c>
      <c r="G30" s="62" t="s">
        <v>32</v>
      </c>
      <c r="H30" s="63">
        <v>254.7</v>
      </c>
      <c r="I30" s="64">
        <v>99.96</v>
      </c>
      <c r="J30" s="63">
        <v>25459.81</v>
      </c>
      <c r="K30" s="68"/>
      <c r="L30" s="66">
        <f t="shared" si="0"/>
        <v>0</v>
      </c>
      <c r="M30" s="68"/>
      <c r="N30" s="66">
        <f t="shared" si="1"/>
        <v>0</v>
      </c>
      <c r="O30" s="68"/>
      <c r="P30" s="66">
        <f t="shared" si="2"/>
        <v>0</v>
      </c>
      <c r="Q30" s="69">
        <v>0</v>
      </c>
      <c r="R30" s="70">
        <f t="shared" si="4"/>
        <v>99.96</v>
      </c>
      <c r="S30" s="243">
        <f t="shared" si="5"/>
        <v>0</v>
      </c>
      <c r="T30" s="72">
        <f t="shared" si="3"/>
        <v>254.7</v>
      </c>
      <c r="U30" s="73">
        <f t="shared" si="6"/>
        <v>99.96</v>
      </c>
      <c r="V30" s="244">
        <f t="shared" si="7"/>
        <v>25459.811999999998</v>
      </c>
      <c r="Y30" s="180"/>
      <c r="AB30" s="421" t="s">
        <v>726</v>
      </c>
      <c r="AC30" s="423" t="s">
        <v>731</v>
      </c>
    </row>
    <row r="31" spans="2:29" s="129" customFormat="1" ht="42" customHeight="1" x14ac:dyDescent="0.2">
      <c r="B31" s="128"/>
      <c r="C31" s="59" t="s">
        <v>78</v>
      </c>
      <c r="D31" s="59" t="s">
        <v>29</v>
      </c>
      <c r="E31" s="60" t="s">
        <v>93</v>
      </c>
      <c r="F31" s="61" t="s">
        <v>94</v>
      </c>
      <c r="G31" s="62" t="s">
        <v>32</v>
      </c>
      <c r="H31" s="63">
        <v>254.7</v>
      </c>
      <c r="I31" s="64">
        <v>149.94</v>
      </c>
      <c r="J31" s="63">
        <v>38189.72</v>
      </c>
      <c r="K31" s="68"/>
      <c r="L31" s="66">
        <f t="shared" si="0"/>
        <v>0</v>
      </c>
      <c r="M31" s="68"/>
      <c r="N31" s="66">
        <f t="shared" si="1"/>
        <v>0</v>
      </c>
      <c r="O31" s="68"/>
      <c r="P31" s="66">
        <f t="shared" si="2"/>
        <v>0</v>
      </c>
      <c r="Q31" s="69">
        <v>0</v>
      </c>
      <c r="R31" s="70">
        <f t="shared" si="4"/>
        <v>149.94</v>
      </c>
      <c r="S31" s="243">
        <f t="shared" si="5"/>
        <v>0</v>
      </c>
      <c r="T31" s="72">
        <f t="shared" si="3"/>
        <v>254.7</v>
      </c>
      <c r="U31" s="73">
        <f t="shared" si="6"/>
        <v>149.94</v>
      </c>
      <c r="V31" s="244">
        <f t="shared" si="7"/>
        <v>38189.718000000001</v>
      </c>
      <c r="Y31" s="180"/>
      <c r="AB31" s="421"/>
      <c r="AC31" s="423"/>
    </row>
    <row r="32" spans="2:29" s="129" customFormat="1" ht="22.5" customHeight="1" x14ac:dyDescent="0.2">
      <c r="B32" s="128"/>
      <c r="C32" s="59" t="s">
        <v>81</v>
      </c>
      <c r="D32" s="59" t="s">
        <v>29</v>
      </c>
      <c r="E32" s="60" t="s">
        <v>96</v>
      </c>
      <c r="F32" s="61" t="s">
        <v>97</v>
      </c>
      <c r="G32" s="62" t="s">
        <v>72</v>
      </c>
      <c r="H32" s="63">
        <v>53.87</v>
      </c>
      <c r="I32" s="64">
        <v>13.15</v>
      </c>
      <c r="J32" s="63">
        <v>708.39</v>
      </c>
      <c r="K32" s="68"/>
      <c r="L32" s="66">
        <f t="shared" si="0"/>
        <v>0</v>
      </c>
      <c r="M32" s="68"/>
      <c r="N32" s="66">
        <f t="shared" si="1"/>
        <v>0</v>
      </c>
      <c r="O32" s="68"/>
      <c r="P32" s="66">
        <f t="shared" si="2"/>
        <v>0</v>
      </c>
      <c r="Q32" s="69">
        <v>0</v>
      </c>
      <c r="R32" s="70">
        <f t="shared" si="4"/>
        <v>13.15</v>
      </c>
      <c r="S32" s="243">
        <f t="shared" si="5"/>
        <v>0</v>
      </c>
      <c r="T32" s="72">
        <f t="shared" si="3"/>
        <v>53.87</v>
      </c>
      <c r="U32" s="73">
        <f t="shared" si="6"/>
        <v>13.15</v>
      </c>
      <c r="V32" s="244">
        <f t="shared" si="7"/>
        <v>708.39049999999997</v>
      </c>
      <c r="Y32" s="180"/>
    </row>
    <row r="33" spans="2:29" s="129" customFormat="1" ht="16.5" customHeight="1" x14ac:dyDescent="0.2">
      <c r="B33" s="128"/>
      <c r="C33" s="59" t="s">
        <v>84</v>
      </c>
      <c r="D33" s="59" t="s">
        <v>29</v>
      </c>
      <c r="E33" s="60" t="s">
        <v>99</v>
      </c>
      <c r="F33" s="61" t="s">
        <v>100</v>
      </c>
      <c r="G33" s="62" t="s">
        <v>72</v>
      </c>
      <c r="H33" s="63">
        <v>61.8</v>
      </c>
      <c r="I33" s="64">
        <v>205.17</v>
      </c>
      <c r="J33" s="63">
        <v>12679.51</v>
      </c>
      <c r="K33" s="68"/>
      <c r="L33" s="66">
        <f t="shared" si="0"/>
        <v>0</v>
      </c>
      <c r="M33" s="68"/>
      <c r="N33" s="66">
        <f t="shared" si="1"/>
        <v>0</v>
      </c>
      <c r="O33" s="68"/>
      <c r="P33" s="66">
        <f t="shared" si="2"/>
        <v>0</v>
      </c>
      <c r="Q33" s="69">
        <v>0</v>
      </c>
      <c r="R33" s="70">
        <f t="shared" si="4"/>
        <v>205.17</v>
      </c>
      <c r="S33" s="243">
        <f t="shared" si="5"/>
        <v>0</v>
      </c>
      <c r="T33" s="72">
        <f t="shared" si="3"/>
        <v>61.8</v>
      </c>
      <c r="U33" s="73">
        <f t="shared" si="6"/>
        <v>205.17</v>
      </c>
      <c r="V33" s="244">
        <f t="shared" si="7"/>
        <v>12679.505999999999</v>
      </c>
      <c r="Y33" s="180"/>
    </row>
    <row r="34" spans="2:29" s="129" customFormat="1" ht="16.5" customHeight="1" x14ac:dyDescent="0.2">
      <c r="B34" s="128"/>
      <c r="C34" s="59" t="s">
        <v>87</v>
      </c>
      <c r="D34" s="59" t="s">
        <v>29</v>
      </c>
      <c r="E34" s="60" t="s">
        <v>102</v>
      </c>
      <c r="F34" s="61" t="s">
        <v>103</v>
      </c>
      <c r="G34" s="62" t="s">
        <v>72</v>
      </c>
      <c r="H34" s="63">
        <v>45.93</v>
      </c>
      <c r="I34" s="64">
        <v>467.78999999999996</v>
      </c>
      <c r="J34" s="63">
        <v>21485.59</v>
      </c>
      <c r="K34" s="68"/>
      <c r="L34" s="66">
        <f t="shared" si="0"/>
        <v>0</v>
      </c>
      <c r="M34" s="68"/>
      <c r="N34" s="66">
        <f t="shared" si="1"/>
        <v>0</v>
      </c>
      <c r="O34" s="68"/>
      <c r="P34" s="66">
        <f t="shared" si="2"/>
        <v>0</v>
      </c>
      <c r="Q34" s="69">
        <v>0</v>
      </c>
      <c r="R34" s="70">
        <f t="shared" si="4"/>
        <v>467.78999999999996</v>
      </c>
      <c r="S34" s="243">
        <f t="shared" si="5"/>
        <v>0</v>
      </c>
      <c r="T34" s="72">
        <f t="shared" si="3"/>
        <v>45.93</v>
      </c>
      <c r="U34" s="73">
        <f t="shared" si="6"/>
        <v>467.78999999999996</v>
      </c>
      <c r="V34" s="244">
        <f t="shared" si="7"/>
        <v>21485.594699999998</v>
      </c>
      <c r="Y34" s="180"/>
      <c r="AB34" s="178" t="s">
        <v>621</v>
      </c>
    </row>
    <row r="35" spans="2:29" s="129" customFormat="1" ht="22.5" customHeight="1" x14ac:dyDescent="0.2">
      <c r="B35" s="128"/>
      <c r="C35" s="59" t="s">
        <v>0</v>
      </c>
      <c r="D35" s="59" t="s">
        <v>29</v>
      </c>
      <c r="E35" s="60" t="s">
        <v>105</v>
      </c>
      <c r="F35" s="61" t="s">
        <v>106</v>
      </c>
      <c r="G35" s="62" t="s">
        <v>72</v>
      </c>
      <c r="H35" s="63">
        <v>69.599999999999994</v>
      </c>
      <c r="I35" s="64">
        <v>143.36000000000001</v>
      </c>
      <c r="J35" s="63">
        <v>9977.86</v>
      </c>
      <c r="K35" s="68"/>
      <c r="L35" s="66">
        <f t="shared" si="0"/>
        <v>0</v>
      </c>
      <c r="M35" s="68"/>
      <c r="N35" s="66">
        <f t="shared" si="1"/>
        <v>0</v>
      </c>
      <c r="O35" s="68"/>
      <c r="P35" s="66">
        <f t="shared" si="2"/>
        <v>0</v>
      </c>
      <c r="Q35" s="69">
        <v>0</v>
      </c>
      <c r="R35" s="70">
        <f t="shared" si="4"/>
        <v>143.36000000000001</v>
      </c>
      <c r="S35" s="243">
        <f t="shared" si="5"/>
        <v>0</v>
      </c>
      <c r="T35" s="72">
        <f t="shared" si="3"/>
        <v>69.599999999999994</v>
      </c>
      <c r="U35" s="73">
        <f t="shared" si="6"/>
        <v>143.36000000000001</v>
      </c>
      <c r="V35" s="244">
        <f t="shared" si="7"/>
        <v>9977.8559999999998</v>
      </c>
      <c r="Y35" s="180"/>
    </row>
    <row r="36" spans="2:29" s="129" customFormat="1" ht="16.5" customHeight="1" x14ac:dyDescent="0.2">
      <c r="B36" s="128"/>
      <c r="C36" s="74" t="s">
        <v>92</v>
      </c>
      <c r="D36" s="74" t="s">
        <v>108</v>
      </c>
      <c r="E36" s="75" t="s">
        <v>109</v>
      </c>
      <c r="F36" s="76" t="s">
        <v>110</v>
      </c>
      <c r="G36" s="77" t="s">
        <v>111</v>
      </c>
      <c r="H36" s="78">
        <v>15.6</v>
      </c>
      <c r="I36" s="79">
        <v>412.45</v>
      </c>
      <c r="J36" s="78">
        <v>6434.22</v>
      </c>
      <c r="K36" s="68"/>
      <c r="L36" s="66">
        <f t="shared" si="0"/>
        <v>0</v>
      </c>
      <c r="M36" s="68"/>
      <c r="N36" s="66">
        <f t="shared" si="1"/>
        <v>0</v>
      </c>
      <c r="O36" s="68"/>
      <c r="P36" s="66">
        <f t="shared" si="2"/>
        <v>0</v>
      </c>
      <c r="Q36" s="69">
        <v>0</v>
      </c>
      <c r="R36" s="70">
        <f t="shared" si="4"/>
        <v>412.45</v>
      </c>
      <c r="S36" s="243">
        <f t="shared" si="5"/>
        <v>0</v>
      </c>
      <c r="T36" s="72">
        <f t="shared" si="3"/>
        <v>15.6</v>
      </c>
      <c r="U36" s="73">
        <f t="shared" si="6"/>
        <v>412.45</v>
      </c>
      <c r="V36" s="244">
        <f t="shared" si="7"/>
        <v>6434.2199999999993</v>
      </c>
      <c r="Y36" s="180"/>
    </row>
    <row r="37" spans="2:29" s="129" customFormat="1" ht="22.5" customHeight="1" x14ac:dyDescent="0.2">
      <c r="B37" s="128"/>
      <c r="C37" s="59" t="s">
        <v>95</v>
      </c>
      <c r="D37" s="59" t="s">
        <v>29</v>
      </c>
      <c r="E37" s="60" t="s">
        <v>113</v>
      </c>
      <c r="F37" s="61" t="s">
        <v>114</v>
      </c>
      <c r="G37" s="62" t="s">
        <v>72</v>
      </c>
      <c r="H37" s="63">
        <v>61.8</v>
      </c>
      <c r="I37" s="64">
        <v>270.20999999999998</v>
      </c>
      <c r="J37" s="63">
        <v>16698.98</v>
      </c>
      <c r="K37" s="68"/>
      <c r="L37" s="66">
        <f t="shared" si="0"/>
        <v>0</v>
      </c>
      <c r="M37" s="68"/>
      <c r="N37" s="66">
        <f t="shared" si="1"/>
        <v>0</v>
      </c>
      <c r="O37" s="68"/>
      <c r="P37" s="66">
        <f t="shared" si="2"/>
        <v>0</v>
      </c>
      <c r="Q37" s="69">
        <v>0</v>
      </c>
      <c r="R37" s="70">
        <f t="shared" si="4"/>
        <v>270.20999999999998</v>
      </c>
      <c r="S37" s="243">
        <f t="shared" si="5"/>
        <v>0</v>
      </c>
      <c r="T37" s="72">
        <f t="shared" si="3"/>
        <v>61.8</v>
      </c>
      <c r="U37" s="73">
        <f t="shared" si="6"/>
        <v>270.20999999999998</v>
      </c>
      <c r="V37" s="244">
        <f t="shared" si="7"/>
        <v>16698.977999999999</v>
      </c>
      <c r="Y37" s="180"/>
    </row>
    <row r="38" spans="2:29" s="129" customFormat="1" ht="22.5" customHeight="1" x14ac:dyDescent="0.2">
      <c r="B38" s="128"/>
      <c r="C38" s="59" t="s">
        <v>98</v>
      </c>
      <c r="D38" s="59" t="s">
        <v>29</v>
      </c>
      <c r="E38" s="60" t="s">
        <v>116</v>
      </c>
      <c r="F38" s="61" t="s">
        <v>117</v>
      </c>
      <c r="G38" s="62" t="s">
        <v>72</v>
      </c>
      <c r="H38" s="63">
        <v>13.6</v>
      </c>
      <c r="I38" s="64">
        <v>159.13999999999999</v>
      </c>
      <c r="J38" s="63">
        <v>2164.3000000000002</v>
      </c>
      <c r="K38" s="68"/>
      <c r="L38" s="66">
        <f t="shared" si="0"/>
        <v>0</v>
      </c>
      <c r="M38" s="68"/>
      <c r="N38" s="66">
        <f t="shared" si="1"/>
        <v>0</v>
      </c>
      <c r="O38" s="68"/>
      <c r="P38" s="66">
        <f t="shared" si="2"/>
        <v>0</v>
      </c>
      <c r="Q38" s="69">
        <v>0</v>
      </c>
      <c r="R38" s="70">
        <f t="shared" si="4"/>
        <v>159.13999999999999</v>
      </c>
      <c r="S38" s="243">
        <f t="shared" si="5"/>
        <v>0</v>
      </c>
      <c r="T38" s="72">
        <f t="shared" si="3"/>
        <v>13.6</v>
      </c>
      <c r="U38" s="73">
        <f t="shared" si="6"/>
        <v>159.13999999999999</v>
      </c>
      <c r="V38" s="244">
        <f t="shared" si="7"/>
        <v>2164.3039999999996</v>
      </c>
      <c r="Y38" s="180"/>
    </row>
    <row r="39" spans="2:29" s="129" customFormat="1" ht="16.5" customHeight="1" x14ac:dyDescent="0.2">
      <c r="B39" s="128"/>
      <c r="C39" s="74" t="s">
        <v>101</v>
      </c>
      <c r="D39" s="74" t="s">
        <v>108</v>
      </c>
      <c r="E39" s="75" t="s">
        <v>119</v>
      </c>
      <c r="F39" s="76" t="s">
        <v>120</v>
      </c>
      <c r="G39" s="77" t="s">
        <v>111</v>
      </c>
      <c r="H39" s="78">
        <v>27.2</v>
      </c>
      <c r="I39" s="79">
        <v>155.96</v>
      </c>
      <c r="J39" s="78">
        <v>4242.1099999999997</v>
      </c>
      <c r="K39" s="68"/>
      <c r="L39" s="66">
        <f t="shared" si="0"/>
        <v>0</v>
      </c>
      <c r="M39" s="68"/>
      <c r="N39" s="66">
        <f t="shared" si="1"/>
        <v>0</v>
      </c>
      <c r="O39" s="68"/>
      <c r="P39" s="66">
        <f t="shared" si="2"/>
        <v>0</v>
      </c>
      <c r="Q39" s="69">
        <v>0</v>
      </c>
      <c r="R39" s="70">
        <f t="shared" si="4"/>
        <v>155.96</v>
      </c>
      <c r="S39" s="243">
        <f t="shared" si="5"/>
        <v>0</v>
      </c>
      <c r="T39" s="72">
        <f t="shared" si="3"/>
        <v>27.2</v>
      </c>
      <c r="U39" s="73">
        <f t="shared" si="6"/>
        <v>155.96</v>
      </c>
      <c r="V39" s="244">
        <f t="shared" si="7"/>
        <v>4242.1120000000001</v>
      </c>
      <c r="Y39" s="180"/>
    </row>
    <row r="40" spans="2:29" s="58" customFormat="1" ht="22.9" customHeight="1" x14ac:dyDescent="0.2">
      <c r="B40" s="53"/>
      <c r="C40" s="80"/>
      <c r="D40" s="81" t="s">
        <v>3</v>
      </c>
      <c r="E40" s="82" t="s">
        <v>7</v>
      </c>
      <c r="F40" s="82" t="s">
        <v>134</v>
      </c>
      <c r="G40" s="80"/>
      <c r="H40" s="80"/>
      <c r="I40" s="83"/>
      <c r="J40" s="84">
        <v>22759.66</v>
      </c>
      <c r="K40" s="68"/>
      <c r="L40" s="66" t="str">
        <f t="shared" si="0"/>
        <v/>
      </c>
      <c r="M40" s="68"/>
      <c r="N40" s="66" t="str">
        <f t="shared" si="1"/>
        <v/>
      </c>
      <c r="O40" s="68"/>
      <c r="P40" s="66" t="str">
        <f t="shared" si="2"/>
        <v/>
      </c>
      <c r="Q40" s="69">
        <v>0</v>
      </c>
      <c r="R40" s="70">
        <f t="shared" si="4"/>
        <v>0</v>
      </c>
      <c r="S40" s="243">
        <f t="shared" si="5"/>
        <v>0</v>
      </c>
      <c r="T40" s="72" t="str">
        <f t="shared" si="3"/>
        <v/>
      </c>
      <c r="U40" s="73">
        <f t="shared" si="6"/>
        <v>0</v>
      </c>
      <c r="V40" s="244"/>
      <c r="Y40" s="186"/>
    </row>
    <row r="41" spans="2:29" s="129" customFormat="1" ht="22.5" customHeight="1" x14ac:dyDescent="0.2">
      <c r="B41" s="128"/>
      <c r="C41" s="59" t="s">
        <v>104</v>
      </c>
      <c r="D41" s="59" t="s">
        <v>29</v>
      </c>
      <c r="E41" s="60" t="s">
        <v>136</v>
      </c>
      <c r="F41" s="61" t="s">
        <v>137</v>
      </c>
      <c r="G41" s="62" t="s">
        <v>72</v>
      </c>
      <c r="H41" s="63">
        <v>13.23</v>
      </c>
      <c r="I41" s="64">
        <v>1194.24</v>
      </c>
      <c r="J41" s="63">
        <v>15799.8</v>
      </c>
      <c r="K41" s="68"/>
      <c r="L41" s="66">
        <f t="shared" si="0"/>
        <v>0</v>
      </c>
      <c r="M41" s="68"/>
      <c r="N41" s="66">
        <f t="shared" si="1"/>
        <v>0</v>
      </c>
      <c r="O41" s="68"/>
      <c r="P41" s="66">
        <f t="shared" si="2"/>
        <v>0</v>
      </c>
      <c r="Q41" s="69">
        <v>0</v>
      </c>
      <c r="R41" s="70">
        <f t="shared" si="4"/>
        <v>1194.24</v>
      </c>
      <c r="S41" s="243">
        <f t="shared" si="5"/>
        <v>0</v>
      </c>
      <c r="T41" s="72">
        <f t="shared" si="3"/>
        <v>13.23</v>
      </c>
      <c r="U41" s="73">
        <f t="shared" si="6"/>
        <v>1194.24</v>
      </c>
      <c r="V41" s="244">
        <f t="shared" si="7"/>
        <v>15799.7952</v>
      </c>
      <c r="Y41" s="180"/>
    </row>
    <row r="42" spans="2:29" s="129" customFormat="1" ht="16.5" customHeight="1" x14ac:dyDescent="0.2">
      <c r="B42" s="128"/>
      <c r="C42" s="59" t="s">
        <v>107</v>
      </c>
      <c r="D42" s="59" t="s">
        <v>29</v>
      </c>
      <c r="E42" s="60" t="s">
        <v>139</v>
      </c>
      <c r="F42" s="61" t="s">
        <v>140</v>
      </c>
      <c r="G42" s="62" t="s">
        <v>52</v>
      </c>
      <c r="H42" s="63">
        <v>88.2</v>
      </c>
      <c r="I42" s="64">
        <v>78.91</v>
      </c>
      <c r="J42" s="63">
        <v>6959.86</v>
      </c>
      <c r="K42" s="68"/>
      <c r="L42" s="66">
        <f t="shared" si="0"/>
        <v>0</v>
      </c>
      <c r="M42" s="68"/>
      <c r="N42" s="66">
        <f t="shared" si="1"/>
        <v>0</v>
      </c>
      <c r="O42" s="68"/>
      <c r="P42" s="66">
        <f t="shared" si="2"/>
        <v>0</v>
      </c>
      <c r="Q42" s="69">
        <v>0</v>
      </c>
      <c r="R42" s="70">
        <f t="shared" si="4"/>
        <v>78.91</v>
      </c>
      <c r="S42" s="243">
        <f t="shared" si="5"/>
        <v>0</v>
      </c>
      <c r="T42" s="72">
        <f t="shared" si="3"/>
        <v>88.2</v>
      </c>
      <c r="U42" s="73">
        <f t="shared" si="6"/>
        <v>78.91</v>
      </c>
      <c r="V42" s="244">
        <f t="shared" si="7"/>
        <v>6959.8620000000001</v>
      </c>
      <c r="Y42" s="180"/>
    </row>
    <row r="43" spans="2:29" s="58" customFormat="1" ht="22.9" customHeight="1" x14ac:dyDescent="0.2">
      <c r="B43" s="53"/>
      <c r="C43" s="80"/>
      <c r="D43" s="81" t="s">
        <v>3</v>
      </c>
      <c r="E43" s="82" t="s">
        <v>33</v>
      </c>
      <c r="F43" s="82" t="s">
        <v>141</v>
      </c>
      <c r="G43" s="80"/>
      <c r="H43" s="80"/>
      <c r="I43" s="83"/>
      <c r="J43" s="84">
        <v>15383.44</v>
      </c>
      <c r="K43" s="68"/>
      <c r="L43" s="66" t="str">
        <f t="shared" si="0"/>
        <v/>
      </c>
      <c r="M43" s="68"/>
      <c r="N43" s="66" t="str">
        <f t="shared" si="1"/>
        <v/>
      </c>
      <c r="O43" s="68"/>
      <c r="P43" s="66" t="str">
        <f t="shared" si="2"/>
        <v/>
      </c>
      <c r="Q43" s="69">
        <v>0</v>
      </c>
      <c r="R43" s="70">
        <f t="shared" si="4"/>
        <v>0</v>
      </c>
      <c r="S43" s="243">
        <f t="shared" si="5"/>
        <v>0</v>
      </c>
      <c r="T43" s="72" t="str">
        <f t="shared" si="3"/>
        <v/>
      </c>
      <c r="U43" s="73">
        <f t="shared" si="6"/>
        <v>0</v>
      </c>
      <c r="V43" s="244"/>
      <c r="Y43" s="186"/>
    </row>
    <row r="44" spans="2:29" s="129" customFormat="1" ht="16.5" customHeight="1" x14ac:dyDescent="0.2">
      <c r="B44" s="128"/>
      <c r="C44" s="59" t="s">
        <v>112</v>
      </c>
      <c r="D44" s="59" t="s">
        <v>29</v>
      </c>
      <c r="E44" s="60" t="s">
        <v>143</v>
      </c>
      <c r="F44" s="61" t="s">
        <v>144</v>
      </c>
      <c r="G44" s="62" t="s">
        <v>72</v>
      </c>
      <c r="H44" s="63">
        <v>11.2</v>
      </c>
      <c r="I44" s="64">
        <v>644.70000000000005</v>
      </c>
      <c r="J44" s="63">
        <v>7220.64</v>
      </c>
      <c r="K44" s="68"/>
      <c r="L44" s="66">
        <f t="shared" si="0"/>
        <v>0</v>
      </c>
      <c r="M44" s="68"/>
      <c r="N44" s="66">
        <f t="shared" si="1"/>
        <v>0</v>
      </c>
      <c r="O44" s="68"/>
      <c r="P44" s="66">
        <f t="shared" si="2"/>
        <v>0</v>
      </c>
      <c r="Q44" s="69">
        <v>0</v>
      </c>
      <c r="R44" s="70">
        <f t="shared" si="4"/>
        <v>644.70000000000005</v>
      </c>
      <c r="S44" s="243">
        <f t="shared" si="5"/>
        <v>0</v>
      </c>
      <c r="T44" s="72">
        <f t="shared" ref="T44:T80" si="8">IF(ISBLANK(H44),"",H44-Q44)</f>
        <v>11.2</v>
      </c>
      <c r="U44" s="73">
        <f t="shared" si="6"/>
        <v>644.70000000000005</v>
      </c>
      <c r="V44" s="244">
        <f t="shared" si="7"/>
        <v>7220.64</v>
      </c>
      <c r="Y44" s="180"/>
    </row>
    <row r="45" spans="2:29" s="129" customFormat="1" ht="22.5" customHeight="1" x14ac:dyDescent="0.2">
      <c r="B45" s="128"/>
      <c r="C45" s="59" t="s">
        <v>115</v>
      </c>
      <c r="D45" s="59" t="s">
        <v>29</v>
      </c>
      <c r="E45" s="60" t="s">
        <v>413</v>
      </c>
      <c r="F45" s="61" t="s">
        <v>414</v>
      </c>
      <c r="G45" s="62" t="s">
        <v>32</v>
      </c>
      <c r="H45" s="63">
        <v>22.4</v>
      </c>
      <c r="I45" s="64">
        <v>180.01999999999998</v>
      </c>
      <c r="J45" s="63">
        <v>4032.45</v>
      </c>
      <c r="K45" s="68"/>
      <c r="L45" s="66">
        <f t="shared" si="0"/>
        <v>0</v>
      </c>
      <c r="M45" s="68"/>
      <c r="N45" s="66">
        <f t="shared" si="1"/>
        <v>0</v>
      </c>
      <c r="O45" s="68"/>
      <c r="P45" s="66">
        <f t="shared" si="2"/>
        <v>0</v>
      </c>
      <c r="Q45" s="69">
        <v>0</v>
      </c>
      <c r="R45" s="70">
        <f t="shared" si="4"/>
        <v>180.01999999999998</v>
      </c>
      <c r="S45" s="243">
        <f t="shared" si="5"/>
        <v>0</v>
      </c>
      <c r="T45" s="72">
        <f t="shared" si="8"/>
        <v>22.4</v>
      </c>
      <c r="U45" s="73">
        <f t="shared" si="6"/>
        <v>180.01999999999998</v>
      </c>
      <c r="V45" s="244">
        <f t="shared" si="7"/>
        <v>4032.4479999999994</v>
      </c>
      <c r="Y45" s="180"/>
    </row>
    <row r="46" spans="2:29" s="129" customFormat="1" ht="16.5" customHeight="1" x14ac:dyDescent="0.2">
      <c r="B46" s="128"/>
      <c r="C46" s="59" t="s">
        <v>118</v>
      </c>
      <c r="D46" s="59" t="s">
        <v>29</v>
      </c>
      <c r="E46" s="60" t="s">
        <v>415</v>
      </c>
      <c r="F46" s="61" t="s">
        <v>416</v>
      </c>
      <c r="G46" s="62" t="s">
        <v>204</v>
      </c>
      <c r="H46" s="63">
        <v>35</v>
      </c>
      <c r="I46" s="64">
        <v>51.67</v>
      </c>
      <c r="J46" s="63">
        <v>1808.45</v>
      </c>
      <c r="K46" s="68"/>
      <c r="L46" s="66">
        <f t="shared" si="0"/>
        <v>0</v>
      </c>
      <c r="M46" s="68"/>
      <c r="N46" s="66">
        <f t="shared" si="1"/>
        <v>0</v>
      </c>
      <c r="O46" s="68"/>
      <c r="P46" s="66">
        <f t="shared" si="2"/>
        <v>0</v>
      </c>
      <c r="Q46" s="69">
        <v>0</v>
      </c>
      <c r="R46" s="70">
        <f t="shared" si="4"/>
        <v>51.67</v>
      </c>
      <c r="S46" s="243">
        <f t="shared" si="5"/>
        <v>0</v>
      </c>
      <c r="T46" s="72">
        <f t="shared" si="8"/>
        <v>35</v>
      </c>
      <c r="U46" s="73">
        <f t="shared" si="6"/>
        <v>51.67</v>
      </c>
      <c r="V46" s="244">
        <f t="shared" si="7"/>
        <v>1808.45</v>
      </c>
      <c r="Y46" s="180"/>
      <c r="AB46" s="420" t="s">
        <v>725</v>
      </c>
      <c r="AC46" s="424" t="s">
        <v>732</v>
      </c>
    </row>
    <row r="47" spans="2:29" s="129" customFormat="1" ht="16.5" customHeight="1" x14ac:dyDescent="0.2">
      <c r="B47" s="128"/>
      <c r="C47" s="74" t="s">
        <v>121</v>
      </c>
      <c r="D47" s="74" t="s">
        <v>108</v>
      </c>
      <c r="E47" s="75" t="s">
        <v>417</v>
      </c>
      <c r="F47" s="76" t="s">
        <v>418</v>
      </c>
      <c r="G47" s="77" t="s">
        <v>204</v>
      </c>
      <c r="H47" s="78">
        <v>35</v>
      </c>
      <c r="I47" s="79">
        <v>66.34</v>
      </c>
      <c r="J47" s="78">
        <v>2321.9</v>
      </c>
      <c r="K47" s="68"/>
      <c r="L47" s="66">
        <f t="shared" si="0"/>
        <v>0</v>
      </c>
      <c r="M47" s="68"/>
      <c r="N47" s="66">
        <f t="shared" si="1"/>
        <v>0</v>
      </c>
      <c r="O47" s="68"/>
      <c r="P47" s="66">
        <f t="shared" si="2"/>
        <v>0</v>
      </c>
      <c r="Q47" s="69">
        <v>0</v>
      </c>
      <c r="R47" s="70">
        <f t="shared" si="4"/>
        <v>66.34</v>
      </c>
      <c r="S47" s="243">
        <f t="shared" si="5"/>
        <v>0</v>
      </c>
      <c r="T47" s="72">
        <f t="shared" si="8"/>
        <v>35</v>
      </c>
      <c r="U47" s="73">
        <f t="shared" si="6"/>
        <v>66.34</v>
      </c>
      <c r="V47" s="244">
        <f t="shared" si="7"/>
        <v>2321.9</v>
      </c>
      <c r="Y47" s="180"/>
      <c r="AB47" s="420"/>
      <c r="AC47" s="424"/>
    </row>
    <row r="48" spans="2:29" s="58" customFormat="1" ht="22.9" customHeight="1" x14ac:dyDescent="0.2">
      <c r="B48" s="53"/>
      <c r="C48" s="80"/>
      <c r="D48" s="81" t="s">
        <v>3</v>
      </c>
      <c r="E48" s="82" t="s">
        <v>40</v>
      </c>
      <c r="F48" s="82" t="s">
        <v>148</v>
      </c>
      <c r="G48" s="80"/>
      <c r="H48" s="80"/>
      <c r="I48" s="83"/>
      <c r="J48" s="84">
        <v>115031.06</v>
      </c>
      <c r="K48" s="68"/>
      <c r="L48" s="66" t="str">
        <f t="shared" si="0"/>
        <v/>
      </c>
      <c r="M48" s="68"/>
      <c r="N48" s="66" t="str">
        <f t="shared" si="1"/>
        <v/>
      </c>
      <c r="O48" s="68"/>
      <c r="P48" s="66" t="str">
        <f t="shared" si="2"/>
        <v/>
      </c>
      <c r="Q48" s="69">
        <v>0</v>
      </c>
      <c r="R48" s="70">
        <f t="shared" si="4"/>
        <v>0</v>
      </c>
      <c r="S48" s="243">
        <f t="shared" si="5"/>
        <v>0</v>
      </c>
      <c r="T48" s="72" t="str">
        <f t="shared" si="8"/>
        <v/>
      </c>
      <c r="U48" s="73">
        <f t="shared" si="6"/>
        <v>0</v>
      </c>
      <c r="V48" s="244"/>
      <c r="Y48" s="186"/>
      <c r="AB48" s="432" t="s">
        <v>724</v>
      </c>
    </row>
    <row r="49" spans="2:29" s="129" customFormat="1" ht="16.5" customHeight="1" x14ac:dyDescent="0.2">
      <c r="B49" s="128"/>
      <c r="C49" s="59" t="s">
        <v>124</v>
      </c>
      <c r="D49" s="59" t="s">
        <v>29</v>
      </c>
      <c r="E49" s="60" t="s">
        <v>150</v>
      </c>
      <c r="F49" s="61" t="s">
        <v>151</v>
      </c>
      <c r="G49" s="62" t="s">
        <v>32</v>
      </c>
      <c r="H49" s="63">
        <v>47.8</v>
      </c>
      <c r="I49" s="64">
        <v>87.949999999999989</v>
      </c>
      <c r="J49" s="63">
        <v>4204.01</v>
      </c>
      <c r="K49" s="68"/>
      <c r="L49" s="66">
        <f t="shared" si="0"/>
        <v>0</v>
      </c>
      <c r="M49" s="68"/>
      <c r="N49" s="66">
        <f t="shared" si="1"/>
        <v>0</v>
      </c>
      <c r="O49" s="68"/>
      <c r="P49" s="66">
        <f t="shared" si="2"/>
        <v>0</v>
      </c>
      <c r="Q49" s="69">
        <v>0</v>
      </c>
      <c r="R49" s="70">
        <f t="shared" si="4"/>
        <v>87.949999999999989</v>
      </c>
      <c r="S49" s="243">
        <f t="shared" si="5"/>
        <v>0</v>
      </c>
      <c r="T49" s="72">
        <f t="shared" si="8"/>
        <v>47.8</v>
      </c>
      <c r="U49" s="73">
        <f t="shared" si="6"/>
        <v>87.949999999999989</v>
      </c>
      <c r="V49" s="244">
        <f t="shared" si="7"/>
        <v>4204.0099999999993</v>
      </c>
      <c r="Y49" s="180"/>
      <c r="AB49" s="432"/>
    </row>
    <row r="50" spans="2:29" s="129" customFormat="1" ht="22.5" x14ac:dyDescent="0.2">
      <c r="B50" s="128"/>
      <c r="C50" s="59" t="s">
        <v>127</v>
      </c>
      <c r="D50" s="59" t="s">
        <v>29</v>
      </c>
      <c r="E50" s="60" t="s">
        <v>153</v>
      </c>
      <c r="F50" s="61" t="s">
        <v>154</v>
      </c>
      <c r="G50" s="62" t="s">
        <v>32</v>
      </c>
      <c r="H50" s="63">
        <v>5.7</v>
      </c>
      <c r="I50" s="64">
        <v>106.14</v>
      </c>
      <c r="J50" s="63">
        <v>605</v>
      </c>
      <c r="K50" s="68"/>
      <c r="L50" s="66">
        <f t="shared" si="0"/>
        <v>0</v>
      </c>
      <c r="M50" s="68"/>
      <c r="N50" s="66">
        <f t="shared" si="1"/>
        <v>0</v>
      </c>
      <c r="O50" s="68"/>
      <c r="P50" s="66">
        <f t="shared" si="2"/>
        <v>0</v>
      </c>
      <c r="Q50" s="69">
        <v>0</v>
      </c>
      <c r="R50" s="70">
        <f t="shared" si="4"/>
        <v>106.14</v>
      </c>
      <c r="S50" s="243">
        <f t="shared" si="5"/>
        <v>0</v>
      </c>
      <c r="T50" s="72">
        <f t="shared" si="8"/>
        <v>5.7</v>
      </c>
      <c r="U50" s="73">
        <f t="shared" si="6"/>
        <v>106.14</v>
      </c>
      <c r="V50" s="244">
        <f t="shared" si="7"/>
        <v>604.99800000000005</v>
      </c>
      <c r="Y50" s="180"/>
      <c r="AB50" s="432"/>
      <c r="AC50" s="180" t="s">
        <v>713</v>
      </c>
    </row>
    <row r="51" spans="2:29" s="129" customFormat="1" ht="16.5" customHeight="1" x14ac:dyDescent="0.2">
      <c r="B51" s="128"/>
      <c r="C51" s="59" t="s">
        <v>130</v>
      </c>
      <c r="D51" s="59" t="s">
        <v>29</v>
      </c>
      <c r="E51" s="60" t="s">
        <v>156</v>
      </c>
      <c r="F51" s="61" t="s">
        <v>157</v>
      </c>
      <c r="G51" s="62" t="s">
        <v>32</v>
      </c>
      <c r="H51" s="63">
        <v>47.8</v>
      </c>
      <c r="I51" s="64">
        <v>125.68</v>
      </c>
      <c r="J51" s="63">
        <v>6007.5</v>
      </c>
      <c r="K51" s="68"/>
      <c r="L51" s="66">
        <f t="shared" si="0"/>
        <v>0</v>
      </c>
      <c r="M51" s="68"/>
      <c r="N51" s="66">
        <f t="shared" si="1"/>
        <v>0</v>
      </c>
      <c r="O51" s="68"/>
      <c r="P51" s="66">
        <f t="shared" si="2"/>
        <v>0</v>
      </c>
      <c r="Q51" s="69">
        <v>0</v>
      </c>
      <c r="R51" s="70">
        <f t="shared" si="4"/>
        <v>125.68</v>
      </c>
      <c r="S51" s="243">
        <f t="shared" si="5"/>
        <v>0</v>
      </c>
      <c r="T51" s="72">
        <f t="shared" si="8"/>
        <v>47.8</v>
      </c>
      <c r="U51" s="73">
        <f t="shared" si="6"/>
        <v>125.68</v>
      </c>
      <c r="V51" s="244">
        <f t="shared" si="7"/>
        <v>6007.5039999999999</v>
      </c>
      <c r="W51" s="446" t="s">
        <v>623</v>
      </c>
      <c r="X51" s="178" t="s">
        <v>650</v>
      </c>
      <c r="Y51" s="180" t="s">
        <v>663</v>
      </c>
      <c r="Z51" s="178" t="s">
        <v>703</v>
      </c>
      <c r="AA51" s="129" t="s">
        <v>541</v>
      </c>
      <c r="AB51" s="432"/>
    </row>
    <row r="52" spans="2:29" s="129" customFormat="1" ht="16.5" customHeight="1" x14ac:dyDescent="0.2">
      <c r="B52" s="128"/>
      <c r="C52" s="59" t="s">
        <v>135</v>
      </c>
      <c r="D52" s="59" t="s">
        <v>29</v>
      </c>
      <c r="E52" s="60" t="s">
        <v>159</v>
      </c>
      <c r="F52" s="61" t="s">
        <v>160</v>
      </c>
      <c r="G52" s="62" t="s">
        <v>32</v>
      </c>
      <c r="H52" s="63">
        <v>21.4</v>
      </c>
      <c r="I52" s="64">
        <v>155.66999999999999</v>
      </c>
      <c r="J52" s="63">
        <v>3331.34</v>
      </c>
      <c r="K52" s="68"/>
      <c r="L52" s="66">
        <f t="shared" si="0"/>
        <v>0</v>
      </c>
      <c r="M52" s="68"/>
      <c r="N52" s="66">
        <f t="shared" si="1"/>
        <v>0</v>
      </c>
      <c r="O52" s="68"/>
      <c r="P52" s="66">
        <f t="shared" si="2"/>
        <v>0</v>
      </c>
      <c r="Q52" s="69">
        <v>0</v>
      </c>
      <c r="R52" s="70">
        <f t="shared" si="4"/>
        <v>155.66999999999999</v>
      </c>
      <c r="S52" s="243">
        <f t="shared" si="5"/>
        <v>0</v>
      </c>
      <c r="T52" s="72">
        <f t="shared" si="8"/>
        <v>21.4</v>
      </c>
      <c r="U52" s="73">
        <f t="shared" si="6"/>
        <v>155.66999999999999</v>
      </c>
      <c r="V52" s="244">
        <f t="shared" si="7"/>
        <v>3331.3379999999997</v>
      </c>
      <c r="W52" s="446"/>
      <c r="Y52" s="180"/>
      <c r="AB52" s="432"/>
      <c r="AC52" s="129" t="s">
        <v>733</v>
      </c>
    </row>
    <row r="53" spans="2:29" s="129" customFormat="1" ht="16.5" customHeight="1" x14ac:dyDescent="0.2">
      <c r="B53" s="128"/>
      <c r="C53" s="59" t="s">
        <v>138</v>
      </c>
      <c r="D53" s="59" t="s">
        <v>29</v>
      </c>
      <c r="E53" s="60" t="s">
        <v>162</v>
      </c>
      <c r="F53" s="61" t="s">
        <v>163</v>
      </c>
      <c r="G53" s="62" t="s">
        <v>32</v>
      </c>
      <c r="H53" s="63">
        <v>47.8</v>
      </c>
      <c r="I53" s="64">
        <v>254.14</v>
      </c>
      <c r="J53" s="63">
        <v>12147.89</v>
      </c>
      <c r="K53" s="68"/>
      <c r="L53" s="66">
        <f t="shared" si="0"/>
        <v>0</v>
      </c>
      <c r="M53" s="68"/>
      <c r="N53" s="66">
        <f t="shared" si="1"/>
        <v>0</v>
      </c>
      <c r="O53" s="68"/>
      <c r="P53" s="66">
        <f t="shared" si="2"/>
        <v>0</v>
      </c>
      <c r="Q53" s="69">
        <v>0</v>
      </c>
      <c r="R53" s="70">
        <f t="shared" si="4"/>
        <v>254.14</v>
      </c>
      <c r="S53" s="243">
        <f t="shared" si="5"/>
        <v>0</v>
      </c>
      <c r="T53" s="72">
        <f t="shared" si="8"/>
        <v>47.8</v>
      </c>
      <c r="U53" s="73">
        <f t="shared" si="6"/>
        <v>254.14</v>
      </c>
      <c r="V53" s="244">
        <f t="shared" si="7"/>
        <v>12147.891999999998</v>
      </c>
      <c r="Y53" s="180"/>
      <c r="AB53" s="432"/>
      <c r="AC53" s="129" t="s">
        <v>733</v>
      </c>
    </row>
    <row r="54" spans="2:29" s="129" customFormat="1" ht="16.5" customHeight="1" x14ac:dyDescent="0.2">
      <c r="B54" s="128"/>
      <c r="C54" s="59" t="s">
        <v>142</v>
      </c>
      <c r="D54" s="59" t="s">
        <v>29</v>
      </c>
      <c r="E54" s="60" t="s">
        <v>165</v>
      </c>
      <c r="F54" s="61" t="s">
        <v>166</v>
      </c>
      <c r="G54" s="62" t="s">
        <v>32</v>
      </c>
      <c r="H54" s="63">
        <v>15.9</v>
      </c>
      <c r="I54" s="64">
        <v>302.54000000000002</v>
      </c>
      <c r="J54" s="63">
        <v>4810.3900000000003</v>
      </c>
      <c r="K54" s="68"/>
      <c r="L54" s="66">
        <f t="shared" si="0"/>
        <v>0</v>
      </c>
      <c r="M54" s="68"/>
      <c r="N54" s="66">
        <f t="shared" si="1"/>
        <v>0</v>
      </c>
      <c r="O54" s="68"/>
      <c r="P54" s="66">
        <f t="shared" si="2"/>
        <v>0</v>
      </c>
      <c r="Q54" s="69">
        <v>0</v>
      </c>
      <c r="R54" s="70">
        <f t="shared" si="4"/>
        <v>302.54000000000002</v>
      </c>
      <c r="S54" s="243">
        <f t="shared" si="5"/>
        <v>0</v>
      </c>
      <c r="T54" s="72">
        <f t="shared" si="8"/>
        <v>15.9</v>
      </c>
      <c r="U54" s="73">
        <f t="shared" si="6"/>
        <v>302.54000000000002</v>
      </c>
      <c r="V54" s="244">
        <f t="shared" si="7"/>
        <v>4810.3860000000004</v>
      </c>
      <c r="Y54" s="180"/>
      <c r="AB54" s="432"/>
    </row>
    <row r="55" spans="2:29" s="129" customFormat="1" ht="16.5" customHeight="1" x14ac:dyDescent="0.2">
      <c r="B55" s="128"/>
      <c r="C55" s="59" t="s">
        <v>145</v>
      </c>
      <c r="D55" s="59" t="s">
        <v>29</v>
      </c>
      <c r="E55" s="60" t="s">
        <v>168</v>
      </c>
      <c r="F55" s="61" t="s">
        <v>169</v>
      </c>
      <c r="G55" s="62" t="s">
        <v>32</v>
      </c>
      <c r="H55" s="63">
        <v>5.7</v>
      </c>
      <c r="I55" s="64">
        <v>86.36</v>
      </c>
      <c r="J55" s="63">
        <v>492.25</v>
      </c>
      <c r="K55" s="68"/>
      <c r="L55" s="66">
        <f t="shared" si="0"/>
        <v>0</v>
      </c>
      <c r="M55" s="68"/>
      <c r="N55" s="66">
        <f t="shared" si="1"/>
        <v>0</v>
      </c>
      <c r="O55" s="68"/>
      <c r="P55" s="66">
        <f t="shared" si="2"/>
        <v>0</v>
      </c>
      <c r="Q55" s="69">
        <v>0</v>
      </c>
      <c r="R55" s="70">
        <f t="shared" si="4"/>
        <v>86.36</v>
      </c>
      <c r="S55" s="243">
        <f t="shared" si="5"/>
        <v>0</v>
      </c>
      <c r="T55" s="72">
        <f t="shared" si="8"/>
        <v>5.7</v>
      </c>
      <c r="U55" s="73">
        <f t="shared" si="6"/>
        <v>86.36</v>
      </c>
      <c r="V55" s="244">
        <f t="shared" si="7"/>
        <v>492.25200000000001</v>
      </c>
      <c r="Y55" s="180"/>
      <c r="AB55" s="432"/>
    </row>
    <row r="56" spans="2:29" s="129" customFormat="1" ht="22.5" customHeight="1" x14ac:dyDescent="0.2">
      <c r="B56" s="128"/>
      <c r="C56" s="59" t="s">
        <v>149</v>
      </c>
      <c r="D56" s="59" t="s">
        <v>29</v>
      </c>
      <c r="E56" s="60" t="s">
        <v>171</v>
      </c>
      <c r="F56" s="61" t="s">
        <v>172</v>
      </c>
      <c r="G56" s="62" t="s">
        <v>32</v>
      </c>
      <c r="H56" s="63">
        <v>47.8</v>
      </c>
      <c r="I56" s="64">
        <v>532.01</v>
      </c>
      <c r="J56" s="63">
        <v>25430.080000000002</v>
      </c>
      <c r="K56" s="68"/>
      <c r="L56" s="66">
        <f t="shared" si="0"/>
        <v>0</v>
      </c>
      <c r="M56" s="68"/>
      <c r="N56" s="66">
        <f t="shared" si="1"/>
        <v>0</v>
      </c>
      <c r="O56" s="68"/>
      <c r="P56" s="66">
        <f t="shared" si="2"/>
        <v>0</v>
      </c>
      <c r="Q56" s="69">
        <v>0</v>
      </c>
      <c r="R56" s="70">
        <f t="shared" si="4"/>
        <v>532.01</v>
      </c>
      <c r="S56" s="243">
        <f t="shared" si="5"/>
        <v>0</v>
      </c>
      <c r="T56" s="72">
        <f t="shared" si="8"/>
        <v>47.8</v>
      </c>
      <c r="U56" s="73">
        <f t="shared" si="6"/>
        <v>532.01</v>
      </c>
      <c r="V56" s="244">
        <f t="shared" si="7"/>
        <v>25430.077999999998</v>
      </c>
      <c r="Y56" s="180"/>
      <c r="AB56" s="432"/>
    </row>
    <row r="57" spans="2:29" s="129" customFormat="1" ht="16.5" customHeight="1" x14ac:dyDescent="0.2">
      <c r="B57" s="128"/>
      <c r="C57" s="59" t="s">
        <v>152</v>
      </c>
      <c r="D57" s="59" t="s">
        <v>29</v>
      </c>
      <c r="E57" s="60" t="s">
        <v>174</v>
      </c>
      <c r="F57" s="61" t="s">
        <v>175</v>
      </c>
      <c r="G57" s="62" t="s">
        <v>32</v>
      </c>
      <c r="H57" s="63">
        <v>58</v>
      </c>
      <c r="I57" s="64">
        <v>25.78</v>
      </c>
      <c r="J57" s="63">
        <v>1495.24</v>
      </c>
      <c r="K57" s="68"/>
      <c r="L57" s="66">
        <f t="shared" si="0"/>
        <v>0</v>
      </c>
      <c r="M57" s="68"/>
      <c r="N57" s="66">
        <f t="shared" si="1"/>
        <v>0</v>
      </c>
      <c r="O57" s="68"/>
      <c r="P57" s="66">
        <f t="shared" si="2"/>
        <v>0</v>
      </c>
      <c r="Q57" s="69">
        <v>0</v>
      </c>
      <c r="R57" s="70">
        <f t="shared" si="4"/>
        <v>25.78</v>
      </c>
      <c r="S57" s="243">
        <f t="shared" si="5"/>
        <v>0</v>
      </c>
      <c r="T57" s="72">
        <f t="shared" si="8"/>
        <v>58</v>
      </c>
      <c r="U57" s="73">
        <f t="shared" si="6"/>
        <v>25.78</v>
      </c>
      <c r="V57" s="244">
        <f t="shared" si="7"/>
        <v>1495.24</v>
      </c>
      <c r="W57" s="446" t="s">
        <v>624</v>
      </c>
      <c r="X57" s="421" t="s">
        <v>651</v>
      </c>
      <c r="Y57" s="180" t="s">
        <v>664</v>
      </c>
      <c r="Z57" s="420" t="s">
        <v>704</v>
      </c>
      <c r="AA57" s="423" t="s">
        <v>714</v>
      </c>
      <c r="AB57" s="432"/>
    </row>
    <row r="58" spans="2:29" s="129" customFormat="1" ht="16.5" customHeight="1" x14ac:dyDescent="0.2">
      <c r="B58" s="128"/>
      <c r="C58" s="59" t="s">
        <v>155</v>
      </c>
      <c r="D58" s="59" t="s">
        <v>29</v>
      </c>
      <c r="E58" s="60" t="s">
        <v>177</v>
      </c>
      <c r="F58" s="61" t="s">
        <v>178</v>
      </c>
      <c r="G58" s="62" t="s">
        <v>32</v>
      </c>
      <c r="H58" s="63">
        <v>95.6</v>
      </c>
      <c r="I58" s="64">
        <v>20.62</v>
      </c>
      <c r="J58" s="63">
        <v>1971.27</v>
      </c>
      <c r="K58" s="68"/>
      <c r="L58" s="66">
        <f t="shared" si="0"/>
        <v>0</v>
      </c>
      <c r="M58" s="68"/>
      <c r="N58" s="66">
        <f t="shared" si="1"/>
        <v>0</v>
      </c>
      <c r="O58" s="68"/>
      <c r="P58" s="66">
        <f t="shared" si="2"/>
        <v>0</v>
      </c>
      <c r="Q58" s="69">
        <v>0</v>
      </c>
      <c r="R58" s="70">
        <f t="shared" si="4"/>
        <v>20.62</v>
      </c>
      <c r="S58" s="243">
        <f t="shared" si="5"/>
        <v>0</v>
      </c>
      <c r="T58" s="72">
        <f t="shared" si="8"/>
        <v>95.6</v>
      </c>
      <c r="U58" s="73">
        <f t="shared" si="6"/>
        <v>20.62</v>
      </c>
      <c r="V58" s="244">
        <f t="shared" si="7"/>
        <v>1971.2719999999999</v>
      </c>
      <c r="W58" s="446"/>
      <c r="X58" s="421"/>
      <c r="Y58" s="180"/>
      <c r="Z58" s="420"/>
      <c r="AA58" s="423"/>
      <c r="AB58" s="432"/>
    </row>
    <row r="59" spans="2:29" s="129" customFormat="1" ht="22.5" customHeight="1" x14ac:dyDescent="0.2">
      <c r="B59" s="128"/>
      <c r="C59" s="59" t="s">
        <v>158</v>
      </c>
      <c r="D59" s="59" t="s">
        <v>29</v>
      </c>
      <c r="E59" s="60" t="s">
        <v>180</v>
      </c>
      <c r="F59" s="61" t="s">
        <v>181</v>
      </c>
      <c r="G59" s="62" t="s">
        <v>32</v>
      </c>
      <c r="H59" s="63">
        <v>95.6</v>
      </c>
      <c r="I59" s="64">
        <v>396.71</v>
      </c>
      <c r="J59" s="63">
        <v>37925.480000000003</v>
      </c>
      <c r="K59" s="68"/>
      <c r="L59" s="66">
        <f t="shared" si="0"/>
        <v>0</v>
      </c>
      <c r="M59" s="68"/>
      <c r="N59" s="66">
        <f t="shared" si="1"/>
        <v>0</v>
      </c>
      <c r="O59" s="68"/>
      <c r="P59" s="66">
        <f t="shared" si="2"/>
        <v>0</v>
      </c>
      <c r="Q59" s="69">
        <v>0</v>
      </c>
      <c r="R59" s="70">
        <f t="shared" si="4"/>
        <v>396.71</v>
      </c>
      <c r="S59" s="243">
        <f t="shared" si="5"/>
        <v>0</v>
      </c>
      <c r="T59" s="72">
        <f t="shared" si="8"/>
        <v>95.6</v>
      </c>
      <c r="U59" s="73">
        <f t="shared" si="6"/>
        <v>396.71</v>
      </c>
      <c r="V59" s="244">
        <f t="shared" si="7"/>
        <v>37925.475999999995</v>
      </c>
      <c r="W59" s="446"/>
      <c r="X59" s="421"/>
      <c r="Y59" s="180"/>
      <c r="Z59" s="420"/>
      <c r="AA59" s="423"/>
      <c r="AB59" s="432"/>
    </row>
    <row r="60" spans="2:29" s="129" customFormat="1" ht="22.5" customHeight="1" x14ac:dyDescent="0.2">
      <c r="B60" s="128"/>
      <c r="C60" s="59" t="s">
        <v>161</v>
      </c>
      <c r="D60" s="59" t="s">
        <v>29</v>
      </c>
      <c r="E60" s="60" t="s">
        <v>183</v>
      </c>
      <c r="F60" s="61" t="s">
        <v>184</v>
      </c>
      <c r="G60" s="62" t="s">
        <v>32</v>
      </c>
      <c r="H60" s="63">
        <v>20.399999999999999</v>
      </c>
      <c r="I60" s="64">
        <v>443.02</v>
      </c>
      <c r="J60" s="63">
        <v>9037.61</v>
      </c>
      <c r="K60" s="68"/>
      <c r="L60" s="66">
        <f t="shared" si="0"/>
        <v>0</v>
      </c>
      <c r="M60" s="68"/>
      <c r="N60" s="66">
        <f t="shared" si="1"/>
        <v>0</v>
      </c>
      <c r="O60" s="68"/>
      <c r="P60" s="66">
        <f t="shared" si="2"/>
        <v>0</v>
      </c>
      <c r="Q60" s="69">
        <v>0</v>
      </c>
      <c r="R60" s="70">
        <f t="shared" si="4"/>
        <v>443.02</v>
      </c>
      <c r="S60" s="243">
        <f t="shared" si="5"/>
        <v>0</v>
      </c>
      <c r="T60" s="72">
        <f t="shared" si="8"/>
        <v>20.399999999999999</v>
      </c>
      <c r="U60" s="73">
        <f t="shared" si="6"/>
        <v>443.02</v>
      </c>
      <c r="V60" s="244">
        <f t="shared" si="7"/>
        <v>9037.6079999999984</v>
      </c>
      <c r="W60" s="446"/>
      <c r="Y60" s="180"/>
      <c r="AB60" s="432"/>
    </row>
    <row r="61" spans="2:29" s="129" customFormat="1" ht="33.75" customHeight="1" x14ac:dyDescent="0.2">
      <c r="B61" s="128"/>
      <c r="C61" s="59" t="s">
        <v>164</v>
      </c>
      <c r="D61" s="59" t="s">
        <v>29</v>
      </c>
      <c r="E61" s="60" t="s">
        <v>186</v>
      </c>
      <c r="F61" s="61" t="s">
        <v>187</v>
      </c>
      <c r="G61" s="62" t="s">
        <v>32</v>
      </c>
      <c r="H61" s="63">
        <v>5.2</v>
      </c>
      <c r="I61" s="64">
        <v>338.08</v>
      </c>
      <c r="J61" s="63">
        <v>1758.02</v>
      </c>
      <c r="K61" s="68"/>
      <c r="L61" s="66">
        <f t="shared" si="0"/>
        <v>0</v>
      </c>
      <c r="M61" s="68"/>
      <c r="N61" s="66">
        <f t="shared" si="1"/>
        <v>0</v>
      </c>
      <c r="O61" s="68"/>
      <c r="P61" s="66">
        <f t="shared" si="2"/>
        <v>0</v>
      </c>
      <c r="Q61" s="69">
        <v>0</v>
      </c>
      <c r="R61" s="70">
        <f t="shared" si="4"/>
        <v>338.08</v>
      </c>
      <c r="S61" s="243">
        <f t="shared" si="5"/>
        <v>0</v>
      </c>
      <c r="T61" s="72">
        <f t="shared" si="8"/>
        <v>5.2</v>
      </c>
      <c r="U61" s="73">
        <f t="shared" si="6"/>
        <v>338.08</v>
      </c>
      <c r="V61" s="244">
        <f t="shared" si="7"/>
        <v>1758.0160000000001</v>
      </c>
      <c r="W61" s="446"/>
      <c r="X61" s="421" t="s">
        <v>652</v>
      </c>
      <c r="Y61" s="423" t="s">
        <v>662</v>
      </c>
      <c r="Z61" s="439" t="s">
        <v>705</v>
      </c>
      <c r="AB61" s="432"/>
      <c r="AC61" s="424" t="s">
        <v>729</v>
      </c>
    </row>
    <row r="62" spans="2:29" s="129" customFormat="1" ht="33.75" customHeight="1" x14ac:dyDescent="0.2">
      <c r="B62" s="128"/>
      <c r="C62" s="59" t="s">
        <v>167</v>
      </c>
      <c r="D62" s="59" t="s">
        <v>29</v>
      </c>
      <c r="E62" s="60" t="s">
        <v>277</v>
      </c>
      <c r="F62" s="61" t="s">
        <v>278</v>
      </c>
      <c r="G62" s="62" t="s">
        <v>32</v>
      </c>
      <c r="H62" s="63">
        <v>17.2</v>
      </c>
      <c r="I62" s="64">
        <v>338.08</v>
      </c>
      <c r="J62" s="63">
        <v>5814.98</v>
      </c>
      <c r="K62" s="68"/>
      <c r="L62" s="66">
        <f t="shared" si="0"/>
        <v>0</v>
      </c>
      <c r="M62" s="68"/>
      <c r="N62" s="66">
        <f t="shared" si="1"/>
        <v>0</v>
      </c>
      <c r="O62" s="68"/>
      <c r="P62" s="66">
        <f t="shared" si="2"/>
        <v>0</v>
      </c>
      <c r="Q62" s="69">
        <v>0</v>
      </c>
      <c r="R62" s="70">
        <f t="shared" si="4"/>
        <v>338.08</v>
      </c>
      <c r="S62" s="243">
        <f t="shared" si="5"/>
        <v>0</v>
      </c>
      <c r="T62" s="72">
        <f t="shared" si="8"/>
        <v>17.2</v>
      </c>
      <c r="U62" s="73">
        <f t="shared" si="6"/>
        <v>338.08</v>
      </c>
      <c r="V62" s="244">
        <f t="shared" si="7"/>
        <v>5814.9759999999997</v>
      </c>
      <c r="W62" s="446"/>
      <c r="X62" s="421"/>
      <c r="Y62" s="423"/>
      <c r="Z62" s="439"/>
      <c r="AB62" s="432"/>
      <c r="AC62" s="424"/>
    </row>
    <row r="63" spans="2:29" s="58" customFormat="1" ht="22.9" customHeight="1" x14ac:dyDescent="0.2">
      <c r="B63" s="53"/>
      <c r="C63" s="80"/>
      <c r="D63" s="81" t="s">
        <v>3</v>
      </c>
      <c r="E63" s="82" t="s">
        <v>49</v>
      </c>
      <c r="F63" s="82" t="s">
        <v>188</v>
      </c>
      <c r="G63" s="80"/>
      <c r="H63" s="80"/>
      <c r="I63" s="83"/>
      <c r="J63" s="84">
        <v>16766.61</v>
      </c>
      <c r="K63" s="68"/>
      <c r="L63" s="66" t="str">
        <f t="shared" si="0"/>
        <v/>
      </c>
      <c r="M63" s="68"/>
      <c r="N63" s="66" t="str">
        <f t="shared" si="1"/>
        <v/>
      </c>
      <c r="O63" s="68"/>
      <c r="P63" s="66" t="str">
        <f t="shared" si="2"/>
        <v/>
      </c>
      <c r="Q63" s="69">
        <v>0</v>
      </c>
      <c r="R63" s="70">
        <f t="shared" si="4"/>
        <v>0</v>
      </c>
      <c r="S63" s="243">
        <f t="shared" si="5"/>
        <v>0</v>
      </c>
      <c r="T63" s="72" t="str">
        <f t="shared" si="8"/>
        <v/>
      </c>
      <c r="U63" s="73">
        <f t="shared" si="6"/>
        <v>0</v>
      </c>
      <c r="V63" s="244"/>
      <c r="Y63" s="186"/>
    </row>
    <row r="64" spans="2:29" s="129" customFormat="1" ht="22.5" customHeight="1" x14ac:dyDescent="0.2">
      <c r="B64" s="128"/>
      <c r="C64" s="59" t="s">
        <v>170</v>
      </c>
      <c r="D64" s="59" t="s">
        <v>29</v>
      </c>
      <c r="E64" s="60" t="s">
        <v>419</v>
      </c>
      <c r="F64" s="61" t="s">
        <v>420</v>
      </c>
      <c r="G64" s="62" t="s">
        <v>52</v>
      </c>
      <c r="H64" s="63">
        <v>74.900000000000006</v>
      </c>
      <c r="I64" s="64">
        <v>61.82</v>
      </c>
      <c r="J64" s="63">
        <v>4630.32</v>
      </c>
      <c r="K64" s="68"/>
      <c r="L64" s="66">
        <f t="shared" si="0"/>
        <v>0</v>
      </c>
      <c r="M64" s="68"/>
      <c r="N64" s="66">
        <f t="shared" si="1"/>
        <v>0</v>
      </c>
      <c r="O64" s="68"/>
      <c r="P64" s="66">
        <f t="shared" si="2"/>
        <v>0</v>
      </c>
      <c r="Q64" s="69">
        <v>0</v>
      </c>
      <c r="R64" s="70">
        <f t="shared" si="4"/>
        <v>61.82</v>
      </c>
      <c r="S64" s="243">
        <f t="shared" si="5"/>
        <v>0</v>
      </c>
      <c r="T64" s="72">
        <f t="shared" si="8"/>
        <v>74.900000000000006</v>
      </c>
      <c r="U64" s="73">
        <f t="shared" si="6"/>
        <v>61.82</v>
      </c>
      <c r="V64" s="244">
        <f t="shared" si="7"/>
        <v>4630.3180000000002</v>
      </c>
      <c r="Y64" s="180"/>
      <c r="AB64" s="453">
        <v>0.05</v>
      </c>
      <c r="AC64" s="210" t="s">
        <v>729</v>
      </c>
    </row>
    <row r="65" spans="2:29" s="129" customFormat="1" ht="16.5" customHeight="1" x14ac:dyDescent="0.2">
      <c r="B65" s="128"/>
      <c r="C65" s="74" t="s">
        <v>173</v>
      </c>
      <c r="D65" s="74" t="s">
        <v>108</v>
      </c>
      <c r="E65" s="75" t="s">
        <v>421</v>
      </c>
      <c r="F65" s="76" t="s">
        <v>422</v>
      </c>
      <c r="G65" s="77" t="s">
        <v>52</v>
      </c>
      <c r="H65" s="78">
        <v>74.900000000000006</v>
      </c>
      <c r="I65" s="79">
        <v>67.08</v>
      </c>
      <c r="J65" s="78">
        <v>5024.29</v>
      </c>
      <c r="K65" s="68"/>
      <c r="L65" s="66">
        <f t="shared" si="0"/>
        <v>0</v>
      </c>
      <c r="M65" s="68"/>
      <c r="N65" s="66">
        <f t="shared" si="1"/>
        <v>0</v>
      </c>
      <c r="O65" s="68"/>
      <c r="P65" s="66">
        <f t="shared" si="2"/>
        <v>0</v>
      </c>
      <c r="Q65" s="69">
        <v>0</v>
      </c>
      <c r="R65" s="70">
        <f t="shared" si="4"/>
        <v>67.08</v>
      </c>
      <c r="S65" s="243">
        <f t="shared" si="5"/>
        <v>0</v>
      </c>
      <c r="T65" s="72">
        <f t="shared" si="8"/>
        <v>74.900000000000006</v>
      </c>
      <c r="U65" s="73">
        <f t="shared" si="6"/>
        <v>67.08</v>
      </c>
      <c r="V65" s="244">
        <f t="shared" si="7"/>
        <v>5024.2920000000004</v>
      </c>
      <c r="Y65" s="180"/>
      <c r="AB65" s="420"/>
      <c r="AC65" s="210"/>
    </row>
    <row r="66" spans="2:29" s="129" customFormat="1" ht="22.5" customHeight="1" x14ac:dyDescent="0.2">
      <c r="B66" s="128"/>
      <c r="C66" s="59" t="s">
        <v>176</v>
      </c>
      <c r="D66" s="59" t="s">
        <v>29</v>
      </c>
      <c r="E66" s="60" t="s">
        <v>423</v>
      </c>
      <c r="F66" s="61" t="s">
        <v>424</v>
      </c>
      <c r="G66" s="62" t="s">
        <v>52</v>
      </c>
      <c r="H66" s="63">
        <v>17.5</v>
      </c>
      <c r="I66" s="64">
        <v>103.9</v>
      </c>
      <c r="J66" s="63">
        <v>1818.25</v>
      </c>
      <c r="K66" s="68"/>
      <c r="L66" s="66">
        <f t="shared" si="0"/>
        <v>0</v>
      </c>
      <c r="M66" s="68"/>
      <c r="N66" s="66">
        <f t="shared" si="1"/>
        <v>0</v>
      </c>
      <c r="O66" s="68"/>
      <c r="P66" s="66">
        <f t="shared" si="2"/>
        <v>0</v>
      </c>
      <c r="Q66" s="69">
        <v>0</v>
      </c>
      <c r="R66" s="70">
        <f t="shared" si="4"/>
        <v>103.9</v>
      </c>
      <c r="S66" s="243">
        <f t="shared" si="5"/>
        <v>0</v>
      </c>
      <c r="T66" s="72">
        <f t="shared" si="8"/>
        <v>17.5</v>
      </c>
      <c r="U66" s="73">
        <f t="shared" si="6"/>
        <v>103.9</v>
      </c>
      <c r="V66" s="244">
        <f t="shared" si="7"/>
        <v>1818.25</v>
      </c>
      <c r="Y66" s="180"/>
      <c r="AB66" s="420"/>
      <c r="AC66" s="210"/>
    </row>
    <row r="67" spans="2:29" s="129" customFormat="1" ht="16.5" customHeight="1" x14ac:dyDescent="0.2">
      <c r="B67" s="128"/>
      <c r="C67" s="74" t="s">
        <v>179</v>
      </c>
      <c r="D67" s="74" t="s">
        <v>108</v>
      </c>
      <c r="E67" s="75" t="s">
        <v>425</v>
      </c>
      <c r="F67" s="76" t="s">
        <v>426</v>
      </c>
      <c r="G67" s="77" t="s">
        <v>52</v>
      </c>
      <c r="H67" s="78">
        <v>17.5</v>
      </c>
      <c r="I67" s="79">
        <v>302.5</v>
      </c>
      <c r="J67" s="78">
        <v>5293.75</v>
      </c>
      <c r="K67" s="68"/>
      <c r="L67" s="66">
        <f t="shared" si="0"/>
        <v>0</v>
      </c>
      <c r="M67" s="68"/>
      <c r="N67" s="66">
        <f t="shared" si="1"/>
        <v>0</v>
      </c>
      <c r="O67" s="68"/>
      <c r="P67" s="66">
        <f t="shared" si="2"/>
        <v>0</v>
      </c>
      <c r="Q67" s="69">
        <v>0</v>
      </c>
      <c r="R67" s="70">
        <f t="shared" si="4"/>
        <v>302.5</v>
      </c>
      <c r="S67" s="243">
        <f t="shared" si="5"/>
        <v>0</v>
      </c>
      <c r="T67" s="72">
        <f t="shared" si="8"/>
        <v>17.5</v>
      </c>
      <c r="U67" s="73">
        <f t="shared" si="6"/>
        <v>302.5</v>
      </c>
      <c r="V67" s="244">
        <f t="shared" si="7"/>
        <v>5293.75</v>
      </c>
      <c r="Y67" s="180"/>
      <c r="AB67" s="420"/>
      <c r="AC67" s="210"/>
    </row>
    <row r="68" spans="2:29" s="58" customFormat="1" ht="22.9" customHeight="1" x14ac:dyDescent="0.2">
      <c r="B68" s="53"/>
      <c r="C68" s="80"/>
      <c r="D68" s="81" t="s">
        <v>3</v>
      </c>
      <c r="E68" s="82" t="s">
        <v>53</v>
      </c>
      <c r="F68" s="82" t="s">
        <v>220</v>
      </c>
      <c r="G68" s="80"/>
      <c r="H68" s="80"/>
      <c r="I68" s="83"/>
      <c r="J68" s="84">
        <v>42468.14</v>
      </c>
      <c r="K68" s="68"/>
      <c r="L68" s="66" t="str">
        <f t="shared" si="0"/>
        <v/>
      </c>
      <c r="M68" s="68"/>
      <c r="N68" s="66" t="str">
        <f t="shared" si="1"/>
        <v/>
      </c>
      <c r="O68" s="68"/>
      <c r="P68" s="66" t="str">
        <f t="shared" si="2"/>
        <v/>
      </c>
      <c r="Q68" s="69">
        <v>0</v>
      </c>
      <c r="R68" s="70">
        <f t="shared" si="4"/>
        <v>0</v>
      </c>
      <c r="S68" s="243">
        <f t="shared" si="5"/>
        <v>0</v>
      </c>
      <c r="T68" s="72" t="str">
        <f t="shared" si="8"/>
        <v/>
      </c>
      <c r="U68" s="73">
        <f t="shared" si="6"/>
        <v>0</v>
      </c>
      <c r="V68" s="244"/>
      <c r="Y68" s="186"/>
    </row>
    <row r="69" spans="2:29" s="129" customFormat="1" ht="22.5" customHeight="1" x14ac:dyDescent="0.2">
      <c r="B69" s="128"/>
      <c r="C69" s="59" t="s">
        <v>182</v>
      </c>
      <c r="D69" s="59" t="s">
        <v>29</v>
      </c>
      <c r="E69" s="60" t="s">
        <v>222</v>
      </c>
      <c r="F69" s="61" t="s">
        <v>223</v>
      </c>
      <c r="G69" s="62" t="s">
        <v>52</v>
      </c>
      <c r="H69" s="63">
        <v>38</v>
      </c>
      <c r="I69" s="64">
        <v>260.26</v>
      </c>
      <c r="J69" s="63">
        <v>9889.8799999999992</v>
      </c>
      <c r="K69" s="68"/>
      <c r="L69" s="66">
        <f t="shared" si="0"/>
        <v>0</v>
      </c>
      <c r="M69" s="68"/>
      <c r="N69" s="66">
        <f t="shared" si="1"/>
        <v>0</v>
      </c>
      <c r="O69" s="68"/>
      <c r="P69" s="66">
        <f t="shared" si="2"/>
        <v>0</v>
      </c>
      <c r="Q69" s="69">
        <v>0</v>
      </c>
      <c r="R69" s="70">
        <f t="shared" si="4"/>
        <v>260.26</v>
      </c>
      <c r="S69" s="243">
        <f t="shared" si="5"/>
        <v>0</v>
      </c>
      <c r="T69" s="72">
        <f t="shared" si="8"/>
        <v>38</v>
      </c>
      <c r="U69" s="73">
        <f t="shared" si="6"/>
        <v>260.26</v>
      </c>
      <c r="V69" s="244">
        <f t="shared" si="7"/>
        <v>9889.8799999999992</v>
      </c>
      <c r="Y69" s="180"/>
    </row>
    <row r="70" spans="2:29" s="129" customFormat="1" ht="16.5" customHeight="1" x14ac:dyDescent="0.2">
      <c r="B70" s="128"/>
      <c r="C70" s="59" t="s">
        <v>185</v>
      </c>
      <c r="D70" s="59" t="s">
        <v>29</v>
      </c>
      <c r="E70" s="60" t="s">
        <v>234</v>
      </c>
      <c r="F70" s="61" t="s">
        <v>235</v>
      </c>
      <c r="G70" s="62" t="s">
        <v>52</v>
      </c>
      <c r="H70" s="63">
        <v>95.6</v>
      </c>
      <c r="I70" s="64">
        <v>68.39</v>
      </c>
      <c r="J70" s="63">
        <v>6538.08</v>
      </c>
      <c r="K70" s="68"/>
      <c r="L70" s="66">
        <f t="shared" si="0"/>
        <v>0</v>
      </c>
      <c r="M70" s="68"/>
      <c r="N70" s="66">
        <f t="shared" si="1"/>
        <v>0</v>
      </c>
      <c r="O70" s="68"/>
      <c r="P70" s="66">
        <f t="shared" si="2"/>
        <v>0</v>
      </c>
      <c r="Q70" s="69">
        <v>0</v>
      </c>
      <c r="R70" s="70">
        <f t="shared" si="4"/>
        <v>68.39</v>
      </c>
      <c r="S70" s="243">
        <f t="shared" si="5"/>
        <v>0</v>
      </c>
      <c r="T70" s="72">
        <f t="shared" si="8"/>
        <v>95.6</v>
      </c>
      <c r="U70" s="73">
        <f t="shared" si="6"/>
        <v>68.39</v>
      </c>
      <c r="V70" s="244">
        <f t="shared" si="7"/>
        <v>6538.0839999999998</v>
      </c>
      <c r="Y70" s="180"/>
    </row>
    <row r="71" spans="2:29" s="129" customFormat="1" ht="22.5" customHeight="1" x14ac:dyDescent="0.2">
      <c r="B71" s="128"/>
      <c r="C71" s="59" t="s">
        <v>189</v>
      </c>
      <c r="D71" s="59" t="s">
        <v>29</v>
      </c>
      <c r="E71" s="60" t="s">
        <v>237</v>
      </c>
      <c r="F71" s="61" t="s">
        <v>238</v>
      </c>
      <c r="G71" s="62" t="s">
        <v>52</v>
      </c>
      <c r="H71" s="63">
        <v>95.6</v>
      </c>
      <c r="I71" s="64">
        <v>87.65</v>
      </c>
      <c r="J71" s="63">
        <v>8379.34</v>
      </c>
      <c r="K71" s="68"/>
      <c r="L71" s="66">
        <f t="shared" si="0"/>
        <v>0</v>
      </c>
      <c r="M71" s="68"/>
      <c r="N71" s="66">
        <f t="shared" si="1"/>
        <v>0</v>
      </c>
      <c r="O71" s="68"/>
      <c r="P71" s="66">
        <f t="shared" si="2"/>
        <v>0</v>
      </c>
      <c r="Q71" s="69">
        <v>0</v>
      </c>
      <c r="R71" s="70">
        <f t="shared" si="4"/>
        <v>87.65</v>
      </c>
      <c r="S71" s="243">
        <f t="shared" si="5"/>
        <v>0</v>
      </c>
      <c r="T71" s="72">
        <f t="shared" si="8"/>
        <v>95.6</v>
      </c>
      <c r="U71" s="73">
        <f t="shared" si="6"/>
        <v>87.65</v>
      </c>
      <c r="V71" s="244">
        <f t="shared" si="7"/>
        <v>8379.34</v>
      </c>
      <c r="Y71" s="180"/>
    </row>
    <row r="72" spans="2:29" s="129" customFormat="1" ht="16.5" customHeight="1" x14ac:dyDescent="0.2">
      <c r="B72" s="128"/>
      <c r="C72" s="59" t="s">
        <v>192</v>
      </c>
      <c r="D72" s="59" t="s">
        <v>29</v>
      </c>
      <c r="E72" s="60" t="s">
        <v>240</v>
      </c>
      <c r="F72" s="61" t="s">
        <v>241</v>
      </c>
      <c r="G72" s="62" t="s">
        <v>52</v>
      </c>
      <c r="H72" s="63">
        <v>116</v>
      </c>
      <c r="I72" s="64">
        <v>32.22</v>
      </c>
      <c r="J72" s="63">
        <v>3737.52</v>
      </c>
      <c r="K72" s="68"/>
      <c r="L72" s="66">
        <f t="shared" si="0"/>
        <v>0</v>
      </c>
      <c r="M72" s="68"/>
      <c r="N72" s="66">
        <f t="shared" si="1"/>
        <v>0</v>
      </c>
      <c r="O72" s="68"/>
      <c r="P72" s="66">
        <f t="shared" si="2"/>
        <v>0</v>
      </c>
      <c r="Q72" s="69">
        <v>0</v>
      </c>
      <c r="R72" s="70">
        <f t="shared" si="4"/>
        <v>32.22</v>
      </c>
      <c r="S72" s="243">
        <f t="shared" si="5"/>
        <v>0</v>
      </c>
      <c r="T72" s="72">
        <f t="shared" si="8"/>
        <v>116</v>
      </c>
      <c r="U72" s="73">
        <f t="shared" si="6"/>
        <v>32.22</v>
      </c>
      <c r="V72" s="244">
        <f t="shared" si="7"/>
        <v>3737.52</v>
      </c>
      <c r="Y72" s="180"/>
    </row>
    <row r="73" spans="2:29" s="129" customFormat="1" ht="16.5" customHeight="1" x14ac:dyDescent="0.2">
      <c r="B73" s="128"/>
      <c r="C73" s="59" t="s">
        <v>195</v>
      </c>
      <c r="D73" s="59" t="s">
        <v>29</v>
      </c>
      <c r="E73" s="60" t="s">
        <v>243</v>
      </c>
      <c r="F73" s="61" t="s">
        <v>244</v>
      </c>
      <c r="G73" s="62" t="s">
        <v>52</v>
      </c>
      <c r="H73" s="63">
        <v>116</v>
      </c>
      <c r="I73" s="64">
        <v>97.33</v>
      </c>
      <c r="J73" s="63">
        <v>11290.28</v>
      </c>
      <c r="K73" s="68"/>
      <c r="L73" s="66">
        <f t="shared" si="0"/>
        <v>0</v>
      </c>
      <c r="M73" s="68"/>
      <c r="N73" s="66">
        <f t="shared" si="1"/>
        <v>0</v>
      </c>
      <c r="O73" s="68"/>
      <c r="P73" s="66">
        <f t="shared" si="2"/>
        <v>0</v>
      </c>
      <c r="Q73" s="69">
        <v>0</v>
      </c>
      <c r="R73" s="70">
        <f t="shared" si="4"/>
        <v>97.33</v>
      </c>
      <c r="S73" s="243">
        <f t="shared" si="5"/>
        <v>0</v>
      </c>
      <c r="T73" s="72">
        <f t="shared" si="8"/>
        <v>116</v>
      </c>
      <c r="U73" s="73">
        <f t="shared" si="6"/>
        <v>97.33</v>
      </c>
      <c r="V73" s="244">
        <f t="shared" si="7"/>
        <v>11290.28</v>
      </c>
      <c r="Y73" s="180"/>
    </row>
    <row r="74" spans="2:29" s="129" customFormat="1" ht="33.75" customHeight="1" x14ac:dyDescent="0.2">
      <c r="B74" s="128"/>
      <c r="C74" s="59" t="s">
        <v>198</v>
      </c>
      <c r="D74" s="59" t="s">
        <v>29</v>
      </c>
      <c r="E74" s="60" t="s">
        <v>255</v>
      </c>
      <c r="F74" s="61" t="s">
        <v>256</v>
      </c>
      <c r="G74" s="62" t="s">
        <v>52</v>
      </c>
      <c r="H74" s="63">
        <v>38</v>
      </c>
      <c r="I74" s="64">
        <v>46.03</v>
      </c>
      <c r="J74" s="63">
        <v>1749.14</v>
      </c>
      <c r="K74" s="68"/>
      <c r="L74" s="66">
        <f t="shared" si="0"/>
        <v>0</v>
      </c>
      <c r="M74" s="68"/>
      <c r="N74" s="66">
        <f t="shared" si="1"/>
        <v>0</v>
      </c>
      <c r="O74" s="68"/>
      <c r="P74" s="66">
        <f t="shared" si="2"/>
        <v>0</v>
      </c>
      <c r="Q74" s="69">
        <v>0</v>
      </c>
      <c r="R74" s="70">
        <f t="shared" si="4"/>
        <v>46.03</v>
      </c>
      <c r="S74" s="243">
        <f t="shared" si="5"/>
        <v>0</v>
      </c>
      <c r="T74" s="72">
        <f t="shared" si="8"/>
        <v>38</v>
      </c>
      <c r="U74" s="73">
        <f t="shared" si="6"/>
        <v>46.03</v>
      </c>
      <c r="V74" s="244">
        <f t="shared" si="7"/>
        <v>1749.14</v>
      </c>
      <c r="Y74" s="180"/>
    </row>
    <row r="75" spans="2:29" s="129" customFormat="1" ht="39.6" customHeight="1" x14ac:dyDescent="0.2">
      <c r="B75" s="128"/>
      <c r="C75" s="59" t="s">
        <v>201</v>
      </c>
      <c r="D75" s="59" t="s">
        <v>29</v>
      </c>
      <c r="E75" s="60" t="s">
        <v>388</v>
      </c>
      <c r="F75" s="61" t="s">
        <v>389</v>
      </c>
      <c r="G75" s="62" t="s">
        <v>32</v>
      </c>
      <c r="H75" s="63">
        <v>17.2</v>
      </c>
      <c r="I75" s="64">
        <v>39.46</v>
      </c>
      <c r="J75" s="63">
        <v>678.71</v>
      </c>
      <c r="K75" s="68"/>
      <c r="L75" s="66">
        <f t="shared" si="0"/>
        <v>0</v>
      </c>
      <c r="M75" s="68"/>
      <c r="N75" s="66">
        <f t="shared" si="1"/>
        <v>0</v>
      </c>
      <c r="O75" s="68"/>
      <c r="P75" s="66">
        <f t="shared" si="2"/>
        <v>0</v>
      </c>
      <c r="Q75" s="69">
        <v>0</v>
      </c>
      <c r="R75" s="70">
        <f t="shared" si="4"/>
        <v>39.46</v>
      </c>
      <c r="S75" s="243">
        <f t="shared" si="5"/>
        <v>0</v>
      </c>
      <c r="T75" s="72">
        <f t="shared" si="8"/>
        <v>17.2</v>
      </c>
      <c r="U75" s="73">
        <f t="shared" si="6"/>
        <v>39.46</v>
      </c>
      <c r="V75" s="244">
        <f t="shared" si="7"/>
        <v>678.71199999999999</v>
      </c>
      <c r="Y75" s="180"/>
    </row>
    <row r="76" spans="2:29" s="129" customFormat="1" ht="22.5" customHeight="1" x14ac:dyDescent="0.2">
      <c r="B76" s="128"/>
      <c r="C76" s="59" t="s">
        <v>205</v>
      </c>
      <c r="D76" s="59" t="s">
        <v>29</v>
      </c>
      <c r="E76" s="60" t="s">
        <v>258</v>
      </c>
      <c r="F76" s="61" t="s">
        <v>259</v>
      </c>
      <c r="G76" s="62" t="s">
        <v>32</v>
      </c>
      <c r="H76" s="63">
        <v>5.2</v>
      </c>
      <c r="I76" s="64">
        <v>39.46</v>
      </c>
      <c r="J76" s="63">
        <v>205.19</v>
      </c>
      <c r="K76" s="68"/>
      <c r="L76" s="66">
        <f t="shared" ref="L76:L80" si="9">IF(ISBLANK($H76),"",K76*$I76)</f>
        <v>0</v>
      </c>
      <c r="M76" s="68"/>
      <c r="N76" s="66">
        <f t="shared" ref="N76:N80" si="10">IF(ISBLANK($H76),"",M76*$I76)</f>
        <v>0</v>
      </c>
      <c r="O76" s="68"/>
      <c r="P76" s="66">
        <f t="shared" ref="P76:P80" si="11">IF(ISBLANK($H76),"",O76*$I76)</f>
        <v>0</v>
      </c>
      <c r="Q76" s="69">
        <v>0</v>
      </c>
      <c r="R76" s="70">
        <f t="shared" si="4"/>
        <v>39.46</v>
      </c>
      <c r="S76" s="243">
        <f t="shared" si="5"/>
        <v>0</v>
      </c>
      <c r="T76" s="72">
        <f t="shared" si="8"/>
        <v>5.2</v>
      </c>
      <c r="U76" s="73">
        <f t="shared" si="6"/>
        <v>39.46</v>
      </c>
      <c r="V76" s="244">
        <f t="shared" si="7"/>
        <v>205.19200000000001</v>
      </c>
      <c r="Y76" s="180"/>
    </row>
    <row r="77" spans="2:29" s="58" customFormat="1" ht="22.9" customHeight="1" x14ac:dyDescent="0.2">
      <c r="B77" s="53"/>
      <c r="C77" s="80"/>
      <c r="D77" s="81" t="s">
        <v>3</v>
      </c>
      <c r="E77" s="82" t="s">
        <v>260</v>
      </c>
      <c r="F77" s="82" t="s">
        <v>261</v>
      </c>
      <c r="G77" s="80"/>
      <c r="H77" s="80"/>
      <c r="I77" s="83"/>
      <c r="J77" s="84">
        <v>31053.21</v>
      </c>
      <c r="K77" s="68"/>
      <c r="L77" s="66" t="str">
        <f t="shared" si="9"/>
        <v/>
      </c>
      <c r="M77" s="68"/>
      <c r="N77" s="66" t="str">
        <f t="shared" si="10"/>
        <v/>
      </c>
      <c r="O77" s="68"/>
      <c r="P77" s="66" t="str">
        <f t="shared" si="11"/>
        <v/>
      </c>
      <c r="Q77" s="69">
        <v>0</v>
      </c>
      <c r="R77" s="70">
        <f t="shared" si="4"/>
        <v>0</v>
      </c>
      <c r="S77" s="243">
        <f t="shared" si="5"/>
        <v>0</v>
      </c>
      <c r="T77" s="72" t="str">
        <f t="shared" si="8"/>
        <v/>
      </c>
      <c r="U77" s="73">
        <f t="shared" si="6"/>
        <v>0</v>
      </c>
      <c r="V77" s="244"/>
      <c r="Y77" s="186"/>
    </row>
    <row r="78" spans="2:29" s="129" customFormat="1" ht="16.5" customHeight="1" x14ac:dyDescent="0.2">
      <c r="B78" s="128"/>
      <c r="C78" s="59" t="s">
        <v>208</v>
      </c>
      <c r="D78" s="59" t="s">
        <v>29</v>
      </c>
      <c r="E78" s="60" t="s">
        <v>263</v>
      </c>
      <c r="F78" s="61" t="s">
        <v>264</v>
      </c>
      <c r="G78" s="62" t="s">
        <v>111</v>
      </c>
      <c r="H78" s="63">
        <v>89.63</v>
      </c>
      <c r="I78" s="64">
        <v>346.46000000000004</v>
      </c>
      <c r="J78" s="63">
        <v>31053.21</v>
      </c>
      <c r="K78" s="68"/>
      <c r="L78" s="66">
        <f t="shared" si="9"/>
        <v>0</v>
      </c>
      <c r="M78" s="68"/>
      <c r="N78" s="66">
        <f t="shared" si="10"/>
        <v>0</v>
      </c>
      <c r="O78" s="68"/>
      <c r="P78" s="66">
        <f t="shared" si="11"/>
        <v>0</v>
      </c>
      <c r="Q78" s="69">
        <v>0</v>
      </c>
      <c r="R78" s="70">
        <f t="shared" si="4"/>
        <v>346.46000000000004</v>
      </c>
      <c r="S78" s="243">
        <f t="shared" si="5"/>
        <v>0</v>
      </c>
      <c r="T78" s="72">
        <f t="shared" si="8"/>
        <v>89.63</v>
      </c>
      <c r="U78" s="73">
        <f t="shared" si="6"/>
        <v>346.46000000000004</v>
      </c>
      <c r="V78" s="244">
        <f t="shared" si="7"/>
        <v>31053.209800000001</v>
      </c>
      <c r="W78" s="178" t="s">
        <v>621</v>
      </c>
      <c r="Y78" s="180"/>
    </row>
    <row r="79" spans="2:29" s="58" customFormat="1" ht="22.9" customHeight="1" x14ac:dyDescent="0.2">
      <c r="B79" s="53"/>
      <c r="C79" s="80"/>
      <c r="D79" s="81" t="s">
        <v>3</v>
      </c>
      <c r="E79" s="82" t="s">
        <v>265</v>
      </c>
      <c r="F79" s="82" t="s">
        <v>266</v>
      </c>
      <c r="G79" s="80"/>
      <c r="H79" s="80"/>
      <c r="I79" s="83"/>
      <c r="J79" s="84">
        <v>5801.09</v>
      </c>
      <c r="K79" s="68"/>
      <c r="L79" s="66" t="str">
        <f t="shared" si="9"/>
        <v/>
      </c>
      <c r="M79" s="68"/>
      <c r="N79" s="66" t="str">
        <f t="shared" si="10"/>
        <v/>
      </c>
      <c r="O79" s="68"/>
      <c r="P79" s="66" t="str">
        <f t="shared" si="11"/>
        <v/>
      </c>
      <c r="Q79" s="69">
        <v>0</v>
      </c>
      <c r="R79" s="70">
        <f t="shared" si="4"/>
        <v>0</v>
      </c>
      <c r="S79" s="243">
        <f t="shared" si="5"/>
        <v>0</v>
      </c>
      <c r="T79" s="72" t="str">
        <f t="shared" si="8"/>
        <v/>
      </c>
      <c r="U79" s="73">
        <f t="shared" si="6"/>
        <v>0</v>
      </c>
      <c r="V79" s="244"/>
      <c r="Y79" s="186"/>
    </row>
    <row r="80" spans="2:29" s="129" customFormat="1" ht="22.5" customHeight="1" x14ac:dyDescent="0.2">
      <c r="B80" s="128"/>
      <c r="C80" s="59" t="s">
        <v>211</v>
      </c>
      <c r="D80" s="59" t="s">
        <v>29</v>
      </c>
      <c r="E80" s="60" t="s">
        <v>427</v>
      </c>
      <c r="F80" s="61" t="s">
        <v>428</v>
      </c>
      <c r="G80" s="62" t="s">
        <v>111</v>
      </c>
      <c r="H80" s="63">
        <v>50.7</v>
      </c>
      <c r="I80" s="64">
        <v>114.42</v>
      </c>
      <c r="J80" s="63">
        <v>5801.09</v>
      </c>
      <c r="K80" s="68"/>
      <c r="L80" s="66">
        <f t="shared" si="9"/>
        <v>0</v>
      </c>
      <c r="M80" s="68"/>
      <c r="N80" s="66">
        <f t="shared" si="10"/>
        <v>0</v>
      </c>
      <c r="O80" s="68"/>
      <c r="P80" s="66">
        <f t="shared" si="11"/>
        <v>0</v>
      </c>
      <c r="Q80" s="69">
        <v>0</v>
      </c>
      <c r="R80" s="70">
        <f t="shared" ref="R80" si="12">I80</f>
        <v>114.42</v>
      </c>
      <c r="S80" s="243">
        <f t="shared" ref="S80" si="13">Q80*R80</f>
        <v>0</v>
      </c>
      <c r="T80" s="72">
        <f t="shared" si="8"/>
        <v>50.7</v>
      </c>
      <c r="U80" s="73">
        <f t="shared" ref="U80" si="14">I80</f>
        <v>114.42</v>
      </c>
      <c r="V80" s="244">
        <f t="shared" ref="V80" si="15">T80*U80</f>
        <v>5801.0940000000001</v>
      </c>
      <c r="Y80" s="180"/>
    </row>
    <row r="81" spans="2:25" s="129" customFormat="1" ht="6.95" customHeight="1" x14ac:dyDescent="0.2">
      <c r="B81" s="128"/>
      <c r="C81" s="128"/>
      <c r="D81" s="128"/>
      <c r="E81" s="128"/>
      <c r="F81" s="128"/>
      <c r="G81" s="128"/>
      <c r="H81" s="128"/>
      <c r="I81" s="154"/>
      <c r="J81" s="128"/>
      <c r="Y81" s="180"/>
    </row>
    <row r="82" spans="2:25" ht="18" customHeight="1" x14ac:dyDescent="0.2">
      <c r="D82" s="38"/>
      <c r="E82" s="39" t="s">
        <v>527</v>
      </c>
      <c r="F82" s="40"/>
      <c r="G82" s="40"/>
      <c r="H82" s="41"/>
      <c r="I82" s="40"/>
      <c r="J82" s="42">
        <v>463533.31</v>
      </c>
      <c r="K82" s="44" t="s">
        <v>522</v>
      </c>
      <c r="L82" s="176">
        <f>ROUND(SUM(L12:L80),2)</f>
        <v>0</v>
      </c>
      <c r="M82" s="44" t="s">
        <v>522</v>
      </c>
      <c r="N82" s="176">
        <f>ROUND(SUM(N12:N80),2)</f>
        <v>0</v>
      </c>
      <c r="O82" s="44" t="s">
        <v>522</v>
      </c>
      <c r="P82" s="176">
        <f>ROUND(SUM(P12:P80),2)</f>
        <v>0</v>
      </c>
      <c r="Q82" s="45"/>
      <c r="R82" s="176"/>
      <c r="S82" s="176">
        <f>SUM(S15:S80)</f>
        <v>0</v>
      </c>
      <c r="T82" s="176"/>
      <c r="U82" s="176"/>
      <c r="V82" s="176">
        <f t="shared" ref="V82" si="16">SUM(V15:V80)</f>
        <v>463533.31099999999</v>
      </c>
    </row>
    <row r="83" spans="2:25" ht="12.75" x14ac:dyDescent="0.2">
      <c r="H83" s="46"/>
      <c r="I83" s="6"/>
      <c r="J83" s="7"/>
    </row>
    <row r="84" spans="2:25" ht="14.25" x14ac:dyDescent="0.2">
      <c r="E84" s="412" t="s">
        <v>529</v>
      </c>
      <c r="F84" s="412"/>
      <c r="G84" s="409" t="s">
        <v>747</v>
      </c>
      <c r="H84" s="46"/>
      <c r="I84" s="6"/>
      <c r="L84" s="409" t="s">
        <v>521</v>
      </c>
      <c r="Q84" s="37" t="s">
        <v>521</v>
      </c>
    </row>
  </sheetData>
  <sheetProtection formatColumns="0" formatRows="0" autoFilter="0"/>
  <protectedRanges>
    <protectedRange password="CCAA" sqref="Q8" name="Oblast1_1_1"/>
    <protectedRange password="CCAA" sqref="D9:H11" name="Oblast1_2"/>
  </protectedRanges>
  <autoFilter ref="C10:V80" xr:uid="{EAB467D7-ACF6-4DA4-8A0E-E588D7F8B119}">
    <filterColumn colId="8" showButton="0"/>
    <filterColumn colId="10" showButton="0"/>
    <filterColumn colId="12" showButton="0"/>
  </autoFilter>
  <mergeCells count="27">
    <mergeCell ref="K8:L8"/>
    <mergeCell ref="M8:N8"/>
    <mergeCell ref="O8:P8"/>
    <mergeCell ref="T9:V9"/>
    <mergeCell ref="K9:L9"/>
    <mergeCell ref="M9:N9"/>
    <mergeCell ref="O9:P9"/>
    <mergeCell ref="Q9:S9"/>
    <mergeCell ref="AB64:AB67"/>
    <mergeCell ref="AB48:AB62"/>
    <mergeCell ref="AB46:AB47"/>
    <mergeCell ref="AB30:AB31"/>
    <mergeCell ref="Z57:Z59"/>
    <mergeCell ref="Z61:Z62"/>
    <mergeCell ref="AA57:AA59"/>
    <mergeCell ref="W12:W13"/>
    <mergeCell ref="K10:L10"/>
    <mergeCell ref="X57:X59"/>
    <mergeCell ref="X61:X62"/>
    <mergeCell ref="M10:N10"/>
    <mergeCell ref="O10:P10"/>
    <mergeCell ref="AC30:AC31"/>
    <mergeCell ref="AC46:AC47"/>
    <mergeCell ref="AC61:AC62"/>
    <mergeCell ref="W51:W52"/>
    <mergeCell ref="W57:W62"/>
    <mergeCell ref="Y61:Y62"/>
  </mergeCells>
  <conditionalFormatting sqref="D3:E8 H3:J8 D9:J11 O11:HO11 Q8:HO8 D1:J2 W9:HO10 K1:HO7">
    <cfRule type="cellIs" dxfId="57" priority="96" operator="lessThan">
      <formula>0</formula>
    </cfRule>
  </conditionalFormatting>
  <conditionalFormatting sqref="G4">
    <cfRule type="cellIs" dxfId="56" priority="95" operator="lessThan">
      <formula>0</formula>
    </cfRule>
  </conditionalFormatting>
  <conditionalFormatting sqref="G3">
    <cfRule type="cellIs" dxfId="55" priority="94" operator="lessThan">
      <formula>0</formula>
    </cfRule>
  </conditionalFormatting>
  <conditionalFormatting sqref="M11:N11">
    <cfRule type="cellIs" dxfId="54" priority="85" operator="lessThan">
      <formula>0</formula>
    </cfRule>
  </conditionalFormatting>
  <conditionalFormatting sqref="K9:L10 M9:N9">
    <cfRule type="cellIs" dxfId="53" priority="64" operator="lessThan">
      <formula>0</formula>
    </cfRule>
  </conditionalFormatting>
  <conditionalFormatting sqref="K11:L11">
    <cfRule type="cellIs" dxfId="52" priority="86" operator="lessThan">
      <formula>0</formula>
    </cfRule>
  </conditionalFormatting>
  <conditionalFormatting sqref="K8">
    <cfRule type="cellIs" dxfId="51" priority="58" operator="lessThan">
      <formula>0</formula>
    </cfRule>
  </conditionalFormatting>
  <conditionalFormatting sqref="M8">
    <cfRule type="cellIs" dxfId="50" priority="57" operator="lessThan">
      <formula>0</formula>
    </cfRule>
  </conditionalFormatting>
  <conditionalFormatting sqref="O9:P9">
    <cfRule type="cellIs" dxfId="49" priority="56" operator="lessThan">
      <formula>0</formula>
    </cfRule>
  </conditionalFormatting>
  <conditionalFormatting sqref="O10:P10">
    <cfRule type="cellIs" dxfId="48" priority="55" operator="lessThan">
      <formula>0</formula>
    </cfRule>
  </conditionalFormatting>
  <conditionalFormatting sqref="O8">
    <cfRule type="cellIs" dxfId="47" priority="54" operator="lessThan">
      <formula>0</formula>
    </cfRule>
  </conditionalFormatting>
  <conditionalFormatting sqref="M10:N10">
    <cfRule type="cellIs" dxfId="46" priority="63" operator="lessThan">
      <formula>0</formula>
    </cfRule>
  </conditionalFormatting>
  <conditionalFormatting sqref="O12:U14 T16:T80 O15:R80">
    <cfRule type="cellIs" dxfId="45" priority="53" operator="lessThan">
      <formula>0</formula>
    </cfRule>
  </conditionalFormatting>
  <conditionalFormatting sqref="Q12:U14 T16:T80 Q15:R80">
    <cfRule type="cellIs" dxfId="44" priority="41" operator="lessThan">
      <formula>0</formula>
    </cfRule>
  </conditionalFormatting>
  <conditionalFormatting sqref="M12:N80">
    <cfRule type="cellIs" dxfId="43" priority="32" operator="lessThan">
      <formula>0</formula>
    </cfRule>
  </conditionalFormatting>
  <conditionalFormatting sqref="K12:L80">
    <cfRule type="cellIs" dxfId="42" priority="33" operator="lessThan">
      <formula>0</formula>
    </cfRule>
  </conditionalFormatting>
  <conditionalFormatting sqref="O83:P84 O82">
    <cfRule type="cellIs" dxfId="41" priority="31" operator="lessThan">
      <formula>0</formula>
    </cfRule>
  </conditionalFormatting>
  <conditionalFormatting sqref="E82:J83 Q82:Q83 D82:D84 R83:HY84 S82:HY82">
    <cfRule type="cellIs" dxfId="40" priority="30" operator="lessThan">
      <formula>0</formula>
    </cfRule>
  </conditionalFormatting>
  <conditionalFormatting sqref="R84:S84">
    <cfRule type="cellIs" dxfId="39" priority="29" operator="lessThan">
      <formula>0</formula>
    </cfRule>
  </conditionalFormatting>
  <conditionalFormatting sqref="M83:N84 M82">
    <cfRule type="cellIs" dxfId="38" priority="18" operator="lessThan">
      <formula>0</formula>
    </cfRule>
  </conditionalFormatting>
  <conditionalFormatting sqref="K83:L83 K82">
    <cfRule type="cellIs" dxfId="37" priority="19" operator="lessThan">
      <formula>0</formula>
    </cfRule>
  </conditionalFormatting>
  <conditionalFormatting sqref="T15:U15 U16:U80">
    <cfRule type="cellIs" dxfId="36" priority="13" operator="lessThan">
      <formula>0</formula>
    </cfRule>
  </conditionalFormatting>
  <conditionalFormatting sqref="T15:U15 U16:U80">
    <cfRule type="cellIs" dxfId="35" priority="12" operator="lessThan">
      <formula>0</formula>
    </cfRule>
  </conditionalFormatting>
  <conditionalFormatting sqref="L82 N82 P82">
    <cfRule type="cellIs" dxfId="34" priority="11" operator="lessThan">
      <formula>0</formula>
    </cfRule>
  </conditionalFormatting>
  <conditionalFormatting sqref="R82">
    <cfRule type="cellIs" dxfId="33" priority="10" operator="lessThan">
      <formula>0</formula>
    </cfRule>
  </conditionalFormatting>
  <conditionalFormatting sqref="G84:I84 L84">
    <cfRule type="cellIs" dxfId="32" priority="4" operator="lessThan">
      <formula>0</formula>
    </cfRule>
  </conditionalFormatting>
  <conditionalFormatting sqref="G84:I84 L84">
    <cfRule type="cellIs" dxfId="31" priority="3" operator="lessThan">
      <formula>0</formula>
    </cfRule>
  </conditionalFormatting>
  <conditionalFormatting sqref="G84:I84">
    <cfRule type="cellIs" dxfId="30" priority="2" operator="lessThan">
      <formula>0</formula>
    </cfRule>
  </conditionalFormatting>
  <conditionalFormatting sqref="G84:I84">
    <cfRule type="cellIs" dxfId="29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4" fitToHeight="0" orientation="landscape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F0"/>
    <pageSetUpPr fitToPage="1"/>
  </sheetPr>
  <dimension ref="B1:AP38"/>
  <sheetViews>
    <sheetView showGridLines="0" view="pageBreakPreview" topLeftCell="A15" zoomScaleNormal="100" zoomScaleSheetLayoutView="100" workbookViewId="0">
      <selection activeCell="Q13" sqref="Q13:Q34"/>
    </sheetView>
  </sheetViews>
  <sheetFormatPr defaultColWidth="9.33203125" defaultRowHeight="11.25" x14ac:dyDescent="0.2"/>
  <cols>
    <col min="1" max="1" width="8.33203125" style="6" customWidth="1"/>
    <col min="2" max="2" width="1.6640625" style="6" customWidth="1"/>
    <col min="3" max="3" width="4.1640625" style="6" customWidth="1"/>
    <col min="4" max="4" width="4.33203125" style="6" customWidth="1"/>
    <col min="5" max="5" width="17.1640625" style="6" customWidth="1"/>
    <col min="6" max="6" width="100.83203125" style="6" customWidth="1"/>
    <col min="7" max="7" width="8.6640625" style="6" customWidth="1"/>
    <col min="8" max="8" width="11.1640625" style="6" customWidth="1"/>
    <col min="9" max="9" width="14.1640625" style="166" customWidth="1"/>
    <col min="10" max="10" width="23.5" style="6" customWidth="1"/>
    <col min="11" max="15" width="9.33203125" style="6" hidden="1" customWidth="1"/>
    <col min="16" max="16" width="8.6640625" style="6" hidden="1" customWidth="1"/>
    <col min="17" max="17" width="9.33203125" style="6"/>
    <col min="18" max="18" width="18.83203125" style="6" customWidth="1"/>
    <col min="19" max="19" width="16.1640625" style="6" bestFit="1" customWidth="1"/>
    <col min="20" max="20" width="9.33203125" style="6"/>
    <col min="21" max="21" width="16.6640625" style="6" bestFit="1" customWidth="1"/>
    <col min="22" max="22" width="15.1640625" style="6" bestFit="1" customWidth="1"/>
    <col min="23" max="23" width="24.33203125" style="6" hidden="1" customWidth="1"/>
    <col min="24" max="24" width="4.83203125" style="6" hidden="1" customWidth="1"/>
    <col min="25" max="25" width="20.1640625" style="6" hidden="1" customWidth="1"/>
    <col min="26" max="26" width="24.33203125" style="204" hidden="1" customWidth="1"/>
    <col min="27" max="27" width="20.6640625" style="6" hidden="1" customWidth="1"/>
    <col min="28" max="28" width="10.5" style="6" hidden="1" customWidth="1"/>
    <col min="29" max="29" width="24.1640625" style="6" hidden="1" customWidth="1"/>
    <col min="30" max="30" width="23.83203125" style="6" hidden="1" customWidth="1"/>
    <col min="31" max="31" width="0" style="6" hidden="1" customWidth="1"/>
    <col min="32" max="32" width="20.1640625" style="6" hidden="1" customWidth="1"/>
    <col min="33" max="34" width="0" style="6" hidden="1" customWidth="1"/>
    <col min="35" max="35" width="26.1640625" style="6" hidden="1" customWidth="1"/>
    <col min="36" max="36" width="22.1640625" style="6" hidden="1" customWidth="1"/>
    <col min="37" max="37" width="26" style="6" hidden="1" customWidth="1"/>
    <col min="38" max="40" width="0" style="6" hidden="1" customWidth="1"/>
    <col min="41" max="41" width="27.83203125" style="6" customWidth="1"/>
    <col min="42" max="16384" width="9.33203125" style="6"/>
  </cols>
  <sheetData>
    <row r="1" spans="2:42" s="96" customFormat="1" ht="18" customHeight="1" x14ac:dyDescent="0.25">
      <c r="E1" s="11"/>
      <c r="F1" s="9" t="s">
        <v>479</v>
      </c>
      <c r="G1" s="87" t="s">
        <v>556</v>
      </c>
      <c r="I1" s="89"/>
      <c r="J1" s="142"/>
      <c r="K1" s="90"/>
      <c r="L1" s="91"/>
      <c r="M1" s="90"/>
      <c r="N1" s="91"/>
      <c r="O1" s="90"/>
      <c r="P1" s="92"/>
      <c r="Q1" s="93"/>
      <c r="R1" s="94"/>
      <c r="S1" s="94"/>
      <c r="T1" s="95"/>
      <c r="U1" s="143"/>
      <c r="Z1" s="198"/>
      <c r="AA1" s="191"/>
    </row>
    <row r="2" spans="2:42" s="96" customFormat="1" ht="18" customHeight="1" x14ac:dyDescent="0.25">
      <c r="E2" s="11"/>
      <c r="F2" s="9" t="s">
        <v>480</v>
      </c>
      <c r="G2" s="87" t="s">
        <v>2</v>
      </c>
      <c r="H2" s="11"/>
      <c r="I2" s="89"/>
      <c r="J2" s="142"/>
      <c r="K2" s="90"/>
      <c r="L2" s="91"/>
      <c r="M2" s="90"/>
      <c r="N2" s="91"/>
      <c r="O2" s="90"/>
      <c r="P2" s="92"/>
      <c r="Q2" s="93"/>
      <c r="R2" s="94"/>
      <c r="S2" s="94"/>
      <c r="T2" s="95"/>
      <c r="U2" s="143"/>
      <c r="Z2" s="198"/>
      <c r="AA2" s="191"/>
    </row>
    <row r="3" spans="2:42" s="11" customFormat="1" ht="18" customHeight="1" x14ac:dyDescent="0.25">
      <c r="F3" s="1" t="s">
        <v>481</v>
      </c>
      <c r="G3" s="10" t="s">
        <v>482</v>
      </c>
      <c r="I3" s="89"/>
      <c r="J3" s="144"/>
      <c r="K3" s="98"/>
      <c r="L3" s="99"/>
      <c r="M3" s="98"/>
      <c r="N3" s="99"/>
      <c r="O3" s="98"/>
      <c r="P3" s="100"/>
      <c r="Q3" s="101"/>
      <c r="R3" s="102"/>
      <c r="S3" s="102"/>
      <c r="T3" s="103"/>
      <c r="U3" s="145"/>
      <c r="Z3" s="199"/>
      <c r="AA3" s="192"/>
    </row>
    <row r="4" spans="2:42" s="11" customFormat="1" ht="18" customHeight="1" x14ac:dyDescent="0.25">
      <c r="F4" s="1" t="s">
        <v>483</v>
      </c>
      <c r="G4" s="10" t="s">
        <v>484</v>
      </c>
      <c r="I4" s="89"/>
      <c r="J4" s="144"/>
      <c r="K4" s="98"/>
      <c r="L4" s="99"/>
      <c r="M4" s="98"/>
      <c r="N4" s="99"/>
      <c r="O4" s="98"/>
      <c r="P4" s="100"/>
      <c r="Q4" s="101"/>
      <c r="R4" s="102"/>
      <c r="S4" s="102"/>
      <c r="T4" s="103"/>
      <c r="U4" s="145"/>
      <c r="Z4" s="199"/>
      <c r="AA4" s="192"/>
    </row>
    <row r="5" spans="2:42" s="11" customFormat="1" ht="18" customHeight="1" x14ac:dyDescent="0.25">
      <c r="F5" s="9" t="s">
        <v>485</v>
      </c>
      <c r="G5" s="10" t="s">
        <v>486</v>
      </c>
      <c r="I5" s="89"/>
      <c r="J5" s="144"/>
      <c r="K5" s="98"/>
      <c r="L5" s="99"/>
      <c r="M5" s="98"/>
      <c r="N5" s="99"/>
      <c r="O5" s="98"/>
      <c r="P5" s="100"/>
      <c r="Q5" s="101"/>
      <c r="R5" s="102"/>
      <c r="S5" s="102"/>
      <c r="T5" s="103"/>
      <c r="U5" s="145"/>
      <c r="Z5" s="199"/>
      <c r="AA5" s="192"/>
    </row>
    <row r="6" spans="2:42" s="11" customFormat="1" ht="18" customHeight="1" x14ac:dyDescent="0.25">
      <c r="F6" s="9" t="s">
        <v>487</v>
      </c>
      <c r="G6" s="104" t="s">
        <v>488</v>
      </c>
      <c r="H6" s="146"/>
      <c r="I6" s="89"/>
      <c r="J6" s="144"/>
      <c r="K6" s="98"/>
      <c r="L6" s="99"/>
      <c r="M6" s="98"/>
      <c r="N6" s="99"/>
      <c r="O6" s="98"/>
      <c r="P6" s="100"/>
      <c r="Q6" s="101"/>
      <c r="R6" s="102"/>
      <c r="S6" s="102"/>
      <c r="T6" s="103"/>
      <c r="U6" s="145"/>
      <c r="Z6" s="199"/>
      <c r="AA6" s="192"/>
    </row>
    <row r="7" spans="2:42" s="12" customFormat="1" ht="18" customHeight="1" x14ac:dyDescent="0.2">
      <c r="D7" s="147"/>
      <c r="F7" s="9"/>
      <c r="G7" s="104"/>
      <c r="H7" s="146"/>
      <c r="K7" s="433">
        <v>44592</v>
      </c>
      <c r="L7" s="433"/>
      <c r="M7" s="433">
        <v>44620</v>
      </c>
      <c r="N7" s="433"/>
      <c r="O7" s="433">
        <v>44651</v>
      </c>
      <c r="P7" s="433"/>
      <c r="Q7" s="150" t="s">
        <v>499</v>
      </c>
      <c r="R7" s="151" t="str">
        <f>+C11</f>
        <v>02 - Vedlejší a ostaní náklady</v>
      </c>
      <c r="S7" s="151"/>
      <c r="U7" s="152"/>
      <c r="Z7" s="200"/>
      <c r="AA7" s="193"/>
    </row>
    <row r="8" spans="2:42" s="13" customFormat="1" ht="20.100000000000001" customHeight="1" x14ac:dyDescent="0.2">
      <c r="C8" s="167"/>
      <c r="D8" s="168"/>
      <c r="E8" s="168"/>
      <c r="F8" s="168"/>
      <c r="G8" s="168"/>
      <c r="H8" s="168"/>
      <c r="I8" s="169"/>
      <c r="J8" s="170"/>
      <c r="K8" s="427" t="s">
        <v>514</v>
      </c>
      <c r="L8" s="427"/>
      <c r="M8" s="427" t="s">
        <v>515</v>
      </c>
      <c r="N8" s="427"/>
      <c r="O8" s="427" t="s">
        <v>516</v>
      </c>
      <c r="P8" s="427"/>
      <c r="Q8" s="442" t="s">
        <v>737</v>
      </c>
      <c r="R8" s="442"/>
      <c r="S8" s="448"/>
      <c r="T8" s="444" t="s">
        <v>743</v>
      </c>
      <c r="U8" s="444"/>
      <c r="V8" s="449"/>
      <c r="Z8" s="201"/>
      <c r="AA8" s="194"/>
    </row>
    <row r="9" spans="2:42" s="13" customFormat="1" ht="24" customHeight="1" x14ac:dyDescent="0.2">
      <c r="C9" s="14"/>
      <c r="D9" s="15" t="s">
        <v>517</v>
      </c>
      <c r="E9" s="15" t="s">
        <v>476</v>
      </c>
      <c r="F9" s="15" t="s">
        <v>477</v>
      </c>
      <c r="G9" s="15" t="s">
        <v>24</v>
      </c>
      <c r="H9" s="16" t="s">
        <v>25</v>
      </c>
      <c r="I9" s="17" t="s">
        <v>518</v>
      </c>
      <c r="J9" s="18" t="s">
        <v>478</v>
      </c>
      <c r="K9" s="426" t="s">
        <v>497</v>
      </c>
      <c r="L9" s="426"/>
      <c r="M9" s="426" t="s">
        <v>497</v>
      </c>
      <c r="N9" s="426"/>
      <c r="O9" s="426" t="s">
        <v>497</v>
      </c>
      <c r="P9" s="426"/>
      <c r="Q9" s="339" t="s">
        <v>519</v>
      </c>
      <c r="R9" s="340" t="s">
        <v>740</v>
      </c>
      <c r="S9" s="340" t="s">
        <v>741</v>
      </c>
      <c r="T9" s="341" t="s">
        <v>519</v>
      </c>
      <c r="U9" s="342" t="s">
        <v>742</v>
      </c>
      <c r="V9" s="343" t="s">
        <v>741</v>
      </c>
      <c r="W9" s="177" t="s">
        <v>530</v>
      </c>
      <c r="Y9" s="177" t="s">
        <v>557</v>
      </c>
      <c r="Z9" s="201"/>
      <c r="AA9" s="194"/>
      <c r="AB9" s="177" t="s">
        <v>585</v>
      </c>
      <c r="AC9" s="177" t="s">
        <v>591</v>
      </c>
      <c r="AD9" s="177" t="s">
        <v>605</v>
      </c>
      <c r="AF9" s="177" t="s">
        <v>616</v>
      </c>
      <c r="AI9" s="177" t="s">
        <v>635</v>
      </c>
      <c r="AO9" s="177" t="s">
        <v>716</v>
      </c>
      <c r="AP9" s="13" t="s">
        <v>730</v>
      </c>
    </row>
    <row r="10" spans="2:42" s="13" customFormat="1" ht="12.75" x14ac:dyDescent="0.2">
      <c r="D10" s="24"/>
      <c r="E10" s="24"/>
      <c r="F10" s="24"/>
      <c r="G10" s="24"/>
      <c r="H10" s="25"/>
      <c r="I10" s="26"/>
      <c r="J10" s="27"/>
      <c r="K10" s="30"/>
      <c r="L10" s="30"/>
      <c r="M10" s="30"/>
      <c r="N10" s="30"/>
      <c r="O10" s="32"/>
      <c r="P10" s="32"/>
      <c r="Q10" s="33"/>
      <c r="R10" s="34"/>
      <c r="S10" s="34"/>
      <c r="T10" s="35"/>
      <c r="U10" s="36"/>
      <c r="Z10" s="201"/>
      <c r="AA10" s="194"/>
    </row>
    <row r="11" spans="2:42" s="129" customFormat="1" ht="22.9" customHeight="1" x14ac:dyDescent="0.25">
      <c r="B11" s="128"/>
      <c r="C11" s="153" t="s">
        <v>429</v>
      </c>
      <c r="D11" s="128"/>
      <c r="E11" s="128"/>
      <c r="F11" s="128"/>
      <c r="G11" s="128"/>
      <c r="H11" s="128"/>
      <c r="I11" s="154"/>
      <c r="J11" s="155">
        <v>397585</v>
      </c>
      <c r="K11" s="161"/>
      <c r="L11" s="159" t="str">
        <f t="shared" ref="L11:L34" si="0">IF(ISBLANK($H11),"",K11*$I11)</f>
        <v/>
      </c>
      <c r="M11" s="161"/>
      <c r="N11" s="159" t="str">
        <f t="shared" ref="N11:N34" si="1">IF(ISBLANK($H11),"",M11*$I11)</f>
        <v/>
      </c>
      <c r="O11" s="161"/>
      <c r="P11" s="159" t="str">
        <f t="shared" ref="P11:P34" si="2">IF(ISBLANK($H11),"",O11*$I11)</f>
        <v/>
      </c>
      <c r="Q11" s="162" t="str">
        <f>IF(ISBLANK(H11),"",SUM(#REF!+#REF!+#REF!+#REF!+#REF!+#REF!+#REF!+#REF!+#REF!+#REF!+#REF!+#REF!+#REF!+O11+#REF!,#REF!,#REF!,#REF!+#REF!,#REF!,#REF!,K11,M11,O11))</f>
        <v/>
      </c>
      <c r="R11" s="163" t="str">
        <f>IF(ISBLANK(H11),"",SUM(#REF!+#REF!+#REF!+#REF!+#REF!+#REF!+#REF!+#REF!+#REF!+#REF!+#REF!+#REF!+#REF!+P11,N11,L11,#REF!,#REF!,#REF!,#REF!,#REF!,#REF!,#REF!))</f>
        <v/>
      </c>
      <c r="S11" s="163"/>
      <c r="T11" s="164" t="str">
        <f t="shared" ref="T11:T13" si="3">IF(ISBLANK(H11),"",H11-Q11)</f>
        <v/>
      </c>
      <c r="U11" s="165" t="str">
        <f t="shared" ref="U11:U12" si="4">IF(ISBLANK(H11),"",J11-R11)</f>
        <v/>
      </c>
      <c r="Z11" s="202"/>
      <c r="AA11" s="195"/>
      <c r="AG11" s="129" t="s">
        <v>633</v>
      </c>
      <c r="AI11" s="420" t="s">
        <v>653</v>
      </c>
    </row>
    <row r="12" spans="2:42" s="58" customFormat="1" ht="15" x14ac:dyDescent="0.2">
      <c r="B12" s="53"/>
      <c r="C12" s="53"/>
      <c r="D12" s="54" t="s">
        <v>3</v>
      </c>
      <c r="E12" s="85" t="s">
        <v>430</v>
      </c>
      <c r="F12" s="85" t="s">
        <v>431</v>
      </c>
      <c r="G12" s="53"/>
      <c r="H12" s="53"/>
      <c r="I12" s="56"/>
      <c r="J12" s="86">
        <v>397585</v>
      </c>
      <c r="K12" s="161"/>
      <c r="L12" s="159" t="str">
        <f t="shared" si="0"/>
        <v/>
      </c>
      <c r="M12" s="161"/>
      <c r="N12" s="159" t="str">
        <f t="shared" si="1"/>
        <v/>
      </c>
      <c r="O12" s="161"/>
      <c r="P12" s="159" t="str">
        <f t="shared" si="2"/>
        <v/>
      </c>
      <c r="Q12" s="162" t="str">
        <f>IF(ISBLANK(H12),"",SUM(#REF!+#REF!+#REF!+#REF!+#REF!+#REF!+#REF!+#REF!+#REF!+#REF!+#REF!+#REF!+#REF!+O12+#REF!,#REF!,#REF!,#REF!+#REF!,#REF!,#REF!,K12,M12,O12))</f>
        <v/>
      </c>
      <c r="R12" s="163" t="str">
        <f>IF(ISBLANK(H12),"",SUM(#REF!+#REF!+#REF!+#REF!+#REF!+#REF!+#REF!+#REF!+#REF!+#REF!+#REF!+#REF!+#REF!+P12,N12,L12,#REF!,#REF!,#REF!,#REF!,#REF!,#REF!,#REF!))</f>
        <v/>
      </c>
      <c r="S12" s="163"/>
      <c r="T12" s="164" t="str">
        <f t="shared" si="3"/>
        <v/>
      </c>
      <c r="U12" s="165" t="str">
        <f t="shared" si="4"/>
        <v/>
      </c>
      <c r="Z12" s="203"/>
      <c r="AA12" s="196"/>
      <c r="AI12" s="420"/>
    </row>
    <row r="13" spans="2:42" s="129" customFormat="1" ht="45" x14ac:dyDescent="0.2">
      <c r="B13" s="128"/>
      <c r="C13" s="59" t="s">
        <v>6</v>
      </c>
      <c r="D13" s="59" t="s">
        <v>29</v>
      </c>
      <c r="E13" s="60" t="s">
        <v>432</v>
      </c>
      <c r="F13" s="61" t="s">
        <v>433</v>
      </c>
      <c r="G13" s="62" t="s">
        <v>434</v>
      </c>
      <c r="H13" s="63">
        <v>1</v>
      </c>
      <c r="I13" s="64">
        <v>190318</v>
      </c>
      <c r="J13" s="63">
        <v>190318</v>
      </c>
      <c r="K13" s="68"/>
      <c r="L13" s="66">
        <f t="shared" si="0"/>
        <v>0</v>
      </c>
      <c r="M13" s="68"/>
      <c r="N13" s="66">
        <f t="shared" si="1"/>
        <v>0</v>
      </c>
      <c r="O13" s="68"/>
      <c r="P13" s="66">
        <f t="shared" si="2"/>
        <v>0</v>
      </c>
      <c r="Q13" s="69">
        <v>0</v>
      </c>
      <c r="R13" s="70">
        <f>I13</f>
        <v>190318</v>
      </c>
      <c r="S13" s="243">
        <f>Q13*R13</f>
        <v>0</v>
      </c>
      <c r="T13" s="72">
        <f t="shared" si="3"/>
        <v>1</v>
      </c>
      <c r="U13" s="73">
        <f>I13</f>
        <v>190318</v>
      </c>
      <c r="V13" s="244">
        <f>T13*U13</f>
        <v>190318</v>
      </c>
      <c r="Z13" s="202"/>
      <c r="AA13" s="195"/>
      <c r="AF13" s="178" t="s">
        <v>627</v>
      </c>
      <c r="AI13" s="178" t="s">
        <v>654</v>
      </c>
      <c r="AJ13" s="129" t="s">
        <v>661</v>
      </c>
      <c r="AK13" s="179" t="s">
        <v>706</v>
      </c>
      <c r="AL13" s="129" t="s">
        <v>607</v>
      </c>
    </row>
    <row r="14" spans="2:42" s="129" customFormat="1" ht="12" x14ac:dyDescent="0.2">
      <c r="B14" s="128"/>
      <c r="C14" s="59" t="s">
        <v>7</v>
      </c>
      <c r="D14" s="59" t="s">
        <v>29</v>
      </c>
      <c r="E14" s="60" t="s">
        <v>435</v>
      </c>
      <c r="F14" s="61" t="s">
        <v>436</v>
      </c>
      <c r="G14" s="62" t="s">
        <v>434</v>
      </c>
      <c r="H14" s="63">
        <v>1</v>
      </c>
      <c r="I14" s="64">
        <v>0</v>
      </c>
      <c r="J14" s="63">
        <v>0</v>
      </c>
      <c r="K14" s="68"/>
      <c r="L14" s="66">
        <f t="shared" si="0"/>
        <v>0</v>
      </c>
      <c r="M14" s="68"/>
      <c r="N14" s="66">
        <f t="shared" si="1"/>
        <v>0</v>
      </c>
      <c r="O14" s="68"/>
      <c r="P14" s="66">
        <f t="shared" si="2"/>
        <v>0</v>
      </c>
      <c r="Q14" s="69">
        <v>0</v>
      </c>
      <c r="R14" s="70">
        <f t="shared" ref="R14:R34" si="5">I14</f>
        <v>0</v>
      </c>
      <c r="S14" s="243">
        <f t="shared" ref="S14:S34" si="6">Q14*R14</f>
        <v>0</v>
      </c>
      <c r="T14" s="72">
        <f t="shared" ref="T14:T34" si="7">IF(ISBLANK(H14),"",H14-Q14)</f>
        <v>1</v>
      </c>
      <c r="U14" s="73">
        <f t="shared" ref="U14:U34" si="8">I14</f>
        <v>0</v>
      </c>
      <c r="V14" s="244">
        <f t="shared" ref="V14:V34" si="9">T14*U14</f>
        <v>0</v>
      </c>
      <c r="Z14" s="202"/>
      <c r="AA14" s="195"/>
    </row>
    <row r="15" spans="2:42" s="129" customFormat="1" ht="67.5" x14ac:dyDescent="0.2">
      <c r="B15" s="128"/>
      <c r="C15" s="59" t="s">
        <v>14</v>
      </c>
      <c r="D15" s="59" t="s">
        <v>29</v>
      </c>
      <c r="E15" s="60" t="s">
        <v>437</v>
      </c>
      <c r="F15" s="61" t="s">
        <v>438</v>
      </c>
      <c r="G15" s="62" t="s">
        <v>434</v>
      </c>
      <c r="H15" s="63">
        <v>1</v>
      </c>
      <c r="I15" s="64">
        <v>2433</v>
      </c>
      <c r="J15" s="63">
        <v>2433</v>
      </c>
      <c r="K15" s="68"/>
      <c r="L15" s="66">
        <f t="shared" si="0"/>
        <v>0</v>
      </c>
      <c r="M15" s="68"/>
      <c r="N15" s="66">
        <f t="shared" si="1"/>
        <v>0</v>
      </c>
      <c r="O15" s="68"/>
      <c r="P15" s="66">
        <f t="shared" si="2"/>
        <v>0</v>
      </c>
      <c r="Q15" s="69">
        <v>0</v>
      </c>
      <c r="R15" s="70">
        <f t="shared" si="5"/>
        <v>2433</v>
      </c>
      <c r="S15" s="243">
        <f t="shared" si="6"/>
        <v>0</v>
      </c>
      <c r="T15" s="72">
        <f t="shared" si="7"/>
        <v>1</v>
      </c>
      <c r="U15" s="73">
        <f t="shared" si="8"/>
        <v>2433</v>
      </c>
      <c r="V15" s="244">
        <f t="shared" si="9"/>
        <v>2433</v>
      </c>
      <c r="Z15" s="202"/>
      <c r="AA15" s="195"/>
      <c r="AI15" s="179" t="s">
        <v>655</v>
      </c>
      <c r="AJ15" s="129" t="s">
        <v>658</v>
      </c>
      <c r="AK15" s="129" t="s">
        <v>707</v>
      </c>
      <c r="AO15" s="179" t="s">
        <v>728</v>
      </c>
      <c r="AP15" s="129" t="s">
        <v>709</v>
      </c>
    </row>
    <row r="16" spans="2:42" s="129" customFormat="1" ht="12" x14ac:dyDescent="0.2">
      <c r="B16" s="128"/>
      <c r="C16" s="59" t="s">
        <v>33</v>
      </c>
      <c r="D16" s="59" t="s">
        <v>29</v>
      </c>
      <c r="E16" s="60" t="s">
        <v>439</v>
      </c>
      <c r="F16" s="61" t="s">
        <v>440</v>
      </c>
      <c r="G16" s="62" t="s">
        <v>434</v>
      </c>
      <c r="H16" s="63">
        <v>1</v>
      </c>
      <c r="I16" s="64">
        <v>2433</v>
      </c>
      <c r="J16" s="63">
        <v>2433</v>
      </c>
      <c r="K16" s="68"/>
      <c r="L16" s="66">
        <f t="shared" si="0"/>
        <v>0</v>
      </c>
      <c r="M16" s="68"/>
      <c r="N16" s="66">
        <f t="shared" si="1"/>
        <v>0</v>
      </c>
      <c r="O16" s="68"/>
      <c r="P16" s="66">
        <f t="shared" si="2"/>
        <v>0</v>
      </c>
      <c r="Q16" s="69">
        <v>0</v>
      </c>
      <c r="R16" s="70">
        <f t="shared" si="5"/>
        <v>2433</v>
      </c>
      <c r="S16" s="243">
        <f t="shared" si="6"/>
        <v>0</v>
      </c>
      <c r="T16" s="72">
        <f t="shared" si="7"/>
        <v>1</v>
      </c>
      <c r="U16" s="73">
        <f t="shared" si="8"/>
        <v>2433</v>
      </c>
      <c r="V16" s="244">
        <f t="shared" si="9"/>
        <v>2433</v>
      </c>
      <c r="Z16" s="202"/>
      <c r="AA16" s="195"/>
    </row>
    <row r="17" spans="2:42" s="129" customFormat="1" ht="12" x14ac:dyDescent="0.2">
      <c r="B17" s="128"/>
      <c r="C17" s="59" t="s">
        <v>40</v>
      </c>
      <c r="D17" s="59" t="s">
        <v>29</v>
      </c>
      <c r="E17" s="60" t="s">
        <v>441</v>
      </c>
      <c r="F17" s="61" t="s">
        <v>442</v>
      </c>
      <c r="G17" s="62" t="s">
        <v>434</v>
      </c>
      <c r="H17" s="63">
        <v>1</v>
      </c>
      <c r="I17" s="64">
        <v>18326</v>
      </c>
      <c r="J17" s="63">
        <v>18326</v>
      </c>
      <c r="K17" s="68"/>
      <c r="L17" s="66">
        <f t="shared" si="0"/>
        <v>0</v>
      </c>
      <c r="M17" s="68"/>
      <c r="N17" s="66">
        <f t="shared" si="1"/>
        <v>0</v>
      </c>
      <c r="O17" s="68"/>
      <c r="P17" s="66">
        <f t="shared" si="2"/>
        <v>0</v>
      </c>
      <c r="Q17" s="69">
        <v>0</v>
      </c>
      <c r="R17" s="70">
        <f t="shared" si="5"/>
        <v>18326</v>
      </c>
      <c r="S17" s="243">
        <f t="shared" si="6"/>
        <v>0</v>
      </c>
      <c r="T17" s="72">
        <f t="shared" si="7"/>
        <v>1</v>
      </c>
      <c r="U17" s="73">
        <f t="shared" si="8"/>
        <v>18326</v>
      </c>
      <c r="V17" s="244">
        <f t="shared" si="9"/>
        <v>18326</v>
      </c>
      <c r="Z17" s="202"/>
      <c r="AA17" s="195"/>
    </row>
    <row r="18" spans="2:42" s="129" customFormat="1" ht="33.75" x14ac:dyDescent="0.2">
      <c r="B18" s="128"/>
      <c r="C18" s="59" t="s">
        <v>43</v>
      </c>
      <c r="D18" s="59" t="s">
        <v>29</v>
      </c>
      <c r="E18" s="60" t="s">
        <v>443</v>
      </c>
      <c r="F18" s="61" t="s">
        <v>444</v>
      </c>
      <c r="G18" s="62" t="s">
        <v>434</v>
      </c>
      <c r="H18" s="63">
        <v>1</v>
      </c>
      <c r="I18" s="64">
        <v>2433</v>
      </c>
      <c r="J18" s="63">
        <v>2433</v>
      </c>
      <c r="K18" s="68"/>
      <c r="L18" s="66">
        <f t="shared" si="0"/>
        <v>0</v>
      </c>
      <c r="M18" s="68"/>
      <c r="N18" s="66">
        <f t="shared" si="1"/>
        <v>0</v>
      </c>
      <c r="O18" s="68"/>
      <c r="P18" s="66">
        <f t="shared" si="2"/>
        <v>0</v>
      </c>
      <c r="Q18" s="69">
        <v>0</v>
      </c>
      <c r="R18" s="70">
        <f t="shared" si="5"/>
        <v>2433</v>
      </c>
      <c r="S18" s="243">
        <f t="shared" si="6"/>
        <v>0</v>
      </c>
      <c r="T18" s="72">
        <f t="shared" si="7"/>
        <v>1</v>
      </c>
      <c r="U18" s="73">
        <f t="shared" si="8"/>
        <v>2433</v>
      </c>
      <c r="V18" s="244">
        <f t="shared" si="9"/>
        <v>2433</v>
      </c>
      <c r="Z18" s="202"/>
      <c r="AA18" s="195"/>
      <c r="AF18" s="179" t="s">
        <v>628</v>
      </c>
    </row>
    <row r="19" spans="2:42" s="129" customFormat="1" ht="12" x14ac:dyDescent="0.2">
      <c r="B19" s="128"/>
      <c r="C19" s="59" t="s">
        <v>46</v>
      </c>
      <c r="D19" s="59" t="s">
        <v>29</v>
      </c>
      <c r="E19" s="60" t="s">
        <v>445</v>
      </c>
      <c r="F19" s="61" t="s">
        <v>446</v>
      </c>
      <c r="G19" s="62" t="s">
        <v>434</v>
      </c>
      <c r="H19" s="63">
        <v>1</v>
      </c>
      <c r="I19" s="64">
        <v>4054</v>
      </c>
      <c r="J19" s="63">
        <v>4054</v>
      </c>
      <c r="K19" s="68"/>
      <c r="L19" s="66">
        <f t="shared" si="0"/>
        <v>0</v>
      </c>
      <c r="M19" s="68"/>
      <c r="N19" s="66">
        <f t="shared" si="1"/>
        <v>0</v>
      </c>
      <c r="O19" s="68"/>
      <c r="P19" s="66">
        <f t="shared" si="2"/>
        <v>0</v>
      </c>
      <c r="Q19" s="69">
        <v>0</v>
      </c>
      <c r="R19" s="70">
        <f t="shared" si="5"/>
        <v>4054</v>
      </c>
      <c r="S19" s="243">
        <f t="shared" si="6"/>
        <v>0</v>
      </c>
      <c r="T19" s="72">
        <f t="shared" si="7"/>
        <v>1</v>
      </c>
      <c r="U19" s="73">
        <f t="shared" si="8"/>
        <v>4054</v>
      </c>
      <c r="V19" s="244">
        <f t="shared" si="9"/>
        <v>4054</v>
      </c>
      <c r="Z19" s="202"/>
      <c r="AA19" s="195"/>
    </row>
    <row r="20" spans="2:42" s="129" customFormat="1" ht="12" x14ac:dyDescent="0.2">
      <c r="B20" s="128"/>
      <c r="C20" s="59" t="s">
        <v>49</v>
      </c>
      <c r="D20" s="59" t="s">
        <v>29</v>
      </c>
      <c r="E20" s="60" t="s">
        <v>447</v>
      </c>
      <c r="F20" s="61" t="s">
        <v>448</v>
      </c>
      <c r="G20" s="62" t="s">
        <v>434</v>
      </c>
      <c r="H20" s="63">
        <v>1</v>
      </c>
      <c r="I20" s="64">
        <v>2433</v>
      </c>
      <c r="J20" s="63">
        <v>2433</v>
      </c>
      <c r="K20" s="68"/>
      <c r="L20" s="66">
        <f t="shared" si="0"/>
        <v>0</v>
      </c>
      <c r="M20" s="68"/>
      <c r="N20" s="66">
        <f t="shared" si="1"/>
        <v>0</v>
      </c>
      <c r="O20" s="68"/>
      <c r="P20" s="66">
        <f t="shared" si="2"/>
        <v>0</v>
      </c>
      <c r="Q20" s="69">
        <v>0</v>
      </c>
      <c r="R20" s="70">
        <f t="shared" si="5"/>
        <v>2433</v>
      </c>
      <c r="S20" s="243">
        <f t="shared" si="6"/>
        <v>0</v>
      </c>
      <c r="T20" s="72">
        <f t="shared" si="7"/>
        <v>1</v>
      </c>
      <c r="U20" s="73">
        <f t="shared" si="8"/>
        <v>2433</v>
      </c>
      <c r="V20" s="244">
        <f t="shared" si="9"/>
        <v>2433</v>
      </c>
      <c r="Z20" s="202"/>
      <c r="AA20" s="195"/>
    </row>
    <row r="21" spans="2:42" s="129" customFormat="1" ht="12" x14ac:dyDescent="0.2">
      <c r="B21" s="128"/>
      <c r="C21" s="59" t="s">
        <v>53</v>
      </c>
      <c r="D21" s="59" t="s">
        <v>29</v>
      </c>
      <c r="E21" s="60" t="s">
        <v>449</v>
      </c>
      <c r="F21" s="61" t="s">
        <v>450</v>
      </c>
      <c r="G21" s="62" t="s">
        <v>434</v>
      </c>
      <c r="H21" s="63">
        <v>1</v>
      </c>
      <c r="I21" s="64">
        <v>39896</v>
      </c>
      <c r="J21" s="63">
        <v>39896</v>
      </c>
      <c r="K21" s="68"/>
      <c r="L21" s="66">
        <f t="shared" si="0"/>
        <v>0</v>
      </c>
      <c r="M21" s="68"/>
      <c r="N21" s="66">
        <f t="shared" si="1"/>
        <v>0</v>
      </c>
      <c r="O21" s="68"/>
      <c r="P21" s="66">
        <f t="shared" si="2"/>
        <v>0</v>
      </c>
      <c r="Q21" s="69">
        <v>0</v>
      </c>
      <c r="R21" s="70">
        <f t="shared" si="5"/>
        <v>39896</v>
      </c>
      <c r="S21" s="243">
        <f t="shared" si="6"/>
        <v>0</v>
      </c>
      <c r="T21" s="72">
        <f t="shared" si="7"/>
        <v>1</v>
      </c>
      <c r="U21" s="73">
        <f t="shared" si="8"/>
        <v>39896</v>
      </c>
      <c r="V21" s="244">
        <f t="shared" si="9"/>
        <v>39896</v>
      </c>
      <c r="Z21" s="202"/>
      <c r="AA21" s="195"/>
    </row>
    <row r="22" spans="2:42" s="129" customFormat="1" ht="12" x14ac:dyDescent="0.2">
      <c r="B22" s="128"/>
      <c r="C22" s="59" t="s">
        <v>56</v>
      </c>
      <c r="D22" s="59" t="s">
        <v>29</v>
      </c>
      <c r="E22" s="60" t="s">
        <v>451</v>
      </c>
      <c r="F22" s="61" t="s">
        <v>452</v>
      </c>
      <c r="G22" s="62" t="s">
        <v>434</v>
      </c>
      <c r="H22" s="63">
        <v>1</v>
      </c>
      <c r="I22" s="64">
        <v>4865</v>
      </c>
      <c r="J22" s="63">
        <v>4865</v>
      </c>
      <c r="K22" s="68"/>
      <c r="L22" s="66">
        <f t="shared" si="0"/>
        <v>0</v>
      </c>
      <c r="M22" s="68"/>
      <c r="N22" s="66">
        <f t="shared" si="1"/>
        <v>0</v>
      </c>
      <c r="O22" s="68"/>
      <c r="P22" s="66">
        <f t="shared" si="2"/>
        <v>0</v>
      </c>
      <c r="Q22" s="69">
        <v>0</v>
      </c>
      <c r="R22" s="70">
        <f t="shared" si="5"/>
        <v>4865</v>
      </c>
      <c r="S22" s="243">
        <f t="shared" si="6"/>
        <v>0</v>
      </c>
      <c r="T22" s="72">
        <f t="shared" si="7"/>
        <v>1</v>
      </c>
      <c r="U22" s="73">
        <f t="shared" si="8"/>
        <v>4865</v>
      </c>
      <c r="V22" s="244">
        <f t="shared" si="9"/>
        <v>4865</v>
      </c>
      <c r="Z22" s="202"/>
      <c r="AA22" s="195"/>
      <c r="AO22" s="178" t="s">
        <v>727</v>
      </c>
      <c r="AP22" s="129" t="s">
        <v>729</v>
      </c>
    </row>
    <row r="23" spans="2:42" s="129" customFormat="1" ht="12" x14ac:dyDescent="0.2">
      <c r="B23" s="128"/>
      <c r="C23" s="59" t="s">
        <v>60</v>
      </c>
      <c r="D23" s="59" t="s">
        <v>29</v>
      </c>
      <c r="E23" s="60" t="s">
        <v>453</v>
      </c>
      <c r="F23" s="61" t="s">
        <v>454</v>
      </c>
      <c r="G23" s="62" t="s">
        <v>434</v>
      </c>
      <c r="H23" s="63">
        <v>1</v>
      </c>
      <c r="I23" s="64">
        <v>7947</v>
      </c>
      <c r="J23" s="63">
        <v>7947</v>
      </c>
      <c r="K23" s="68"/>
      <c r="L23" s="66">
        <f t="shared" si="0"/>
        <v>0</v>
      </c>
      <c r="M23" s="68"/>
      <c r="N23" s="66">
        <f t="shared" si="1"/>
        <v>0</v>
      </c>
      <c r="O23" s="68"/>
      <c r="P23" s="66">
        <f t="shared" si="2"/>
        <v>0</v>
      </c>
      <c r="Q23" s="69">
        <v>0</v>
      </c>
      <c r="R23" s="70">
        <f t="shared" si="5"/>
        <v>7947</v>
      </c>
      <c r="S23" s="243">
        <f t="shared" si="6"/>
        <v>0</v>
      </c>
      <c r="T23" s="72">
        <f t="shared" si="7"/>
        <v>1</v>
      </c>
      <c r="U23" s="73">
        <f t="shared" si="8"/>
        <v>7947</v>
      </c>
      <c r="V23" s="244">
        <f t="shared" si="9"/>
        <v>7947</v>
      </c>
      <c r="Z23" s="202"/>
      <c r="AA23" s="195"/>
    </row>
    <row r="24" spans="2:42" s="129" customFormat="1" ht="12" x14ac:dyDescent="0.2">
      <c r="B24" s="128"/>
      <c r="C24" s="59" t="s">
        <v>63</v>
      </c>
      <c r="D24" s="59" t="s">
        <v>29</v>
      </c>
      <c r="E24" s="60" t="s">
        <v>455</v>
      </c>
      <c r="F24" s="61" t="s">
        <v>456</v>
      </c>
      <c r="G24" s="62" t="s">
        <v>434</v>
      </c>
      <c r="H24" s="63">
        <v>1</v>
      </c>
      <c r="I24" s="64">
        <v>9569</v>
      </c>
      <c r="J24" s="63">
        <v>9569</v>
      </c>
      <c r="K24" s="68"/>
      <c r="L24" s="66">
        <f t="shared" si="0"/>
        <v>0</v>
      </c>
      <c r="M24" s="68"/>
      <c r="N24" s="66">
        <f t="shared" si="1"/>
        <v>0</v>
      </c>
      <c r="O24" s="68"/>
      <c r="P24" s="66">
        <f t="shared" si="2"/>
        <v>0</v>
      </c>
      <c r="Q24" s="69">
        <v>0</v>
      </c>
      <c r="R24" s="70">
        <f t="shared" si="5"/>
        <v>9569</v>
      </c>
      <c r="S24" s="243">
        <f t="shared" si="6"/>
        <v>0</v>
      </c>
      <c r="T24" s="72">
        <f t="shared" si="7"/>
        <v>1</v>
      </c>
      <c r="U24" s="73">
        <f t="shared" si="8"/>
        <v>9569</v>
      </c>
      <c r="V24" s="244">
        <f t="shared" si="9"/>
        <v>9569</v>
      </c>
      <c r="Z24" s="202"/>
      <c r="AA24" s="195"/>
    </row>
    <row r="25" spans="2:42" s="129" customFormat="1" ht="12" x14ac:dyDescent="0.2">
      <c r="B25" s="128"/>
      <c r="C25" s="59" t="s">
        <v>66</v>
      </c>
      <c r="D25" s="59" t="s">
        <v>29</v>
      </c>
      <c r="E25" s="60" t="s">
        <v>457</v>
      </c>
      <c r="F25" s="61" t="s">
        <v>458</v>
      </c>
      <c r="G25" s="62" t="s">
        <v>434</v>
      </c>
      <c r="H25" s="63">
        <v>1</v>
      </c>
      <c r="I25" s="64">
        <v>2433</v>
      </c>
      <c r="J25" s="63">
        <v>2433</v>
      </c>
      <c r="K25" s="68"/>
      <c r="L25" s="66">
        <f t="shared" si="0"/>
        <v>0</v>
      </c>
      <c r="M25" s="68"/>
      <c r="N25" s="66">
        <f t="shared" si="1"/>
        <v>0</v>
      </c>
      <c r="O25" s="68"/>
      <c r="P25" s="66">
        <f t="shared" si="2"/>
        <v>0</v>
      </c>
      <c r="Q25" s="69">
        <v>0</v>
      </c>
      <c r="R25" s="70">
        <f t="shared" si="5"/>
        <v>2433</v>
      </c>
      <c r="S25" s="243">
        <f t="shared" si="6"/>
        <v>0</v>
      </c>
      <c r="T25" s="72">
        <f t="shared" si="7"/>
        <v>1</v>
      </c>
      <c r="U25" s="73">
        <f t="shared" si="8"/>
        <v>2433</v>
      </c>
      <c r="V25" s="244">
        <f t="shared" si="9"/>
        <v>2433</v>
      </c>
      <c r="Z25" s="202"/>
      <c r="AA25" s="195"/>
    </row>
    <row r="26" spans="2:42" s="129" customFormat="1" ht="12" x14ac:dyDescent="0.2">
      <c r="B26" s="128"/>
      <c r="C26" s="59" t="s">
        <v>69</v>
      </c>
      <c r="D26" s="59" t="s">
        <v>29</v>
      </c>
      <c r="E26" s="60" t="s">
        <v>459</v>
      </c>
      <c r="F26" s="61" t="s">
        <v>460</v>
      </c>
      <c r="G26" s="62" t="s">
        <v>434</v>
      </c>
      <c r="H26" s="63">
        <v>0</v>
      </c>
      <c r="I26" s="64">
        <v>0</v>
      </c>
      <c r="J26" s="63">
        <v>0</v>
      </c>
      <c r="K26" s="68"/>
      <c r="L26" s="66">
        <f t="shared" si="0"/>
        <v>0</v>
      </c>
      <c r="M26" s="68"/>
      <c r="N26" s="66">
        <f t="shared" si="1"/>
        <v>0</v>
      </c>
      <c r="O26" s="68"/>
      <c r="P26" s="66">
        <f t="shared" si="2"/>
        <v>0</v>
      </c>
      <c r="Q26" s="69">
        <v>0</v>
      </c>
      <c r="R26" s="70">
        <f t="shared" si="5"/>
        <v>0</v>
      </c>
      <c r="S26" s="243">
        <f t="shared" si="6"/>
        <v>0</v>
      </c>
      <c r="T26" s="72">
        <f t="shared" si="7"/>
        <v>0</v>
      </c>
      <c r="U26" s="73">
        <f t="shared" si="8"/>
        <v>0</v>
      </c>
      <c r="V26" s="244">
        <f t="shared" si="9"/>
        <v>0</v>
      </c>
      <c r="Z26" s="202"/>
      <c r="AA26" s="195"/>
    </row>
    <row r="27" spans="2:42" s="129" customFormat="1" ht="45" x14ac:dyDescent="0.2">
      <c r="B27" s="128"/>
      <c r="C27" s="59" t="s">
        <v>1</v>
      </c>
      <c r="D27" s="59" t="s">
        <v>29</v>
      </c>
      <c r="E27" s="60" t="s">
        <v>461</v>
      </c>
      <c r="F27" s="61" t="s">
        <v>462</v>
      </c>
      <c r="G27" s="62" t="s">
        <v>434</v>
      </c>
      <c r="H27" s="63">
        <v>1</v>
      </c>
      <c r="I27" s="64">
        <v>9731</v>
      </c>
      <c r="J27" s="63">
        <v>9731</v>
      </c>
      <c r="K27" s="68"/>
      <c r="L27" s="66">
        <f t="shared" si="0"/>
        <v>0</v>
      </c>
      <c r="M27" s="68"/>
      <c r="N27" s="66">
        <f t="shared" si="1"/>
        <v>0</v>
      </c>
      <c r="O27" s="68"/>
      <c r="P27" s="66">
        <f t="shared" si="2"/>
        <v>0</v>
      </c>
      <c r="Q27" s="69">
        <v>0</v>
      </c>
      <c r="R27" s="70">
        <f t="shared" si="5"/>
        <v>9731</v>
      </c>
      <c r="S27" s="243">
        <f t="shared" si="6"/>
        <v>0</v>
      </c>
      <c r="T27" s="72">
        <f t="shared" si="7"/>
        <v>1</v>
      </c>
      <c r="U27" s="73">
        <f t="shared" si="8"/>
        <v>9731</v>
      </c>
      <c r="V27" s="244">
        <f t="shared" si="9"/>
        <v>9731</v>
      </c>
      <c r="Z27" s="202"/>
      <c r="AA27" s="195"/>
      <c r="AD27" s="179" t="s">
        <v>606</v>
      </c>
      <c r="AE27" s="129" t="s">
        <v>607</v>
      </c>
      <c r="AF27" s="179" t="s">
        <v>626</v>
      </c>
      <c r="AI27" s="178" t="s">
        <v>656</v>
      </c>
      <c r="AJ27" s="129" t="s">
        <v>659</v>
      </c>
      <c r="AK27" s="179" t="s">
        <v>708</v>
      </c>
      <c r="AL27" s="129" t="s">
        <v>607</v>
      </c>
    </row>
    <row r="28" spans="2:42" s="129" customFormat="1" ht="12" x14ac:dyDescent="0.2">
      <c r="B28" s="128"/>
      <c r="C28" s="59" t="s">
        <v>75</v>
      </c>
      <c r="D28" s="59" t="s">
        <v>29</v>
      </c>
      <c r="E28" s="60" t="s">
        <v>463</v>
      </c>
      <c r="F28" s="61" t="s">
        <v>464</v>
      </c>
      <c r="G28" s="62" t="s">
        <v>434</v>
      </c>
      <c r="H28" s="63">
        <v>1</v>
      </c>
      <c r="I28" s="64">
        <v>4054</v>
      </c>
      <c r="J28" s="63">
        <v>4054</v>
      </c>
      <c r="K28" s="68"/>
      <c r="L28" s="66">
        <f t="shared" si="0"/>
        <v>0</v>
      </c>
      <c r="M28" s="68"/>
      <c r="N28" s="66">
        <f t="shared" si="1"/>
        <v>0</v>
      </c>
      <c r="O28" s="68"/>
      <c r="P28" s="66">
        <f t="shared" si="2"/>
        <v>0</v>
      </c>
      <c r="Q28" s="69">
        <v>0</v>
      </c>
      <c r="R28" s="70">
        <f t="shared" si="5"/>
        <v>4054</v>
      </c>
      <c r="S28" s="243">
        <f t="shared" si="6"/>
        <v>0</v>
      </c>
      <c r="T28" s="72">
        <f t="shared" si="7"/>
        <v>1</v>
      </c>
      <c r="U28" s="73">
        <f t="shared" si="8"/>
        <v>4054</v>
      </c>
      <c r="V28" s="244">
        <f t="shared" si="9"/>
        <v>4054</v>
      </c>
      <c r="Z28" s="202"/>
      <c r="AA28" s="195"/>
    </row>
    <row r="29" spans="2:42" s="129" customFormat="1" ht="12" x14ac:dyDescent="0.2">
      <c r="B29" s="128"/>
      <c r="C29" s="59" t="s">
        <v>78</v>
      </c>
      <c r="D29" s="59" t="s">
        <v>29</v>
      </c>
      <c r="E29" s="60" t="s">
        <v>465</v>
      </c>
      <c r="F29" s="61" t="s">
        <v>466</v>
      </c>
      <c r="G29" s="62" t="s">
        <v>434</v>
      </c>
      <c r="H29" s="63">
        <v>1</v>
      </c>
      <c r="I29" s="64">
        <v>9569</v>
      </c>
      <c r="J29" s="63">
        <v>9569</v>
      </c>
      <c r="K29" s="68"/>
      <c r="L29" s="66">
        <f t="shared" si="0"/>
        <v>0</v>
      </c>
      <c r="M29" s="68"/>
      <c r="N29" s="66">
        <f t="shared" si="1"/>
        <v>0</v>
      </c>
      <c r="O29" s="68"/>
      <c r="P29" s="66">
        <f t="shared" si="2"/>
        <v>0</v>
      </c>
      <c r="Q29" s="69">
        <v>0</v>
      </c>
      <c r="R29" s="70">
        <f t="shared" si="5"/>
        <v>9569</v>
      </c>
      <c r="S29" s="243">
        <f t="shared" si="6"/>
        <v>0</v>
      </c>
      <c r="T29" s="72">
        <f t="shared" si="7"/>
        <v>1</v>
      </c>
      <c r="U29" s="73">
        <f t="shared" si="8"/>
        <v>9569</v>
      </c>
      <c r="V29" s="244">
        <f t="shared" si="9"/>
        <v>9569</v>
      </c>
      <c r="Z29" s="202"/>
      <c r="AA29" s="195"/>
    </row>
    <row r="30" spans="2:42" s="129" customFormat="1" ht="12" x14ac:dyDescent="0.2">
      <c r="B30" s="128"/>
      <c r="C30" s="59" t="s">
        <v>81</v>
      </c>
      <c r="D30" s="59" t="s">
        <v>29</v>
      </c>
      <c r="E30" s="60" t="s">
        <v>467</v>
      </c>
      <c r="F30" s="61" t="s">
        <v>28</v>
      </c>
      <c r="G30" s="62" t="s">
        <v>434</v>
      </c>
      <c r="H30" s="63">
        <v>1</v>
      </c>
      <c r="I30" s="64">
        <v>17840</v>
      </c>
      <c r="J30" s="63">
        <v>17840</v>
      </c>
      <c r="K30" s="68"/>
      <c r="L30" s="66">
        <f t="shared" si="0"/>
        <v>0</v>
      </c>
      <c r="M30" s="68"/>
      <c r="N30" s="66">
        <f t="shared" si="1"/>
        <v>0</v>
      </c>
      <c r="O30" s="68"/>
      <c r="P30" s="66">
        <f t="shared" si="2"/>
        <v>0</v>
      </c>
      <c r="Q30" s="69">
        <v>0</v>
      </c>
      <c r="R30" s="70">
        <f t="shared" si="5"/>
        <v>17840</v>
      </c>
      <c r="S30" s="243">
        <f t="shared" si="6"/>
        <v>0</v>
      </c>
      <c r="T30" s="72">
        <f t="shared" si="7"/>
        <v>1</v>
      </c>
      <c r="U30" s="73">
        <f t="shared" si="8"/>
        <v>17840</v>
      </c>
      <c r="V30" s="244">
        <f t="shared" si="9"/>
        <v>17840</v>
      </c>
      <c r="Z30" s="202"/>
      <c r="AA30" s="195"/>
    </row>
    <row r="31" spans="2:42" s="129" customFormat="1" ht="12" x14ac:dyDescent="0.2">
      <c r="B31" s="128"/>
      <c r="C31" s="59" t="s">
        <v>84</v>
      </c>
      <c r="D31" s="59" t="s">
        <v>29</v>
      </c>
      <c r="E31" s="60" t="s">
        <v>468</v>
      </c>
      <c r="F31" s="61" t="s">
        <v>469</v>
      </c>
      <c r="G31" s="62" t="s">
        <v>434</v>
      </c>
      <c r="H31" s="63">
        <v>1</v>
      </c>
      <c r="I31" s="64">
        <v>3244</v>
      </c>
      <c r="J31" s="63">
        <v>3244</v>
      </c>
      <c r="K31" s="68"/>
      <c r="L31" s="66">
        <f t="shared" si="0"/>
        <v>0</v>
      </c>
      <c r="M31" s="68"/>
      <c r="N31" s="66">
        <f t="shared" si="1"/>
        <v>0</v>
      </c>
      <c r="O31" s="68"/>
      <c r="P31" s="66">
        <f t="shared" si="2"/>
        <v>0</v>
      </c>
      <c r="Q31" s="69">
        <v>0</v>
      </c>
      <c r="R31" s="70">
        <f t="shared" si="5"/>
        <v>3244</v>
      </c>
      <c r="S31" s="243">
        <f t="shared" si="6"/>
        <v>0</v>
      </c>
      <c r="T31" s="72">
        <f t="shared" si="7"/>
        <v>1</v>
      </c>
      <c r="U31" s="73">
        <f t="shared" si="8"/>
        <v>3244</v>
      </c>
      <c r="V31" s="244">
        <f t="shared" si="9"/>
        <v>3244</v>
      </c>
      <c r="Z31" s="202"/>
      <c r="AA31" s="195"/>
    </row>
    <row r="32" spans="2:42" s="129" customFormat="1" ht="45" x14ac:dyDescent="0.2">
      <c r="B32" s="128"/>
      <c r="C32" s="59" t="s">
        <v>87</v>
      </c>
      <c r="D32" s="59" t="s">
        <v>29</v>
      </c>
      <c r="E32" s="60" t="s">
        <v>470</v>
      </c>
      <c r="F32" s="61" t="s">
        <v>471</v>
      </c>
      <c r="G32" s="62" t="s">
        <v>434</v>
      </c>
      <c r="H32" s="63">
        <v>1</v>
      </c>
      <c r="I32" s="64">
        <v>8109</v>
      </c>
      <c r="J32" s="63">
        <v>8109</v>
      </c>
      <c r="K32" s="68"/>
      <c r="L32" s="66">
        <f t="shared" si="0"/>
        <v>0</v>
      </c>
      <c r="M32" s="68"/>
      <c r="N32" s="66">
        <f t="shared" si="1"/>
        <v>0</v>
      </c>
      <c r="O32" s="68"/>
      <c r="P32" s="66">
        <f t="shared" si="2"/>
        <v>0</v>
      </c>
      <c r="Q32" s="69">
        <v>0</v>
      </c>
      <c r="R32" s="70">
        <f t="shared" si="5"/>
        <v>8109</v>
      </c>
      <c r="S32" s="243">
        <f t="shared" si="6"/>
        <v>0</v>
      </c>
      <c r="T32" s="72">
        <f t="shared" si="7"/>
        <v>1</v>
      </c>
      <c r="U32" s="73">
        <f t="shared" si="8"/>
        <v>8109</v>
      </c>
      <c r="V32" s="244">
        <f t="shared" si="9"/>
        <v>8109</v>
      </c>
      <c r="Z32" s="202"/>
      <c r="AA32" s="195"/>
      <c r="AF32" s="179" t="s">
        <v>626</v>
      </c>
      <c r="AI32" s="421" t="s">
        <v>657</v>
      </c>
      <c r="AJ32" s="424" t="s">
        <v>660</v>
      </c>
      <c r="AK32" s="421" t="s">
        <v>708</v>
      </c>
      <c r="AL32" s="129" t="s">
        <v>607</v>
      </c>
    </row>
    <row r="33" spans="2:38" s="129" customFormat="1" ht="45" x14ac:dyDescent="0.2">
      <c r="B33" s="128"/>
      <c r="C33" s="59" t="s">
        <v>0</v>
      </c>
      <c r="D33" s="59" t="s">
        <v>29</v>
      </c>
      <c r="E33" s="60" t="s">
        <v>472</v>
      </c>
      <c r="F33" s="61" t="s">
        <v>473</v>
      </c>
      <c r="G33" s="62" t="s">
        <v>434</v>
      </c>
      <c r="H33" s="63">
        <v>1</v>
      </c>
      <c r="I33" s="64">
        <v>8920</v>
      </c>
      <c r="J33" s="63">
        <v>8920</v>
      </c>
      <c r="K33" s="68"/>
      <c r="L33" s="66">
        <f t="shared" si="0"/>
        <v>0</v>
      </c>
      <c r="M33" s="68"/>
      <c r="N33" s="66">
        <f t="shared" si="1"/>
        <v>0</v>
      </c>
      <c r="O33" s="68"/>
      <c r="P33" s="66">
        <f t="shared" si="2"/>
        <v>0</v>
      </c>
      <c r="Q33" s="69">
        <v>0</v>
      </c>
      <c r="R33" s="70">
        <f t="shared" si="5"/>
        <v>8920</v>
      </c>
      <c r="S33" s="243">
        <f t="shared" si="6"/>
        <v>0</v>
      </c>
      <c r="T33" s="72">
        <f t="shared" si="7"/>
        <v>1</v>
      </c>
      <c r="U33" s="73">
        <f t="shared" si="8"/>
        <v>8920</v>
      </c>
      <c r="V33" s="244">
        <f t="shared" si="9"/>
        <v>8920</v>
      </c>
      <c r="Y33" s="179" t="s">
        <v>567</v>
      </c>
      <c r="Z33" s="202" t="s">
        <v>571</v>
      </c>
      <c r="AA33" s="195" t="s">
        <v>578</v>
      </c>
      <c r="AD33" s="179" t="s">
        <v>606</v>
      </c>
      <c r="AE33" s="129" t="s">
        <v>607</v>
      </c>
      <c r="AF33" s="179" t="s">
        <v>626</v>
      </c>
      <c r="AI33" s="421"/>
      <c r="AJ33" s="424"/>
      <c r="AK33" s="421"/>
      <c r="AL33" s="129" t="s">
        <v>607</v>
      </c>
    </row>
    <row r="34" spans="2:38" s="129" customFormat="1" ht="45" x14ac:dyDescent="0.2">
      <c r="B34" s="128"/>
      <c r="C34" s="59" t="s">
        <v>92</v>
      </c>
      <c r="D34" s="59" t="s">
        <v>29</v>
      </c>
      <c r="E34" s="60" t="s">
        <v>474</v>
      </c>
      <c r="F34" s="61" t="s">
        <v>475</v>
      </c>
      <c r="G34" s="62" t="s">
        <v>434</v>
      </c>
      <c r="H34" s="63">
        <v>1</v>
      </c>
      <c r="I34" s="64">
        <v>48978</v>
      </c>
      <c r="J34" s="63">
        <v>48978</v>
      </c>
      <c r="K34" s="68"/>
      <c r="L34" s="66">
        <f t="shared" si="0"/>
        <v>0</v>
      </c>
      <c r="M34" s="68"/>
      <c r="N34" s="66">
        <f t="shared" si="1"/>
        <v>0</v>
      </c>
      <c r="O34" s="68"/>
      <c r="P34" s="66">
        <f t="shared" si="2"/>
        <v>0</v>
      </c>
      <c r="Q34" s="69">
        <v>0</v>
      </c>
      <c r="R34" s="70">
        <f t="shared" si="5"/>
        <v>48978</v>
      </c>
      <c r="S34" s="243">
        <f t="shared" si="6"/>
        <v>0</v>
      </c>
      <c r="T34" s="72">
        <f t="shared" si="7"/>
        <v>1</v>
      </c>
      <c r="U34" s="73">
        <f t="shared" si="8"/>
        <v>48978</v>
      </c>
      <c r="V34" s="244">
        <f t="shared" si="9"/>
        <v>48978</v>
      </c>
      <c r="W34" s="178" t="s">
        <v>532</v>
      </c>
      <c r="X34" s="129" t="s">
        <v>541</v>
      </c>
      <c r="Z34" s="202"/>
      <c r="AA34" s="195"/>
      <c r="AF34" s="179" t="s">
        <v>626</v>
      </c>
      <c r="AI34" s="211"/>
    </row>
    <row r="35" spans="2:38" s="129" customFormat="1" ht="6.95" customHeight="1" x14ac:dyDescent="0.2">
      <c r="B35" s="128"/>
      <c r="C35" s="128"/>
      <c r="D35" s="128"/>
      <c r="E35" s="128"/>
      <c r="F35" s="128"/>
      <c r="G35" s="128"/>
      <c r="H35" s="128"/>
      <c r="I35" s="154"/>
      <c r="J35" s="128"/>
      <c r="Z35" s="202"/>
      <c r="AA35" s="195"/>
    </row>
    <row r="36" spans="2:38" ht="18" customHeight="1" x14ac:dyDescent="0.2">
      <c r="D36" s="38"/>
      <c r="E36" s="39" t="s">
        <v>528</v>
      </c>
      <c r="F36" s="40"/>
      <c r="G36" s="40"/>
      <c r="H36" s="41"/>
      <c r="I36" s="40"/>
      <c r="J36" s="42">
        <v>397585</v>
      </c>
      <c r="K36" s="44" t="s">
        <v>522</v>
      </c>
      <c r="L36" s="176">
        <f>ROUND(SUM(L11:L34),2)</f>
        <v>0</v>
      </c>
      <c r="M36" s="44" t="s">
        <v>522</v>
      </c>
      <c r="N36" s="176">
        <f>ROUND(SUM(N11:N34),2)</f>
        <v>0</v>
      </c>
      <c r="O36" s="44" t="s">
        <v>522</v>
      </c>
      <c r="P36" s="176">
        <f>ROUND(SUM(P11:P34),2)</f>
        <v>0</v>
      </c>
      <c r="Q36" s="45"/>
      <c r="R36" s="176">
        <v>0</v>
      </c>
      <c r="S36" s="42"/>
      <c r="T36" s="45"/>
      <c r="U36" s="176">
        <f>J36</f>
        <v>397585</v>
      </c>
      <c r="AA36" s="197"/>
    </row>
    <row r="37" spans="2:38" ht="12.75" x14ac:dyDescent="0.2">
      <c r="H37" s="46"/>
      <c r="I37" s="6"/>
      <c r="J37" s="7"/>
      <c r="AA37" s="197"/>
    </row>
    <row r="38" spans="2:38" ht="14.25" x14ac:dyDescent="0.2">
      <c r="E38" s="412" t="s">
        <v>529</v>
      </c>
      <c r="F38" s="412"/>
      <c r="G38" s="409" t="s">
        <v>747</v>
      </c>
      <c r="H38" s="46"/>
      <c r="I38" s="6"/>
      <c r="L38" s="409" t="s">
        <v>521</v>
      </c>
      <c r="Q38" s="37" t="s">
        <v>521</v>
      </c>
      <c r="AA38" s="197"/>
    </row>
  </sheetData>
  <sheetProtection formatColumns="0" formatRows="0" autoFilter="0"/>
  <protectedRanges>
    <protectedRange password="CCAA" sqref="Q7" name="Oblast1_1_1"/>
    <protectedRange password="CCAA" sqref="D8:H10" name="Oblast1_2"/>
  </protectedRanges>
  <autoFilter ref="C9:V34" xr:uid="{3697BBDF-BC37-45A1-92E4-C0729DA8B1DE}">
    <filterColumn colId="8" showButton="0"/>
    <filterColumn colId="10" showButton="0"/>
    <filterColumn colId="12" showButton="0"/>
  </autoFilter>
  <mergeCells count="15">
    <mergeCell ref="K9:L9"/>
    <mergeCell ref="M9:N9"/>
    <mergeCell ref="O9:P9"/>
    <mergeCell ref="K7:L7"/>
    <mergeCell ref="M7:N7"/>
    <mergeCell ref="O7:P7"/>
    <mergeCell ref="M8:N8"/>
    <mergeCell ref="O8:P8"/>
    <mergeCell ref="K8:L8"/>
    <mergeCell ref="AK32:AK33"/>
    <mergeCell ref="AJ32:AJ33"/>
    <mergeCell ref="AI11:AI12"/>
    <mergeCell ref="Q8:S8"/>
    <mergeCell ref="T8:V8"/>
    <mergeCell ref="AI32:AI33"/>
  </mergeCells>
  <conditionalFormatting sqref="D2:E7 H2:J7 D8:J10 D1:J1 O10:Y10 Q7:Y7 W8:Y9 R37:Y38 AA36:HZ38 V36:Y36 AA1:HP10 K1:Y6">
    <cfRule type="cellIs" dxfId="28" priority="98" operator="lessThan">
      <formula>0</formula>
    </cfRule>
  </conditionalFormatting>
  <conditionalFormatting sqref="G3">
    <cfRule type="cellIs" dxfId="27" priority="97" operator="lessThan">
      <formula>0</formula>
    </cfRule>
  </conditionalFormatting>
  <conditionalFormatting sqref="G2">
    <cfRule type="cellIs" dxfId="26" priority="96" operator="lessThan">
      <formula>0</formula>
    </cfRule>
  </conditionalFormatting>
  <conditionalFormatting sqref="M10:N10">
    <cfRule type="cellIs" dxfId="25" priority="87" operator="lessThan">
      <formula>0</formula>
    </cfRule>
  </conditionalFormatting>
  <conditionalFormatting sqref="K8:L9 M8:N8">
    <cfRule type="cellIs" dxfId="24" priority="66" operator="lessThan">
      <formula>0</formula>
    </cfRule>
  </conditionalFormatting>
  <conditionalFormatting sqref="K10:L10">
    <cfRule type="cellIs" dxfId="23" priority="88" operator="lessThan">
      <formula>0</formula>
    </cfRule>
  </conditionalFormatting>
  <conditionalFormatting sqref="K7">
    <cfRule type="cellIs" dxfId="22" priority="60" operator="lessThan">
      <formula>0</formula>
    </cfRule>
  </conditionalFormatting>
  <conditionalFormatting sqref="M7">
    <cfRule type="cellIs" dxfId="21" priority="59" operator="lessThan">
      <formula>0</formula>
    </cfRule>
  </conditionalFormatting>
  <conditionalFormatting sqref="O8:P8">
    <cfRule type="cellIs" dxfId="20" priority="58" operator="lessThan">
      <formula>0</formula>
    </cfRule>
  </conditionalFormatting>
  <conditionalFormatting sqref="O9:P9">
    <cfRule type="cellIs" dxfId="19" priority="57" operator="lessThan">
      <formula>0</formula>
    </cfRule>
  </conditionalFormatting>
  <conditionalFormatting sqref="O7">
    <cfRule type="cellIs" dxfId="18" priority="56" operator="lessThan">
      <formula>0</formula>
    </cfRule>
  </conditionalFormatting>
  <conditionalFormatting sqref="M9:N9">
    <cfRule type="cellIs" dxfId="17" priority="65" operator="lessThan">
      <formula>0</formula>
    </cfRule>
  </conditionalFormatting>
  <conditionalFormatting sqref="O11:U12 O13:R34">
    <cfRule type="cellIs" dxfId="16" priority="55" operator="lessThan">
      <formula>0</formula>
    </cfRule>
  </conditionalFormatting>
  <conditionalFormatting sqref="Q11:U12 Q13:R34">
    <cfRule type="cellIs" dxfId="15" priority="43" operator="lessThan">
      <formula>0</formula>
    </cfRule>
  </conditionalFormatting>
  <conditionalFormatting sqref="M11:N34">
    <cfRule type="cellIs" dxfId="14" priority="34" operator="lessThan">
      <formula>0</formula>
    </cfRule>
  </conditionalFormatting>
  <conditionalFormatting sqref="K11:L34">
    <cfRule type="cellIs" dxfId="13" priority="35" operator="lessThan">
      <formula>0</formula>
    </cfRule>
  </conditionalFormatting>
  <conditionalFormatting sqref="O37:P38 O36">
    <cfRule type="cellIs" dxfId="12" priority="33" operator="lessThan">
      <formula>0</formula>
    </cfRule>
  </conditionalFormatting>
  <conditionalFormatting sqref="E36:J37 Q36:Q37 D36:D38 S36:T36">
    <cfRule type="cellIs" dxfId="11" priority="32" operator="lessThan">
      <formula>0</formula>
    </cfRule>
  </conditionalFormatting>
  <conditionalFormatting sqref="R38:S38">
    <cfRule type="cellIs" dxfId="10" priority="31" operator="lessThan">
      <formula>0</formula>
    </cfRule>
  </conditionalFormatting>
  <conditionalFormatting sqref="M37:N38 M36">
    <cfRule type="cellIs" dxfId="9" priority="20" operator="lessThan">
      <formula>0</formula>
    </cfRule>
  </conditionalFormatting>
  <conditionalFormatting sqref="K37:L37 K36">
    <cfRule type="cellIs" dxfId="8" priority="21" operator="lessThan">
      <formula>0</formula>
    </cfRule>
  </conditionalFormatting>
  <conditionalFormatting sqref="T13:U34">
    <cfRule type="cellIs" dxfId="7" priority="15" operator="lessThan">
      <formula>0</formula>
    </cfRule>
  </conditionalFormatting>
  <conditionalFormatting sqref="T13:U34">
    <cfRule type="cellIs" dxfId="6" priority="14" operator="lessThan">
      <formula>0</formula>
    </cfRule>
  </conditionalFormatting>
  <conditionalFormatting sqref="L36 N36 P36">
    <cfRule type="cellIs" dxfId="5" priority="13" operator="lessThan">
      <formula>0</formula>
    </cfRule>
  </conditionalFormatting>
  <conditionalFormatting sqref="U36 R36">
    <cfRule type="cellIs" dxfId="4" priority="12" operator="lessThan">
      <formula>0</formula>
    </cfRule>
  </conditionalFormatting>
  <conditionalFormatting sqref="G38:I38 L38">
    <cfRule type="cellIs" dxfId="3" priority="4" operator="lessThan">
      <formula>0</formula>
    </cfRule>
  </conditionalFormatting>
  <conditionalFormatting sqref="G38:I38 L38">
    <cfRule type="cellIs" dxfId="2" priority="3" operator="lessThan">
      <formula>0</formula>
    </cfRule>
  </conditionalFormatting>
  <conditionalFormatting sqref="G38:I38">
    <cfRule type="cellIs" dxfId="1" priority="2" operator="lessThan">
      <formula>0</formula>
    </cfRule>
  </conditionalFormatting>
  <conditionalFormatting sqref="G38:I38">
    <cfRule type="cellIs" dxfId="0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5" fitToHeight="0" orientation="landscape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7</vt:i4>
      </vt:variant>
    </vt:vector>
  </HeadingPairs>
  <TitlesOfParts>
    <vt:vector size="14" baseType="lpstr">
      <vt:lpstr>Rekapitulace stavby</vt:lpstr>
      <vt:lpstr>SO 06 - Kanalizační přípojky</vt:lpstr>
      <vt:lpstr>SO 07.1 - Přeložka vodovo...</vt:lpstr>
      <vt:lpstr>SO 07.2 - Přeložka vodovo...</vt:lpstr>
      <vt:lpstr>SO 07.3 - Přeložka vodovodu C-3</vt:lpstr>
      <vt:lpstr>04 - Přípojky</vt:lpstr>
      <vt:lpstr>02 - Vedlejší a ostaní ná...</vt:lpstr>
      <vt:lpstr>'02 - Vedlejší a ostaní ná...'!Oblast_tisku</vt:lpstr>
      <vt:lpstr>'04 - Přípojky'!Oblast_tisku</vt:lpstr>
      <vt:lpstr>'Rekapitulace stavby'!Oblast_tisku</vt:lpstr>
      <vt:lpstr>'SO 06 - Kanalizační přípojky'!Oblast_tisku</vt:lpstr>
      <vt:lpstr>'SO 07.1 - Přeložka vodovo...'!Oblast_tisku</vt:lpstr>
      <vt:lpstr>'SO 07.2 - Přeložka vodovo...'!Oblast_tisku</vt:lpstr>
      <vt:lpstr>'SO 07.3 - Přeložka vodovodu C-3'!Oblast_tisku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Barta</dc:creator>
  <cp:lastModifiedBy>ANTALOVÁ, Zdena</cp:lastModifiedBy>
  <cp:lastPrinted>2021-12-21T09:07:53Z</cp:lastPrinted>
  <dcterms:created xsi:type="dcterms:W3CDTF">2019-02-01T23:20:52Z</dcterms:created>
  <dcterms:modified xsi:type="dcterms:W3CDTF">2023-02-02T09:44:10Z</dcterms:modified>
</cp:coreProperties>
</file>