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16035" windowHeight="10215" activeTab="1"/>
  </bookViews>
  <sheets>
    <sheet name="Rekapitulace stavby" sheetId="1" r:id="rId1"/>
    <sheet name="20083 - Písková Lhota-pro..." sheetId="2" r:id="rId2"/>
  </sheets>
  <definedNames>
    <definedName name="_xlnm._FilterDatabase" localSheetId="1" hidden="1">'20083 - Písková Lhota-pro...'!$C$123:$K$319</definedName>
    <definedName name="_xlnm.Print_Area" localSheetId="1">'20083 - Písková Lhota-pro...'!$C$4:$J$76,'20083 - Písková Lhota-pro...'!$C$82:$J$107,'20083 - Písková Lhota-pro...'!$C$113:$J$319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'20083 - Písková Lhota-pro...'!$123:$123</definedName>
  </definedNames>
  <calcPr calcId="191029"/>
</workbook>
</file>

<file path=xl/sharedStrings.xml><?xml version="1.0" encoding="utf-8"?>
<sst xmlns="http://schemas.openxmlformats.org/spreadsheetml/2006/main" count="2497" uniqueCount="590">
  <si>
    <t>Export Komplet</t>
  </si>
  <si>
    <t/>
  </si>
  <si>
    <t>2.0</t>
  </si>
  <si>
    <t>ZAMOK</t>
  </si>
  <si>
    <t>False</t>
  </si>
  <si>
    <t>{f69830a6-cc5f-4a8d-83e0-6d84bf066a32}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</si>
  <si>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</si>
  <si>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</si>
  <si>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</si>
  <si>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</si>
  <si>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</si>
  <si>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</si>
  <si>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</si>
  <si>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</si>
  <si>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20083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</si>
  <si>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</si>
  <si>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</si>
  <si>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Písková Lhota-propojení vodovodu u rybníka</t>
  </si>
  <si>
    <t>KSO:</t>
  </si>
  <si>
    <t>CC-CZ:</t>
  </si>
  <si>
    <t>Místo:</t>
  </si>
  <si>
    <t xml:space="preserve"> </t>
  </si>
  <si>
    <t>Datum:</t>
  </si>
  <si>
    <t>4. 10. 2021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</si>
  <si>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</si>
  <si>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</si>
  <si>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</si>
  <si>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</si>
  <si>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</si>
  <si>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</si>
  <si>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</si>
  <si>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VEDU VODU 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</si>
  <si>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</si>
  <si>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</si>
  <si>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</si>
  <si>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</si>
  <si>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</si>
  <si>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</si>
  <si>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</si>
  <si>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</si>
  <si>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</si>
  <si>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</si>
  <si>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</si>
  <si>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</si>
  <si>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</si>
  <si>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</si>
  <si>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</si>
  <si>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</si>
  <si>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</si>
  <si>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</si>
  <si>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</si>
  <si>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</si>
  <si>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</si>
  <si>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</si>
  <si>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</si>
  <si>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</si>
  <si>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</si>
  <si>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</si>
  <si>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</si>
  <si>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</si>
  <si>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</si>
  <si>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</si>
  <si>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</si>
  <si>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</si>
  <si>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</si>
  <si>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</si>
  <si>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</si>
  <si>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</si>
  <si>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</si>
  <si>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</si>
  <si>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</si>
  <si>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</si>
  <si>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</si>
  <si>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</si>
  <si>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</si>
  <si>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</si>
  <si>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</si>
  <si>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</si>
  <si>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</si>
  <si>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</si>
  <si>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</si>
  <si>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</si>
  <si>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</si>
  <si>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</si>
  <si>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</si>
  <si>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</si>
  <si>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</si>
  <si>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</si>
  <si>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</si>
  <si>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</si>
  <si>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</si>
  <si>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</si>
  <si>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</si>
  <si>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</si>
  <si>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</si>
  <si>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</si>
  <si>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</si>
  <si>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</si>
  <si>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</si>
  <si>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</si>
  <si>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</si>
  <si>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</si>
  <si>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</si>
  <si>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</si>
  <si>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</si>
  <si>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</si>
  <si>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</si>
  <si>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</si>
  <si>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</si>
  <si>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</si>
  <si>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</si>
  <si>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</si>
  <si>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</si>
  <si>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</si>
  <si>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</si>
  <si>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</si>
  <si>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</si>
  <si>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</si>
  <si>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</si>
  <si>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</si>
  <si>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113106361</t>
  </si>
  <si>
    <t>Rozebrání dlažeb při překopech vozovek z drobných kostek s ložem z kameniva strojně pl do 15 m2</t>
  </si>
  <si>
    <t>m2</t>
  </si>
  <si>
    <t>4</t>
  </si>
  <si>
    <t>972026875</t>
  </si>
  <si>
    <t>VV</t>
  </si>
  <si>
    <t>(62,6+90,7)*4,5</t>
  </si>
  <si>
    <t>113107213</t>
  </si>
  <si>
    <t>Odstranění podkladu z kameniva těženého tl přes 200 do 300 mm strojně pl přes 200 m2</t>
  </si>
  <si>
    <t>-1273409761</t>
  </si>
  <si>
    <t>3</t>
  </si>
  <si>
    <t>113154334</t>
  </si>
  <si>
    <t>Frézování živičného krytu tl 100 mm pruh š přes 1 do 2 m pl přes 1000 do 10000 m2 bez překážek v trase</t>
  </si>
  <si>
    <t>-62245382</t>
  </si>
  <si>
    <t>(37,5+113,6)*4,5</t>
  </si>
  <si>
    <t>119001401</t>
  </si>
  <si>
    <t>Dočasné zajištění potrubí ocelového nebo litinového DN do 200</t>
  </si>
  <si>
    <t>m</t>
  </si>
  <si>
    <t>1219047360</t>
  </si>
  <si>
    <t>5</t>
  </si>
  <si>
    <t>119001411</t>
  </si>
  <si>
    <t>Dočasné zajištění potrubí betonového, ŽB nebo kameninového DN do 200 mm</t>
  </si>
  <si>
    <t>244349186</t>
  </si>
  <si>
    <t>6</t>
  </si>
  <si>
    <t>119001421</t>
  </si>
  <si>
    <t>Dočasné zajištění kabelů - 3 kabely</t>
  </si>
  <si>
    <t>237476456</t>
  </si>
  <si>
    <t>7</t>
  </si>
  <si>
    <t>120001101</t>
  </si>
  <si>
    <t>Příplatek za ztížení vykopávky v blízkosti podzemního vedení</t>
  </si>
  <si>
    <t>m3</t>
  </si>
  <si>
    <t>1386237238</t>
  </si>
  <si>
    <t>1,2*3,0*1,5*36 "křížení s inž.sítěmi"</t>
  </si>
  <si>
    <t>1,0*1,7*2,0*17 "sondy na stáv.vod.přípojky"</t>
  </si>
  <si>
    <t>Součet</t>
  </si>
  <si>
    <t>8</t>
  </si>
  <si>
    <t>132254206</t>
  </si>
  <si>
    <t>Hloubení zapažených rýh š do 2000 mm v hornině třídy těžitelnosti I, skupiny 3 objem do 5000 m3</t>
  </si>
  <si>
    <t>-975681754</t>
  </si>
  <si>
    <t>1098,5*0,8 "řady-množství získáno SW z pod.profilů"</t>
  </si>
  <si>
    <t>1,0*1,65*(2,8+1,9+1,3+1,2+1,2+0,6+22,1+2,8+1,9+2,1+2,1+4,0)*0,8 "přepojení přípojek"</t>
  </si>
  <si>
    <t>"předpoklad 80% třída těžitelnosti I,skupina 3"</t>
  </si>
  <si>
    <t>9</t>
  </si>
  <si>
    <t>132454204</t>
  </si>
  <si>
    <t>Hloubení zapažených rýh š do 2000 mm v hornině třídy těžitelnosti II skupiny 5 objem do 500 m3-skalní fréza</t>
  </si>
  <si>
    <t>-685342542</t>
  </si>
  <si>
    <t>1098,5*0,2 "řady-množství získáno SW z pod.profilů"</t>
  </si>
  <si>
    <t>1,0*1,65*(2,8+1,9+1,3+1,2+1,2+0,6+22,1+2,8+1,9+2,1+2,1+4,0)*0,2 "přepojení přípojek"</t>
  </si>
  <si>
    <t>"předpoklad 20% třída těžitelnosti II,skupina 5"</t>
  </si>
  <si>
    <t>10</t>
  </si>
  <si>
    <t>151101101</t>
  </si>
  <si>
    <t>Zřízení příložného pažení a rozepření stěn rýh hl do 2 m</t>
  </si>
  <si>
    <t>244978804</t>
  </si>
  <si>
    <t>1937,3 "množství získáno SW z pod.profilů"</t>
  </si>
  <si>
    <t>11</t>
  </si>
  <si>
    <t>151101111</t>
  </si>
  <si>
    <t>Odstranění příložného pažení a rozepření stěn rýh hl do 2 m</t>
  </si>
  <si>
    <t>503449966</t>
  </si>
  <si>
    <t>12</t>
  </si>
  <si>
    <t>162751117</t>
  </si>
  <si>
    <t>Vodorovné přemístění výkopku/sypaniny z horniny třídy těžitelnosti I, skupiny 1 až 3-odvoz nehutnitelného materiálu na skládku-určí zhotovitel</t>
  </si>
  <si>
    <t>-1470113723</t>
  </si>
  <si>
    <t>1098,5 "řady-množství získáno SW z pod.profilů"</t>
  </si>
  <si>
    <t>1,0*1,65*(2,8+1,9+1,3+1,2+1,2+0,6+22,1+2,8+1,9+2,1+2,1+4,0) "přepojení přípojek"</t>
  </si>
  <si>
    <t>13</t>
  </si>
  <si>
    <t>162701106</t>
  </si>
  <si>
    <t>Vodorovné přemístění výkopku/sypaniny z horniny tř. 1 až 4-dovoz hutnitelného materiálu</t>
  </si>
  <si>
    <t>-1198556862</t>
  </si>
  <si>
    <t>-79,9 "lože potrubí řadů"</t>
  </si>
  <si>
    <t>-0,8*0,15*(2,8+1,9+1,3+1,2+1,2+0,6+22,1+2,8+1,9+2,1+2,1+4,0) "lože potrubí přípojek"</t>
  </si>
  <si>
    <t>-3,14*0,06*0,06*(223,4+309,3) "objem potrubí řadů"</t>
  </si>
  <si>
    <t>-203,5 "obsyp potrubí řadů"</t>
  </si>
  <si>
    <t>-0,8*0,3*(2,8+1,9+1,3+1,2+1,2+0,6+22,1+2,8+1,9+2,1+2,1+4,0) "obsyp potrubí přípojek"</t>
  </si>
  <si>
    <t>14</t>
  </si>
  <si>
    <t>M</t>
  </si>
  <si>
    <t>583441970</t>
  </si>
  <si>
    <t>štěrkodrť frakce 0-63-nakupovaný hutnitelný materiál</t>
  </si>
  <si>
    <t>t</t>
  </si>
  <si>
    <t>-687974628</t>
  </si>
  <si>
    <t>865,838*2,658 "objemová hmotnost štěrkodrti"</t>
  </si>
  <si>
    <t>171201202</t>
  </si>
  <si>
    <t>Uložení sypaniny na skládku</t>
  </si>
  <si>
    <t>-66060658</t>
  </si>
  <si>
    <t>16</t>
  </si>
  <si>
    <t>171201211</t>
  </si>
  <si>
    <t>Poplatek za uložení odpadu ze sypaniny na skládce (skládkovné)</t>
  </si>
  <si>
    <t>-842608720</t>
  </si>
  <si>
    <t>1171,1*2,2 "přepočet na tuny"</t>
  </si>
  <si>
    <t>17</t>
  </si>
  <si>
    <t>174101101</t>
  </si>
  <si>
    <t xml:space="preserve">Zásyp zhutněný jam šachet rýh nebo kolem objektů </t>
  </si>
  <si>
    <t>-1250626529</t>
  </si>
  <si>
    <t>Vodorovné konstrukce</t>
  </si>
  <si>
    <t>18</t>
  </si>
  <si>
    <t>451572111</t>
  </si>
  <si>
    <t>Lože pod potrubí otevřený výkop z kameniva drobného těženého</t>
  </si>
  <si>
    <t>535886367</t>
  </si>
  <si>
    <t>203,5 "obsyp potrubí řadů"</t>
  </si>
  <si>
    <t>0,8*0,3*(2,8+1,9+1,3+1,2+1,2+0,6+22,1+2,8+1,9+2,1+2,1+4,0) "obsyp potrubí přípojek"</t>
  </si>
  <si>
    <t>19</t>
  </si>
  <si>
    <t>452313151</t>
  </si>
  <si>
    <t>Podkladní bloky z betonu prostého tř. C 20/25 otevřený výkop</t>
  </si>
  <si>
    <t>-128101124</t>
  </si>
  <si>
    <t>0,02*7 "DN 80-11,25 st."</t>
  </si>
  <si>
    <t>0,04*3 "DN 80-22,5 st."</t>
  </si>
  <si>
    <t>0,08*6 "DN 80-45 st."</t>
  </si>
  <si>
    <t>0,03*3 "DN 100-11,25 st."</t>
  </si>
  <si>
    <t>0,05*1 "DN 100-22,5 st."</t>
  </si>
  <si>
    <t>0,15*1 "DN 100-45 st."</t>
  </si>
  <si>
    <t>Komunikace</t>
  </si>
  <si>
    <t>20</t>
  </si>
  <si>
    <t>564760011</t>
  </si>
  <si>
    <t>Podklad z kameniva hrubého drceného vel. 8-16 mm tl 200 mm</t>
  </si>
  <si>
    <t>-1860697778</t>
  </si>
  <si>
    <t>564851113</t>
  </si>
  <si>
    <t>Podklad ze štěrkodrti tl 150 mm (2 vrstvy po 150 mm)-místní komunikace</t>
  </si>
  <si>
    <t>306021162</t>
  </si>
  <si>
    <t>(37,5+113,6)*4,5*2</t>
  </si>
  <si>
    <t>22</t>
  </si>
  <si>
    <t>565155111</t>
  </si>
  <si>
    <t>Asfaltový beton vrstva podkladní ACP 16 (obalované kamenivo OKS) tl 70 mm š do 3 m</t>
  </si>
  <si>
    <t>662392740</t>
  </si>
  <si>
    <t>23</t>
  </si>
  <si>
    <t>573211111</t>
  </si>
  <si>
    <t>Postřik živičný spojovací z asfaltu v množství do 0,70 kg/m2</t>
  </si>
  <si>
    <t>925000459</t>
  </si>
  <si>
    <t>24</t>
  </si>
  <si>
    <t>577134221</t>
  </si>
  <si>
    <t>Asfaltový beton vrstva obrusná ACO 11 (ABS) tř. II tl 40 mm š přes 3 m z nemodifikovaného asfaltu-místní komunikace</t>
  </si>
  <si>
    <t>979187119</t>
  </si>
  <si>
    <t>25</t>
  </si>
  <si>
    <t>591111111</t>
  </si>
  <si>
    <t>Kladení dlažby z kostek velkých z kamene do lože z kameniva těženého tl 50 mm</t>
  </si>
  <si>
    <t>663694837</t>
  </si>
  <si>
    <t>Trubní vedení</t>
  </si>
  <si>
    <t>26</t>
  </si>
  <si>
    <t>1000001</t>
  </si>
  <si>
    <t>Zkouška průchodnosti volným předmětem vodovodního potrubí DN 80,100</t>
  </si>
  <si>
    <t>-2036033432</t>
  </si>
  <si>
    <t>223,4+309,3</t>
  </si>
  <si>
    <t>27</t>
  </si>
  <si>
    <t>42221420</t>
  </si>
  <si>
    <t>šoupátko přípojkové přímé DN 25 PN16 připojovací rozměr 32x1 1/4"</t>
  </si>
  <si>
    <t>kus</t>
  </si>
  <si>
    <t>245124643</t>
  </si>
  <si>
    <t>28</t>
  </si>
  <si>
    <t>460490001</t>
  </si>
  <si>
    <t xml:space="preserve">Krytí bílou výstražnou fólií s nápisem VODOVOD z PVC šířky do 20 cm včetně pokládky </t>
  </si>
  <si>
    <t>587834508</t>
  </si>
  <si>
    <t>29</t>
  </si>
  <si>
    <t>733391934</t>
  </si>
  <si>
    <t xml:space="preserve">Propojení potrubí plastového spojovaného kovovou objímkou </t>
  </si>
  <si>
    <t>-595081704</t>
  </si>
  <si>
    <t>30</t>
  </si>
  <si>
    <t>422910530</t>
  </si>
  <si>
    <t>souprava zemní teleskop. pro navrtávací pas se šoupátkem</t>
  </si>
  <si>
    <t>-1502065930</t>
  </si>
  <si>
    <t>31</t>
  </si>
  <si>
    <t>319428000</t>
  </si>
  <si>
    <t>spojka potrubí mosaz D32</t>
  </si>
  <si>
    <t>160011559</t>
  </si>
  <si>
    <t>32</t>
  </si>
  <si>
    <t>55253646</t>
  </si>
  <si>
    <t>přesuvka hrdlová litinová práškový epoxid tl 250µm se šroubovým spojem U-kus DN 80</t>
  </si>
  <si>
    <t>-1754832703</t>
  </si>
  <si>
    <t>33</t>
  </si>
  <si>
    <t>55251658</t>
  </si>
  <si>
    <t>příruba WAGA litinová PN16 pro vodovodní potrubí 80mm</t>
  </si>
  <si>
    <t>1681661503</t>
  </si>
  <si>
    <t>34</t>
  </si>
  <si>
    <t>55251610</t>
  </si>
  <si>
    <t>šroub.kotvící příruba DN 80</t>
  </si>
  <si>
    <t>172271088</t>
  </si>
  <si>
    <t>35</t>
  </si>
  <si>
    <t>55251612</t>
  </si>
  <si>
    <t>šroub.kotvící příruba DN 100</t>
  </si>
  <si>
    <t>-1927608807</t>
  </si>
  <si>
    <t>36</t>
  </si>
  <si>
    <t>851241131</t>
  </si>
  <si>
    <t>Montáž potrubí z trub litinových hrdlových s integrovaným těsněním otevřený výkop DN 80</t>
  </si>
  <si>
    <t>-2094852350</t>
  </si>
  <si>
    <t>37</t>
  </si>
  <si>
    <t>851261131</t>
  </si>
  <si>
    <t>Montáž potrubí z trub litinových hrdlových s integrovaným těsněním otevřený výkop DN 100</t>
  </si>
  <si>
    <t>-672686938</t>
  </si>
  <si>
    <t>38</t>
  </si>
  <si>
    <t>55253001</t>
  </si>
  <si>
    <t>trouba vodovodní litinová hrdlová Pz dl 6m DN 100 tlak.třída C 100</t>
  </si>
  <si>
    <t>-1966206883</t>
  </si>
  <si>
    <t>39</t>
  </si>
  <si>
    <t>55253000</t>
  </si>
  <si>
    <t>trouba vodovodní litinová hrdlová Pz dl 6m DN 80</t>
  </si>
  <si>
    <t>-1156236654</t>
  </si>
  <si>
    <t>40</t>
  </si>
  <si>
    <t>55253905</t>
  </si>
  <si>
    <t>koleno hrdlové z tvárné litiny,práškový epoxid tl 250µm MMK-kus DN 100-11,25°</t>
  </si>
  <si>
    <t>-386417304</t>
  </si>
  <si>
    <t>41</t>
  </si>
  <si>
    <t>55253904</t>
  </si>
  <si>
    <t>koleno hrdlové z tvárné litiny,práškový epoxid tl 250µm MMK-kus DN 80-11,25°</t>
  </si>
  <si>
    <t>-1946402172</t>
  </si>
  <si>
    <t>42</t>
  </si>
  <si>
    <t>55254012</t>
  </si>
  <si>
    <t>koleno přírubové z tvárné litiny,práškový epoxid tl 250µm FFK-kus DN 100- 45°</t>
  </si>
  <si>
    <t>-2037759028</t>
  </si>
  <si>
    <t>43</t>
  </si>
  <si>
    <t>55253258</t>
  </si>
  <si>
    <t>trouba přírubová litinová vodovodní  PN10/16 DN 100 dl 600mm</t>
  </si>
  <si>
    <t>-1111337058</t>
  </si>
  <si>
    <t>44</t>
  </si>
  <si>
    <t>55253247</t>
  </si>
  <si>
    <t>trouba přírubová litinová vodovodní  PN10/16 DN 80 dl 1000mm</t>
  </si>
  <si>
    <t>1048708425</t>
  </si>
  <si>
    <t>45</t>
  </si>
  <si>
    <t>AVK.73100</t>
  </si>
  <si>
    <t>Ovládací kolečko pro šoupata DN 100</t>
  </si>
  <si>
    <t>1808850353</t>
  </si>
  <si>
    <t>46</t>
  </si>
  <si>
    <t>55253916</t>
  </si>
  <si>
    <t>koleno hrdlové z tvárné litiny,práškový epoxid tl 250µm MMK-kus DN 80-22,5°</t>
  </si>
  <si>
    <t>-1365918296</t>
  </si>
  <si>
    <t>47</t>
  </si>
  <si>
    <t>55253940</t>
  </si>
  <si>
    <t>koleno hrdlové z tvárné litiny,práškový epoxid tl 250µm MMK-kus DN 80-45°</t>
  </si>
  <si>
    <t>1922894528</t>
  </si>
  <si>
    <t>48</t>
  </si>
  <si>
    <t>55253917</t>
  </si>
  <si>
    <t>koleno hrdlové z tvárné litiny,práškový epoxid tl 250µm MMK-kus DN 100-22,5°</t>
  </si>
  <si>
    <t>658439971</t>
  </si>
  <si>
    <t>49</t>
  </si>
  <si>
    <t>55253941</t>
  </si>
  <si>
    <t>koleno hrdlové z tvárné litiny,práškový epoxid tl 250µm MMK-kus DN 100-45°</t>
  </si>
  <si>
    <t>-1826889065</t>
  </si>
  <si>
    <t>50</t>
  </si>
  <si>
    <t>55253893</t>
  </si>
  <si>
    <t>tvarovka přírubová s hrdlem z tvárné litiny,práškový epoxid tl 250µm EU-kus DN 100 L130mm</t>
  </si>
  <si>
    <t>-23359525</t>
  </si>
  <si>
    <t>51</t>
  </si>
  <si>
    <t>55253892</t>
  </si>
  <si>
    <t>tvarovka přírubová s hrdlem z tvárné litiny,práškový epoxid tl 250µm EU-kus dl 130mm DN 80</t>
  </si>
  <si>
    <t>1983568788</t>
  </si>
  <si>
    <t>52</t>
  </si>
  <si>
    <t>857241131</t>
  </si>
  <si>
    <t>Montáž litinových tvarovek jednoosých hrdlových otevřený výkop s integrovaným těsněním DN 80</t>
  </si>
  <si>
    <t>-552298348</t>
  </si>
  <si>
    <t>53</t>
  </si>
  <si>
    <t>857261131</t>
  </si>
  <si>
    <t>Montáž litinových tvarovek jednoosých hrdlových otevřený výkop s integrovaným těsněním DN 100</t>
  </si>
  <si>
    <t>599896666</t>
  </si>
  <si>
    <t>54</t>
  </si>
  <si>
    <t>857264122</t>
  </si>
  <si>
    <t>Montáž litinových tvarovek odbočných přírubových otevřený výkop DN 100</t>
  </si>
  <si>
    <t>-1839871242</t>
  </si>
  <si>
    <t>55</t>
  </si>
  <si>
    <t>55253515</t>
  </si>
  <si>
    <t>tvarovka přírubová litinová s přírubovou odbočkou,práškový epoxid tl 250µm T-kus DN 100/80</t>
  </si>
  <si>
    <t>172718853</t>
  </si>
  <si>
    <t>56</t>
  </si>
  <si>
    <t>871161211</t>
  </si>
  <si>
    <t>Montáž potrubí z PE100 SDR 11 otevřený výkop svařovaných elektrotvarovkou D 32 x 3,0 mm</t>
  </si>
  <si>
    <t>-613444687</t>
  </si>
  <si>
    <t>2,8+1,9+1,3+1,2+1,2+0,6+22,1+2,8+1,9+2,1+2,1+4,0</t>
  </si>
  <si>
    <t>57</t>
  </si>
  <si>
    <t>871211211</t>
  </si>
  <si>
    <t>Montáž potrubí z PE100 SDR 11 otevřený výkop svařovaných elektrotvarovkou D 63 x 5,8 mm-provizorní zásobování</t>
  </si>
  <si>
    <t>-974343720</t>
  </si>
  <si>
    <t>58</t>
  </si>
  <si>
    <t>871241211</t>
  </si>
  <si>
    <t>Montáž potrubí z PE100 SDR 11 otevřený výkop svařovaných elektrotvarovkou D 90 x 8,2 mm</t>
  </si>
  <si>
    <t>-87729409</t>
  </si>
  <si>
    <t>59</t>
  </si>
  <si>
    <t>28613556</t>
  </si>
  <si>
    <t>potrubí dvouvrstvé PE100 RC SDR11 90x8,2 dl 12m</t>
  </si>
  <si>
    <t>1550653269</t>
  </si>
  <si>
    <t>5,2*1,015 'Přepočtené koeficientem množství</t>
  </si>
  <si>
    <t>60</t>
  </si>
  <si>
    <t>28613110</t>
  </si>
  <si>
    <t>trubka vodovodní PE100 PN 16 SDR11 32x3,0mm</t>
  </si>
  <si>
    <t>-1621054138</t>
  </si>
  <si>
    <t>44*1,015 'Přepočtené koeficientem množství</t>
  </si>
  <si>
    <t>61</t>
  </si>
  <si>
    <t>28613113</t>
  </si>
  <si>
    <t>trubka vodovodní PE100 PN 16 SDR11 63x5,8mm</t>
  </si>
  <si>
    <t>-866463932</t>
  </si>
  <si>
    <t>59*1,015 'Přepočtené koeficientem množství</t>
  </si>
  <si>
    <t>62</t>
  </si>
  <si>
    <t>28653135</t>
  </si>
  <si>
    <t>nákružek lemový PE 100 SDR11+toč.příruba 90mm</t>
  </si>
  <si>
    <t>-1288918172</t>
  </si>
  <si>
    <t>0,985221674876847*1,015 'Přepočtené koeficientem množství</t>
  </si>
  <si>
    <t>63</t>
  </si>
  <si>
    <t>28614948</t>
  </si>
  <si>
    <t>elektrokoleno 30° PE 100 PN16 D 90mm</t>
  </si>
  <si>
    <t>2085520176</t>
  </si>
  <si>
    <t>1*1,015 'Přepočtené koeficientem množství</t>
  </si>
  <si>
    <t>64</t>
  </si>
  <si>
    <t>891163111</t>
  </si>
  <si>
    <t>Montáž vodovodního ventilu hlavního pro přípojky DN 25</t>
  </si>
  <si>
    <t>-358368272</t>
  </si>
  <si>
    <t>65</t>
  </si>
  <si>
    <t>891241112</t>
  </si>
  <si>
    <t>Montáž vodovodních šoupátek otevřený výkop DN 80</t>
  </si>
  <si>
    <t>-1243701310</t>
  </si>
  <si>
    <t>66</t>
  </si>
  <si>
    <t>42221303</t>
  </si>
  <si>
    <t>šoupátko pitná voda litina GGG 50 krátká stavební dl PN10/16 DN 80x180mm</t>
  </si>
  <si>
    <t>-1763667735</t>
  </si>
  <si>
    <t>67</t>
  </si>
  <si>
    <t>891261112</t>
  </si>
  <si>
    <t>Montáž vodovodních šoupátek otevřený výkop DN 100</t>
  </si>
  <si>
    <t>736103926</t>
  </si>
  <si>
    <t>68</t>
  </si>
  <si>
    <t>42221304</t>
  </si>
  <si>
    <t>šoupátko pitná voda litina GGG 50 krátká stavební dl PN10/16 DN 100x190mm</t>
  </si>
  <si>
    <t>-290682207</t>
  </si>
  <si>
    <t>69</t>
  </si>
  <si>
    <t>42291057</t>
  </si>
  <si>
    <t>souprava zemní tel. pro šoupě DN 80,100</t>
  </si>
  <si>
    <t>-772359790</t>
  </si>
  <si>
    <t>70</t>
  </si>
  <si>
    <t>891269111</t>
  </si>
  <si>
    <t>Montáž navrtávacích pasů na potrubí z jakýchkoli trub DN 100</t>
  </si>
  <si>
    <t>743120334</t>
  </si>
  <si>
    <t>71</t>
  </si>
  <si>
    <t>42271414</t>
  </si>
  <si>
    <t>pás navrtávací z tvárné litiny DN 100mm, rozsah (114-119), odbočky 1",5/4",6/4",2"</t>
  </si>
  <si>
    <t>1456375677</t>
  </si>
  <si>
    <t>72</t>
  </si>
  <si>
    <t>892241111</t>
  </si>
  <si>
    <t>Tlaková zkouška vodou potrubí do 80</t>
  </si>
  <si>
    <t>476050520</t>
  </si>
  <si>
    <t>73</t>
  </si>
  <si>
    <t>892271111</t>
  </si>
  <si>
    <t>Tlaková zkouška vodou potrubí DN 100 nebo 125</t>
  </si>
  <si>
    <t>-1046362574</t>
  </si>
  <si>
    <t>74</t>
  </si>
  <si>
    <t>892273122</t>
  </si>
  <si>
    <t>Proplach a dezinfekce vodovodního potrubí DN od 80 do 125</t>
  </si>
  <si>
    <t>-316552897</t>
  </si>
  <si>
    <t>75</t>
  </si>
  <si>
    <t>892372111</t>
  </si>
  <si>
    <t>Zabezpečení konců potrubí DN do 300 při tlakových zkouškách vodou</t>
  </si>
  <si>
    <t>560867029</t>
  </si>
  <si>
    <t>76</t>
  </si>
  <si>
    <t>899401111</t>
  </si>
  <si>
    <t>Osazení poklopů litinových ventilových</t>
  </si>
  <si>
    <t>1644176509</t>
  </si>
  <si>
    <t>77</t>
  </si>
  <si>
    <t>422914020</t>
  </si>
  <si>
    <t>poklop litinový ventilový</t>
  </si>
  <si>
    <t>-1731484772</t>
  </si>
  <si>
    <t>78</t>
  </si>
  <si>
    <t>899401112</t>
  </si>
  <si>
    <t>Osazení poklopů litinových šoupátkových</t>
  </si>
  <si>
    <t>-298101200</t>
  </si>
  <si>
    <t>79</t>
  </si>
  <si>
    <t>42291352</t>
  </si>
  <si>
    <t>poklop litinový šoupátkový pro zemní soupravy osazení do terénu a do vozovky</t>
  </si>
  <si>
    <t>-1171619978</t>
  </si>
  <si>
    <t>80</t>
  </si>
  <si>
    <t>899721111</t>
  </si>
  <si>
    <t>Signalizační vodič DN do 150 mm na potrubí</t>
  </si>
  <si>
    <t>292482749</t>
  </si>
  <si>
    <t>81</t>
  </si>
  <si>
    <t>899911101</t>
  </si>
  <si>
    <t>Kluzná objímka výšky 25 mm vnějšího průměru potrubí do 183 mm</t>
  </si>
  <si>
    <t>1101366084</t>
  </si>
  <si>
    <t>82</t>
  </si>
  <si>
    <t>899913134</t>
  </si>
  <si>
    <t>Uzavírací manžeta chráničky potrubí DN 80 x 200</t>
  </si>
  <si>
    <t>-1753253452</t>
  </si>
  <si>
    <t>83</t>
  </si>
  <si>
    <t>899914112</t>
  </si>
  <si>
    <t>Montáž chráničky PE 100 SDR 17 D225</t>
  </si>
  <si>
    <t>1898708291</t>
  </si>
  <si>
    <t>84</t>
  </si>
  <si>
    <t>28613135</t>
  </si>
  <si>
    <t>trubka vodovodní PE100 PN 10 SDR17 225x13,4mm</t>
  </si>
  <si>
    <t>-1688043071</t>
  </si>
  <si>
    <t>Ostatní konstrukce a práce, bourání</t>
  </si>
  <si>
    <t>85</t>
  </si>
  <si>
    <t>979071111</t>
  </si>
  <si>
    <t>Očištění dlažebních kostek velkých s původním spárováním kamenivem těženým</t>
  </si>
  <si>
    <t>282769434</t>
  </si>
  <si>
    <t>(62,6+90,7)*1,5</t>
  </si>
  <si>
    <t>998</t>
  </si>
  <si>
    <t>Přesun hmot</t>
  </si>
  <si>
    <t>86</t>
  </si>
  <si>
    <t>998273102</t>
  </si>
  <si>
    <t>Přesun hmot pro trubní vedení z trub litinových otevřený výkop</t>
  </si>
  <si>
    <t>-696184192</t>
  </si>
  <si>
    <t>VRN</t>
  </si>
  <si>
    <t>Vedlejší a ostatní rozpočtové náklady</t>
  </si>
  <si>
    <t>VRN1</t>
  </si>
  <si>
    <t>Průzkumné, geodetické a projektové práce</t>
  </si>
  <si>
    <t>87</t>
  </si>
  <si>
    <t>012103000</t>
  </si>
  <si>
    <t>Geodetické práce před výstavbou-vytýčení stavby</t>
  </si>
  <si>
    <t>1024</t>
  </si>
  <si>
    <t>-245492851</t>
  </si>
  <si>
    <t>88</t>
  </si>
  <si>
    <t>012203000</t>
  </si>
  <si>
    <t>Geodetické práce při provádění stavby-zaměření skutečného provedení</t>
  </si>
  <si>
    <t>1299757362</t>
  </si>
  <si>
    <t>89</t>
  </si>
  <si>
    <t>012303000</t>
  </si>
  <si>
    <t>Geodetické práce po výstavbě-zpracování skutečného provedení</t>
  </si>
  <si>
    <t>-2140093758</t>
  </si>
  <si>
    <t>90</t>
  </si>
  <si>
    <t>013254000</t>
  </si>
  <si>
    <t>Dokumentace skutečného provedení stavby</t>
  </si>
  <si>
    <t>2083331283</t>
  </si>
  <si>
    <t>VRN3</t>
  </si>
  <si>
    <t>Zařízení staveniště</t>
  </si>
  <si>
    <t>91</t>
  </si>
  <si>
    <t>031002000</t>
  </si>
  <si>
    <t>Související práce pro zařízení staveniště-vytýčení inž.sítí</t>
  </si>
  <si>
    <t>-338163954</t>
  </si>
  <si>
    <t>92</t>
  </si>
  <si>
    <t>032603000</t>
  </si>
  <si>
    <t>Zřízení zařízení staveniště</t>
  </si>
  <si>
    <t>-276500164</t>
  </si>
  <si>
    <t>93</t>
  </si>
  <si>
    <t>032903000</t>
  </si>
  <si>
    <t>Náklady na provoz a údržbu vybavení staveniště</t>
  </si>
  <si>
    <t>373681407</t>
  </si>
  <si>
    <t>94</t>
  </si>
  <si>
    <t>034203000</t>
  </si>
  <si>
    <t>Oplocení staveniště neprůhlednými dílci v.2,0 m do patek v obci</t>
  </si>
  <si>
    <t>-244591164</t>
  </si>
  <si>
    <t>95</t>
  </si>
  <si>
    <t>034403000</t>
  </si>
  <si>
    <t>Dopravní značení na staveništi</t>
  </si>
  <si>
    <t>-308403057</t>
  </si>
  <si>
    <t>96</t>
  </si>
  <si>
    <t>034703000</t>
  </si>
  <si>
    <t>Osvětlení staveniště</t>
  </si>
  <si>
    <t>-1291242870</t>
  </si>
  <si>
    <t>97</t>
  </si>
  <si>
    <t>035103001</t>
  </si>
  <si>
    <t>Pronájem ploch</t>
  </si>
  <si>
    <t>1618057824</t>
  </si>
  <si>
    <t>98</t>
  </si>
  <si>
    <t>039103000</t>
  </si>
  <si>
    <t>Rozebrání, bourání a odvoz zařízení staveniště</t>
  </si>
  <si>
    <t>179010544</t>
  </si>
  <si>
    <t>VRN4</t>
  </si>
  <si>
    <t>Inženýrská činnost</t>
  </si>
  <si>
    <t>99</t>
  </si>
  <si>
    <t>043194000</t>
  </si>
  <si>
    <t>Ostatní zkoušky-hutnící zkoušky statické po 50m</t>
  </si>
  <si>
    <t>1098639815</t>
  </si>
  <si>
    <t>100</t>
  </si>
  <si>
    <t>042903000</t>
  </si>
  <si>
    <t>Ostatní posudky-krácený rozbor vody</t>
  </si>
  <si>
    <t>-533706079</t>
  </si>
  <si>
    <t>101</t>
  </si>
  <si>
    <t>043203000</t>
  </si>
  <si>
    <t>Měření monitoring bez rozlišení-fotodokumentace</t>
  </si>
  <si>
    <t>-166266177</t>
  </si>
  <si>
    <t>102</t>
  </si>
  <si>
    <t>045203000</t>
  </si>
  <si>
    <t>Kompletační činnost-doklady požadované k předání a převzetí díla</t>
  </si>
  <si>
    <t>1292304139</t>
  </si>
  <si>
    <t>VRN9</t>
  </si>
  <si>
    <t>Ostatní náklady</t>
  </si>
  <si>
    <t>103</t>
  </si>
  <si>
    <t>091003000</t>
  </si>
  <si>
    <t>Ostatní požadavky-zvláštní požadavky na zhotovení, jinde neuvedené náklady (uchazeč podrobně rozepíše obsah položky pod oceněným výkazem výměr)</t>
  </si>
  <si>
    <t>-1735965658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</si>
</sst>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0066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4" fontId="38" fillId="5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2"/>
      <c r="AL5" s="22"/>
      <c r="AM5" s="22"/>
      <c r="AN5" s="22"/>
      <c r="AO5" s="22"/>
      <c r="AP5" s="22"/>
      <c r="AQ5" s="22"/>
      <c r="AR5" s="20"/>
      <c r="BE5" s="24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2"/>
      <c r="AL6" s="22"/>
      <c r="AM6" s="22"/>
      <c r="AN6" s="22"/>
      <c r="AO6" s="22"/>
      <c r="AP6" s="22"/>
      <c r="AQ6" s="22"/>
      <c r="AR6" s="20"/>
      <c r="BE6" s="24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6"/>
      <c r="BS13" s="17" t="s">
        <v>6</v>
      </c>
    </row>
    <row r="14" spans="2:71" ht="12.75">
      <c r="B14" s="21"/>
      <c r="C14" s="22"/>
      <c r="D14" s="22"/>
      <c r="E14" s="251" t="s">
        <v>29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6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6"/>
    </row>
    <row r="23" spans="2:57" s="1" customFormat="1" ht="16.5" customHeight="1">
      <c r="B23" s="21"/>
      <c r="C23" s="22"/>
      <c r="D23" s="22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2"/>
      <c r="AP23" s="22"/>
      <c r="AQ23" s="22"/>
      <c r="AR23" s="20"/>
      <c r="BE23" s="24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6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4">
        <f>ROUND(AG94,2)</f>
        <v>0</v>
      </c>
      <c r="AL26" s="255"/>
      <c r="AM26" s="255"/>
      <c r="AN26" s="255"/>
      <c r="AO26" s="255"/>
      <c r="AP26" s="36"/>
      <c r="AQ26" s="36"/>
      <c r="AR26" s="39"/>
      <c r="BE26" s="24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6" t="s">
        <v>37</v>
      </c>
      <c r="M28" s="256"/>
      <c r="N28" s="256"/>
      <c r="O28" s="256"/>
      <c r="P28" s="256"/>
      <c r="Q28" s="36"/>
      <c r="R28" s="36"/>
      <c r="S28" s="36"/>
      <c r="T28" s="36"/>
      <c r="U28" s="36"/>
      <c r="V28" s="36"/>
      <c r="W28" s="256" t="s">
        <v>38</v>
      </c>
      <c r="X28" s="256"/>
      <c r="Y28" s="256"/>
      <c r="Z28" s="256"/>
      <c r="AA28" s="256"/>
      <c r="AB28" s="256"/>
      <c r="AC28" s="256"/>
      <c r="AD28" s="256"/>
      <c r="AE28" s="256"/>
      <c r="AF28" s="36"/>
      <c r="AG28" s="36"/>
      <c r="AH28" s="36"/>
      <c r="AI28" s="36"/>
      <c r="AJ28" s="36"/>
      <c r="AK28" s="256" t="s">
        <v>39</v>
      </c>
      <c r="AL28" s="256"/>
      <c r="AM28" s="256"/>
      <c r="AN28" s="256"/>
      <c r="AO28" s="256"/>
      <c r="AP28" s="36"/>
      <c r="AQ28" s="36"/>
      <c r="AR28" s="39"/>
      <c r="BE28" s="246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59">
        <v>0.21</v>
      </c>
      <c r="M29" s="258"/>
      <c r="N29" s="258"/>
      <c r="O29" s="258"/>
      <c r="P29" s="258"/>
      <c r="Q29" s="41"/>
      <c r="R29" s="41"/>
      <c r="S29" s="41"/>
      <c r="T29" s="41"/>
      <c r="U29" s="41"/>
      <c r="V29" s="41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41"/>
      <c r="AG29" s="41"/>
      <c r="AH29" s="41"/>
      <c r="AI29" s="41"/>
      <c r="AJ29" s="41"/>
      <c r="AK29" s="257">
        <f>ROUND(AV94,2)</f>
        <v>0</v>
      </c>
      <c r="AL29" s="258"/>
      <c r="AM29" s="258"/>
      <c r="AN29" s="258"/>
      <c r="AO29" s="258"/>
      <c r="AP29" s="41"/>
      <c r="AQ29" s="41"/>
      <c r="AR29" s="42"/>
      <c r="BE29" s="247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59">
        <v>0.15</v>
      </c>
      <c r="M30" s="258"/>
      <c r="N30" s="258"/>
      <c r="O30" s="258"/>
      <c r="P30" s="258"/>
      <c r="Q30" s="41"/>
      <c r="R30" s="41"/>
      <c r="S30" s="41"/>
      <c r="T30" s="41"/>
      <c r="U30" s="41"/>
      <c r="V30" s="41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41"/>
      <c r="AG30" s="41"/>
      <c r="AH30" s="41"/>
      <c r="AI30" s="41"/>
      <c r="AJ30" s="41"/>
      <c r="AK30" s="257">
        <f>ROUND(AW94,2)</f>
        <v>0</v>
      </c>
      <c r="AL30" s="258"/>
      <c r="AM30" s="258"/>
      <c r="AN30" s="258"/>
      <c r="AO30" s="258"/>
      <c r="AP30" s="41"/>
      <c r="AQ30" s="41"/>
      <c r="AR30" s="42"/>
      <c r="BE30" s="247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59">
        <v>0.21</v>
      </c>
      <c r="M31" s="258"/>
      <c r="N31" s="258"/>
      <c r="O31" s="258"/>
      <c r="P31" s="258"/>
      <c r="Q31" s="41"/>
      <c r="R31" s="41"/>
      <c r="S31" s="41"/>
      <c r="T31" s="41"/>
      <c r="U31" s="41"/>
      <c r="V31" s="41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41"/>
      <c r="AG31" s="41"/>
      <c r="AH31" s="41"/>
      <c r="AI31" s="41"/>
      <c r="AJ31" s="41"/>
      <c r="AK31" s="257">
        <v>0</v>
      </c>
      <c r="AL31" s="258"/>
      <c r="AM31" s="258"/>
      <c r="AN31" s="258"/>
      <c r="AO31" s="258"/>
      <c r="AP31" s="41"/>
      <c r="AQ31" s="41"/>
      <c r="AR31" s="42"/>
      <c r="BE31" s="247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59">
        <v>0.15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7">
        <v>0</v>
      </c>
      <c r="AL32" s="258"/>
      <c r="AM32" s="258"/>
      <c r="AN32" s="258"/>
      <c r="AO32" s="258"/>
      <c r="AP32" s="41"/>
      <c r="AQ32" s="41"/>
      <c r="AR32" s="42"/>
      <c r="BE32" s="247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59">
        <v>0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7">
        <v>0</v>
      </c>
      <c r="AL33" s="258"/>
      <c r="AM33" s="258"/>
      <c r="AN33" s="258"/>
      <c r="AO33" s="258"/>
      <c r="AP33" s="41"/>
      <c r="AQ33" s="41"/>
      <c r="AR33" s="42"/>
      <c r="BE33" s="2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6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0" t="s">
        <v>48</v>
      </c>
      <c r="Y35" s="261"/>
      <c r="Z35" s="261"/>
      <c r="AA35" s="261"/>
      <c r="AB35" s="261"/>
      <c r="AC35" s="45"/>
      <c r="AD35" s="45"/>
      <c r="AE35" s="45"/>
      <c r="AF35" s="45"/>
      <c r="AG35" s="45"/>
      <c r="AH35" s="45"/>
      <c r="AI35" s="45"/>
      <c r="AJ35" s="45"/>
      <c r="AK35" s="262">
        <f>SUM(AK26:AK33)</f>
        <v>0</v>
      </c>
      <c r="AL35" s="261"/>
      <c r="AM35" s="261"/>
      <c r="AN35" s="261"/>
      <c r="AO35" s="26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20083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4" t="str">
        <f>K6</f>
        <v>Písková Lhota-propojení vodovodu u rybníka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6" t="str">
        <f>IF(AN8="","",AN8)</f>
        <v>4. 10. 2021</v>
      </c>
      <c r="AN87" s="26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Vodovody a kanalizace Mladá Boleslav a.s.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7" t="str">
        <f>IF(E17="","",E17)</f>
        <v>VEDU VODU  s.r.o.</v>
      </c>
      <c r="AN89" s="268"/>
      <c r="AO89" s="268"/>
      <c r="AP89" s="268"/>
      <c r="AQ89" s="36"/>
      <c r="AR89" s="39"/>
      <c r="AS89" s="269" t="s">
        <v>56</v>
      </c>
      <c r="AT89" s="27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7" t="str">
        <f>IF(E20="","",E20)</f>
        <v>ing.Evžen Kozák</v>
      </c>
      <c r="AN90" s="268"/>
      <c r="AO90" s="268"/>
      <c r="AP90" s="268"/>
      <c r="AQ90" s="36"/>
      <c r="AR90" s="39"/>
      <c r="AS90" s="271"/>
      <c r="AT90" s="27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3"/>
      <c r="AT91" s="27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5" t="s">
        <v>57</v>
      </c>
      <c r="D92" s="276"/>
      <c r="E92" s="276"/>
      <c r="F92" s="276"/>
      <c r="G92" s="276"/>
      <c r="H92" s="73"/>
      <c r="I92" s="277" t="s">
        <v>58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59</v>
      </c>
      <c r="AH92" s="276"/>
      <c r="AI92" s="276"/>
      <c r="AJ92" s="276"/>
      <c r="AK92" s="276"/>
      <c r="AL92" s="276"/>
      <c r="AM92" s="276"/>
      <c r="AN92" s="277" t="s">
        <v>60</v>
      </c>
      <c r="AO92" s="276"/>
      <c r="AP92" s="279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3">
        <f>ROUND(AG95,2)</f>
        <v>0</v>
      </c>
      <c r="AH94" s="283"/>
      <c r="AI94" s="283"/>
      <c r="AJ94" s="283"/>
      <c r="AK94" s="283"/>
      <c r="AL94" s="283"/>
      <c r="AM94" s="283"/>
      <c r="AN94" s="284">
        <f>SUM(AG94,AT94)</f>
        <v>0</v>
      </c>
      <c r="AO94" s="284"/>
      <c r="AP94" s="284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24.75" customHeight="1">
      <c r="A95" s="92" t="s">
        <v>79</v>
      </c>
      <c r="B95" s="93"/>
      <c r="C95" s="94"/>
      <c r="D95" s="282" t="s">
        <v>14</v>
      </c>
      <c r="E95" s="282"/>
      <c r="F95" s="282"/>
      <c r="G95" s="282"/>
      <c r="H95" s="282"/>
      <c r="I95" s="95"/>
      <c r="J95" s="282" t="s">
        <v>17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'20083 - Písková Lhota-pro...'!J28</f>
        <v>0</v>
      </c>
      <c r="AH95" s="281"/>
      <c r="AI95" s="281"/>
      <c r="AJ95" s="281"/>
      <c r="AK95" s="281"/>
      <c r="AL95" s="281"/>
      <c r="AM95" s="281"/>
      <c r="AN95" s="280">
        <f>SUM(AG95,AT95)</f>
        <v>0</v>
      </c>
      <c r="AO95" s="281"/>
      <c r="AP95" s="281"/>
      <c r="AQ95" s="96" t="s">
        <v>80</v>
      </c>
      <c r="AR95" s="97"/>
      <c r="AS95" s="98">
        <v>0</v>
      </c>
      <c r="AT95" s="99">
        <f>ROUND(SUM(AV95:AW95),2)</f>
        <v>0</v>
      </c>
      <c r="AU95" s="100">
        <f>'20083 - Písková Lhota-pro...'!P124</f>
        <v>0</v>
      </c>
      <c r="AV95" s="99">
        <f>'20083 - Písková Lhota-pro...'!J31</f>
        <v>0</v>
      </c>
      <c r="AW95" s="99">
        <f>'20083 - Písková Lhota-pro...'!J32</f>
        <v>0</v>
      </c>
      <c r="AX95" s="99">
        <f>'20083 - Písková Lhota-pro...'!J33</f>
        <v>0</v>
      </c>
      <c r="AY95" s="99">
        <f>'20083 - Písková Lhota-pro...'!J34</f>
        <v>0</v>
      </c>
      <c r="AZ95" s="99">
        <f>'20083 - Písková Lhota-pro...'!F31</f>
        <v>0</v>
      </c>
      <c r="BA95" s="99">
        <f>'20083 - Písková Lhota-pro...'!F32</f>
        <v>0</v>
      </c>
      <c r="BB95" s="99">
        <f>'20083 - Písková Lhota-pro...'!F33</f>
        <v>0</v>
      </c>
      <c r="BC95" s="99">
        <f>'20083 - Písková Lhota-pro...'!F34</f>
        <v>0</v>
      </c>
      <c r="BD95" s="101">
        <f>'20083 - Písková Lhota-pro...'!F35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eQqcq69y5SCD5iXshkncceD+hY4md0l+tAP1hOEyx9hvGS/6XgzMpLeijjcVBL1ZW6qaxC0B92RLZW1AJ1KC8g==" saltValue="2Q/CuYRfklKL/vv1GzxiR94vOG75IZ1xwd5bY1NQiBMem0JZVinnNSuD6fbPakvLkb9F3twrqkloJbMtjRb3t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83 - Písková Lhota-p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0"/>
  <sheetViews>
    <sheetView showGridLines="0" tabSelected="1" workbookViewId="0" topLeftCell="A1">
      <selection activeCell="I221" sqref="I2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83</v>
      </c>
    </row>
    <row r="4" spans="2:46" s="1" customFormat="1" ht="24.95" customHeight="1">
      <c r="B4" s="20"/>
      <c r="D4" s="105" t="s">
        <v>84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86" t="s">
        <v>17</v>
      </c>
      <c r="F7" s="287"/>
      <c r="G7" s="287"/>
      <c r="H7" s="287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4. 10. 2021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">
        <v>26</v>
      </c>
      <c r="F13" s="34"/>
      <c r="G13" s="34"/>
      <c r="H13" s="34"/>
      <c r="I13" s="107" t="s">
        <v>27</v>
      </c>
      <c r="J13" s="108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8" t="str">
        <f>'Rekapitulace stavby'!E14</f>
        <v>Vyplň údaj</v>
      </c>
      <c r="F16" s="289"/>
      <c r="G16" s="289"/>
      <c r="H16" s="289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">
        <v>31</v>
      </c>
      <c r="F19" s="34"/>
      <c r="G19" s="34"/>
      <c r="H19" s="34"/>
      <c r="I19" s="107" t="s">
        <v>27</v>
      </c>
      <c r="J19" s="108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33</v>
      </c>
      <c r="E21" s="34"/>
      <c r="F21" s="34"/>
      <c r="G21" s="34"/>
      <c r="H21" s="34"/>
      <c r="I21" s="107" t="s">
        <v>25</v>
      </c>
      <c r="J21" s="108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">
        <v>34</v>
      </c>
      <c r="F22" s="34"/>
      <c r="G22" s="34"/>
      <c r="H22" s="34"/>
      <c r="I22" s="107" t="s">
        <v>27</v>
      </c>
      <c r="J22" s="108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35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90" t="s">
        <v>1</v>
      </c>
      <c r="F25" s="290"/>
      <c r="G25" s="290"/>
      <c r="H25" s="29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36</v>
      </c>
      <c r="E28" s="34"/>
      <c r="F28" s="34"/>
      <c r="G28" s="34"/>
      <c r="H28" s="34"/>
      <c r="I28" s="34"/>
      <c r="J28" s="115">
        <f>ROUND(J124,2)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38</v>
      </c>
      <c r="G30" s="34"/>
      <c r="H30" s="34"/>
      <c r="I30" s="116" t="s">
        <v>37</v>
      </c>
      <c r="J30" s="116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40</v>
      </c>
      <c r="E31" s="107" t="s">
        <v>41</v>
      </c>
      <c r="F31" s="118">
        <f>ROUND((SUM(BE124:BE319)),2)</f>
        <v>0</v>
      </c>
      <c r="G31" s="34"/>
      <c r="H31" s="34"/>
      <c r="I31" s="119">
        <v>0.21</v>
      </c>
      <c r="J31" s="118">
        <f>ROUND(((SUM(BE124:BE319))*I31),2)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42</v>
      </c>
      <c r="F32" s="118">
        <f>ROUND((SUM(BF124:BF319)),2)</f>
        <v>0</v>
      </c>
      <c r="G32" s="34"/>
      <c r="H32" s="34"/>
      <c r="I32" s="119">
        <v>0.15</v>
      </c>
      <c r="J32" s="118">
        <f>ROUND(((SUM(BF124:BF319))*I32),2)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43</v>
      </c>
      <c r="F33" s="118">
        <f>ROUND((SUM(BG124:BG319)),2)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44</v>
      </c>
      <c r="F34" s="118">
        <f>ROUND((SUM(BH124:BH319)),2)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45</v>
      </c>
      <c r="F35" s="118">
        <f>ROUND((SUM(BI124:BI319)),2)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46</v>
      </c>
      <c r="E37" s="122"/>
      <c r="F37" s="122"/>
      <c r="G37" s="123" t="s">
        <v>47</v>
      </c>
      <c r="H37" s="124" t="s">
        <v>48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4" t="str">
        <f>E7</f>
        <v>Písková Lhota-propojení vodovodu u rybníka</v>
      </c>
      <c r="F85" s="291"/>
      <c r="G85" s="291"/>
      <c r="H85" s="29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29" t="s">
        <v>22</v>
      </c>
      <c r="J87" s="66" t="str">
        <f>IF(J10="","",J10)</f>
        <v>4. 10. 2021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24</v>
      </c>
      <c r="D89" s="36"/>
      <c r="E89" s="36"/>
      <c r="F89" s="27" t="str">
        <f>E13</f>
        <v>Vodovody a kanalizace Mladá Boleslav a.s.</v>
      </c>
      <c r="G89" s="36"/>
      <c r="H89" s="36"/>
      <c r="I89" s="29" t="s">
        <v>30</v>
      </c>
      <c r="J89" s="32" t="str">
        <f>E19</f>
        <v>VEDU VODU  s.r.o.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33</v>
      </c>
      <c r="J90" s="32" t="str">
        <f>E22</f>
        <v>ing.Evžen Kozák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86</v>
      </c>
      <c r="D92" s="139"/>
      <c r="E92" s="139"/>
      <c r="F92" s="139"/>
      <c r="G92" s="139"/>
      <c r="H92" s="139"/>
      <c r="I92" s="139"/>
      <c r="J92" s="140" t="s">
        <v>87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88</v>
      </c>
      <c r="D94" s="36"/>
      <c r="E94" s="36"/>
      <c r="F94" s="36"/>
      <c r="G94" s="36"/>
      <c r="H94" s="36"/>
      <c r="I94" s="36"/>
      <c r="J94" s="84">
        <f>J124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89</v>
      </c>
    </row>
    <row r="95" spans="2:12" s="9" customFormat="1" ht="24.95" customHeight="1">
      <c r="B95" s="142"/>
      <c r="C95" s="143"/>
      <c r="D95" s="144" t="s">
        <v>90</v>
      </c>
      <c r="E95" s="145"/>
      <c r="F95" s="145"/>
      <c r="G95" s="145"/>
      <c r="H95" s="145"/>
      <c r="I95" s="145"/>
      <c r="J95" s="146">
        <f>J125</f>
        <v>0</v>
      </c>
      <c r="K95" s="143"/>
      <c r="L95" s="147"/>
    </row>
    <row r="96" spans="2:12" s="10" customFormat="1" ht="19.9" customHeight="1">
      <c r="B96" s="148"/>
      <c r="C96" s="149"/>
      <c r="D96" s="150" t="s">
        <v>91</v>
      </c>
      <c r="E96" s="151"/>
      <c r="F96" s="151"/>
      <c r="G96" s="151"/>
      <c r="H96" s="151"/>
      <c r="I96" s="151"/>
      <c r="J96" s="152">
        <f>J126</f>
        <v>0</v>
      </c>
      <c r="K96" s="149"/>
      <c r="L96" s="153"/>
    </row>
    <row r="97" spans="2:12" s="10" customFormat="1" ht="19.9" customHeight="1">
      <c r="B97" s="148"/>
      <c r="C97" s="149"/>
      <c r="D97" s="150" t="s">
        <v>92</v>
      </c>
      <c r="E97" s="151"/>
      <c r="F97" s="151"/>
      <c r="G97" s="151"/>
      <c r="H97" s="151"/>
      <c r="I97" s="151"/>
      <c r="J97" s="152">
        <f>J195</f>
        <v>0</v>
      </c>
      <c r="K97" s="149"/>
      <c r="L97" s="153"/>
    </row>
    <row r="98" spans="2:12" s="10" customFormat="1" ht="19.9" customHeight="1">
      <c r="B98" s="148"/>
      <c r="C98" s="149"/>
      <c r="D98" s="150" t="s">
        <v>93</v>
      </c>
      <c r="E98" s="151"/>
      <c r="F98" s="151"/>
      <c r="G98" s="151"/>
      <c r="H98" s="151"/>
      <c r="I98" s="151"/>
      <c r="J98" s="152">
        <f>J209</f>
        <v>0</v>
      </c>
      <c r="K98" s="149"/>
      <c r="L98" s="153"/>
    </row>
    <row r="99" spans="2:12" s="10" customFormat="1" ht="19.9" customHeight="1">
      <c r="B99" s="148"/>
      <c r="C99" s="149"/>
      <c r="D99" s="150" t="s">
        <v>94</v>
      </c>
      <c r="E99" s="151"/>
      <c r="F99" s="151"/>
      <c r="G99" s="151"/>
      <c r="H99" s="151"/>
      <c r="I99" s="151"/>
      <c r="J99" s="152">
        <f>J222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95</v>
      </c>
      <c r="E100" s="151"/>
      <c r="F100" s="151"/>
      <c r="G100" s="151"/>
      <c r="H100" s="151"/>
      <c r="I100" s="151"/>
      <c r="J100" s="152">
        <f>J293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96</v>
      </c>
      <c r="E101" s="151"/>
      <c r="F101" s="151"/>
      <c r="G101" s="151"/>
      <c r="H101" s="151"/>
      <c r="I101" s="151"/>
      <c r="J101" s="152">
        <f>J296</f>
        <v>0</v>
      </c>
      <c r="K101" s="149"/>
      <c r="L101" s="153"/>
    </row>
    <row r="102" spans="2:12" s="9" customFormat="1" ht="24.95" customHeight="1">
      <c r="B102" s="142"/>
      <c r="C102" s="143"/>
      <c r="D102" s="144" t="s">
        <v>97</v>
      </c>
      <c r="E102" s="145"/>
      <c r="F102" s="145"/>
      <c r="G102" s="145"/>
      <c r="H102" s="145"/>
      <c r="I102" s="145"/>
      <c r="J102" s="146">
        <f>J298</f>
        <v>0</v>
      </c>
      <c r="K102" s="143"/>
      <c r="L102" s="147"/>
    </row>
    <row r="103" spans="2:12" s="10" customFormat="1" ht="19.9" customHeight="1">
      <c r="B103" s="148"/>
      <c r="C103" s="149"/>
      <c r="D103" s="150" t="s">
        <v>98</v>
      </c>
      <c r="E103" s="151"/>
      <c r="F103" s="151"/>
      <c r="G103" s="151"/>
      <c r="H103" s="151"/>
      <c r="I103" s="151"/>
      <c r="J103" s="152">
        <f>J299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99</v>
      </c>
      <c r="E104" s="151"/>
      <c r="F104" s="151"/>
      <c r="G104" s="151"/>
      <c r="H104" s="151"/>
      <c r="I104" s="151"/>
      <c r="J104" s="152">
        <f>J304</f>
        <v>0</v>
      </c>
      <c r="K104" s="149"/>
      <c r="L104" s="153"/>
    </row>
    <row r="105" spans="2:12" s="10" customFormat="1" ht="19.9" customHeight="1">
      <c r="B105" s="148"/>
      <c r="C105" s="149"/>
      <c r="D105" s="150" t="s">
        <v>100</v>
      </c>
      <c r="E105" s="151"/>
      <c r="F105" s="151"/>
      <c r="G105" s="151"/>
      <c r="H105" s="151"/>
      <c r="I105" s="151"/>
      <c r="J105" s="152">
        <f>J313</f>
        <v>0</v>
      </c>
      <c r="K105" s="149"/>
      <c r="L105" s="153"/>
    </row>
    <row r="106" spans="2:12" s="10" customFormat="1" ht="19.9" customHeight="1">
      <c r="B106" s="148"/>
      <c r="C106" s="149"/>
      <c r="D106" s="150" t="s">
        <v>101</v>
      </c>
      <c r="E106" s="151"/>
      <c r="F106" s="151"/>
      <c r="G106" s="151"/>
      <c r="H106" s="151"/>
      <c r="I106" s="151"/>
      <c r="J106" s="152">
        <f>J318</f>
        <v>0</v>
      </c>
      <c r="K106" s="149"/>
      <c r="L106" s="15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102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4" t="str">
        <f>E7</f>
        <v>Písková Lhota-propojení vodovodu u rybníka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F10</f>
        <v xml:space="preserve"> </v>
      </c>
      <c r="G118" s="36"/>
      <c r="H118" s="36"/>
      <c r="I118" s="29" t="s">
        <v>22</v>
      </c>
      <c r="J118" s="66" t="str">
        <f>IF(J10="","",J10)</f>
        <v>4. 10. 2021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E13</f>
        <v>Vodovody a kanalizace Mladá Boleslav a.s.</v>
      </c>
      <c r="G120" s="36"/>
      <c r="H120" s="36"/>
      <c r="I120" s="29" t="s">
        <v>30</v>
      </c>
      <c r="J120" s="32" t="str">
        <f>E19</f>
        <v>VEDU VODU  s.r.o.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IF(E16="","",E16)</f>
        <v>Vyplň údaj</v>
      </c>
      <c r="G121" s="36"/>
      <c r="H121" s="36"/>
      <c r="I121" s="29" t="s">
        <v>33</v>
      </c>
      <c r="J121" s="32" t="str">
        <f>E22</f>
        <v>ing.Evžen Kozák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4"/>
      <c r="B123" s="155"/>
      <c r="C123" s="156" t="s">
        <v>103</v>
      </c>
      <c r="D123" s="157" t="s">
        <v>61</v>
      </c>
      <c r="E123" s="157" t="s">
        <v>57</v>
      </c>
      <c r="F123" s="157" t="s">
        <v>58</v>
      </c>
      <c r="G123" s="157" t="s">
        <v>104</v>
      </c>
      <c r="H123" s="157" t="s">
        <v>105</v>
      </c>
      <c r="I123" s="157" t="s">
        <v>106</v>
      </c>
      <c r="J123" s="158" t="s">
        <v>87</v>
      </c>
      <c r="K123" s="159" t="s">
        <v>107</v>
      </c>
      <c r="L123" s="160"/>
      <c r="M123" s="75" t="s">
        <v>1</v>
      </c>
      <c r="N123" s="76" t="s">
        <v>40</v>
      </c>
      <c r="O123" s="76" t="s">
        <v>108</v>
      </c>
      <c r="P123" s="76" t="s">
        <v>109</v>
      </c>
      <c r="Q123" s="76" t="s">
        <v>110</v>
      </c>
      <c r="R123" s="76" t="s">
        <v>111</v>
      </c>
      <c r="S123" s="76" t="s">
        <v>112</v>
      </c>
      <c r="T123" s="77" t="s">
        <v>113</v>
      </c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</row>
    <row r="124" spans="1:63" s="2" customFormat="1" ht="22.9" customHeight="1">
      <c r="A124" s="34"/>
      <c r="B124" s="35"/>
      <c r="C124" s="82" t="s">
        <v>114</v>
      </c>
      <c r="D124" s="36"/>
      <c r="E124" s="36"/>
      <c r="F124" s="36"/>
      <c r="G124" s="36"/>
      <c r="H124" s="36"/>
      <c r="I124" s="36"/>
      <c r="J124" s="161">
        <f>BK124</f>
        <v>0</v>
      </c>
      <c r="K124" s="36"/>
      <c r="L124" s="39"/>
      <c r="M124" s="78"/>
      <c r="N124" s="162"/>
      <c r="O124" s="79"/>
      <c r="P124" s="163">
        <f>P125+P298</f>
        <v>0</v>
      </c>
      <c r="Q124" s="79"/>
      <c r="R124" s="163">
        <f>R125+R298</f>
        <v>3343.83791098</v>
      </c>
      <c r="S124" s="79"/>
      <c r="T124" s="164">
        <f>T125+T298</f>
        <v>722.0655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75</v>
      </c>
      <c r="AU124" s="17" t="s">
        <v>89</v>
      </c>
      <c r="BK124" s="165">
        <f>BK125+BK298</f>
        <v>0</v>
      </c>
    </row>
    <row r="125" spans="2:63" s="12" customFormat="1" ht="25.9" customHeight="1">
      <c r="B125" s="166"/>
      <c r="C125" s="167"/>
      <c r="D125" s="168" t="s">
        <v>75</v>
      </c>
      <c r="E125" s="169" t="s">
        <v>115</v>
      </c>
      <c r="F125" s="169" t="s">
        <v>116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P126+P195+P209+P222+P293+P296</f>
        <v>0</v>
      </c>
      <c r="Q125" s="174"/>
      <c r="R125" s="175">
        <f>R126+R195+R209+R222+R293+R296</f>
        <v>3343.83791098</v>
      </c>
      <c r="S125" s="174"/>
      <c r="T125" s="176">
        <f>T126+T195+T209+T222+T293+T296</f>
        <v>722.0655</v>
      </c>
      <c r="AR125" s="177" t="s">
        <v>81</v>
      </c>
      <c r="AT125" s="178" t="s">
        <v>75</v>
      </c>
      <c r="AU125" s="178" t="s">
        <v>76</v>
      </c>
      <c r="AY125" s="177" t="s">
        <v>117</v>
      </c>
      <c r="BK125" s="179">
        <f>BK126+BK195+BK209+BK222+BK293+BK296</f>
        <v>0</v>
      </c>
    </row>
    <row r="126" spans="2:63" s="12" customFormat="1" ht="22.9" customHeight="1">
      <c r="B126" s="166"/>
      <c r="C126" s="167"/>
      <c r="D126" s="168" t="s">
        <v>75</v>
      </c>
      <c r="E126" s="180" t="s">
        <v>81</v>
      </c>
      <c r="F126" s="180" t="s">
        <v>118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SUM(P127:P194)</f>
        <v>0</v>
      </c>
      <c r="Q126" s="174"/>
      <c r="R126" s="175">
        <f>SUM(R127:R194)</f>
        <v>2303.5687427</v>
      </c>
      <c r="S126" s="174"/>
      <c r="T126" s="176">
        <f>SUM(T127:T194)</f>
        <v>722.0655</v>
      </c>
      <c r="AR126" s="177" t="s">
        <v>81</v>
      </c>
      <c r="AT126" s="178" t="s">
        <v>75</v>
      </c>
      <c r="AU126" s="178" t="s">
        <v>81</v>
      </c>
      <c r="AY126" s="177" t="s">
        <v>117</v>
      </c>
      <c r="BK126" s="179">
        <f>SUM(BK127:BK194)</f>
        <v>0</v>
      </c>
    </row>
    <row r="127" spans="1:65" s="2" customFormat="1" ht="33" customHeight="1">
      <c r="A127" s="34"/>
      <c r="B127" s="35"/>
      <c r="C127" s="182" t="s">
        <v>81</v>
      </c>
      <c r="D127" s="182" t="s">
        <v>119</v>
      </c>
      <c r="E127" s="183" t="s">
        <v>120</v>
      </c>
      <c r="F127" s="184" t="s">
        <v>121</v>
      </c>
      <c r="G127" s="185" t="s">
        <v>122</v>
      </c>
      <c r="H127" s="186">
        <v>689.85</v>
      </c>
      <c r="I127" s="187"/>
      <c r="J127" s="188">
        <f>ROUND(I127*H127,2)</f>
        <v>0</v>
      </c>
      <c r="K127" s="189"/>
      <c r="L127" s="39"/>
      <c r="M127" s="190" t="s">
        <v>1</v>
      </c>
      <c r="N127" s="191" t="s">
        <v>41</v>
      </c>
      <c r="O127" s="71"/>
      <c r="P127" s="192">
        <f>O127*H127</f>
        <v>0</v>
      </c>
      <c r="Q127" s="192">
        <v>0</v>
      </c>
      <c r="R127" s="192">
        <f>Q127*H127</f>
        <v>0</v>
      </c>
      <c r="S127" s="192">
        <v>0.32</v>
      </c>
      <c r="T127" s="193">
        <f>S127*H127</f>
        <v>220.752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4" t="s">
        <v>123</v>
      </c>
      <c r="AT127" s="194" t="s">
        <v>119</v>
      </c>
      <c r="AU127" s="194" t="s">
        <v>83</v>
      </c>
      <c r="AY127" s="17" t="s">
        <v>117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7" t="s">
        <v>81</v>
      </c>
      <c r="BK127" s="195">
        <f>ROUND(I127*H127,2)</f>
        <v>0</v>
      </c>
      <c r="BL127" s="17" t="s">
        <v>123</v>
      </c>
      <c r="BM127" s="194" t="s">
        <v>124</v>
      </c>
    </row>
    <row r="128" spans="2:51" s="13" customFormat="1" ht="11.25">
      <c r="B128" s="196"/>
      <c r="C128" s="197"/>
      <c r="D128" s="198" t="s">
        <v>125</v>
      </c>
      <c r="E128" s="199" t="s">
        <v>1</v>
      </c>
      <c r="F128" s="200" t="s">
        <v>126</v>
      </c>
      <c r="G128" s="197"/>
      <c r="H128" s="201">
        <v>689.85</v>
      </c>
      <c r="I128" s="202"/>
      <c r="J128" s="197"/>
      <c r="K128" s="197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125</v>
      </c>
      <c r="AU128" s="207" t="s">
        <v>83</v>
      </c>
      <c r="AV128" s="13" t="s">
        <v>83</v>
      </c>
      <c r="AW128" s="13" t="s">
        <v>32</v>
      </c>
      <c r="AX128" s="13" t="s">
        <v>81</v>
      </c>
      <c r="AY128" s="207" t="s">
        <v>117</v>
      </c>
    </row>
    <row r="129" spans="1:65" s="2" customFormat="1" ht="24.2" customHeight="1">
      <c r="A129" s="34"/>
      <c r="B129" s="35"/>
      <c r="C129" s="182" t="s">
        <v>83</v>
      </c>
      <c r="D129" s="182" t="s">
        <v>119</v>
      </c>
      <c r="E129" s="183" t="s">
        <v>127</v>
      </c>
      <c r="F129" s="184" t="s">
        <v>128</v>
      </c>
      <c r="G129" s="185" t="s">
        <v>122</v>
      </c>
      <c r="H129" s="186">
        <v>689.85</v>
      </c>
      <c r="I129" s="187"/>
      <c r="J129" s="188">
        <f>ROUND(I129*H129,2)</f>
        <v>0</v>
      </c>
      <c r="K129" s="189"/>
      <c r="L129" s="39"/>
      <c r="M129" s="190" t="s">
        <v>1</v>
      </c>
      <c r="N129" s="191" t="s">
        <v>41</v>
      </c>
      <c r="O129" s="71"/>
      <c r="P129" s="192">
        <f>O129*H129</f>
        <v>0</v>
      </c>
      <c r="Q129" s="192">
        <v>0</v>
      </c>
      <c r="R129" s="192">
        <f>Q129*H129</f>
        <v>0</v>
      </c>
      <c r="S129" s="192">
        <v>0.5</v>
      </c>
      <c r="T129" s="193">
        <f>S129*H129</f>
        <v>344.925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4" t="s">
        <v>123</v>
      </c>
      <c r="AT129" s="194" t="s">
        <v>119</v>
      </c>
      <c r="AU129" s="194" t="s">
        <v>83</v>
      </c>
      <c r="AY129" s="17" t="s">
        <v>117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17" t="s">
        <v>81</v>
      </c>
      <c r="BK129" s="195">
        <f>ROUND(I129*H129,2)</f>
        <v>0</v>
      </c>
      <c r="BL129" s="17" t="s">
        <v>123</v>
      </c>
      <c r="BM129" s="194" t="s">
        <v>129</v>
      </c>
    </row>
    <row r="130" spans="2:51" s="13" customFormat="1" ht="11.25">
      <c r="B130" s="196"/>
      <c r="C130" s="197"/>
      <c r="D130" s="198" t="s">
        <v>125</v>
      </c>
      <c r="E130" s="199" t="s">
        <v>1</v>
      </c>
      <c r="F130" s="200" t="s">
        <v>126</v>
      </c>
      <c r="G130" s="197"/>
      <c r="H130" s="201">
        <v>689.85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125</v>
      </c>
      <c r="AU130" s="207" t="s">
        <v>83</v>
      </c>
      <c r="AV130" s="13" t="s">
        <v>83</v>
      </c>
      <c r="AW130" s="13" t="s">
        <v>32</v>
      </c>
      <c r="AX130" s="13" t="s">
        <v>81</v>
      </c>
      <c r="AY130" s="207" t="s">
        <v>117</v>
      </c>
    </row>
    <row r="131" spans="1:65" s="2" customFormat="1" ht="33" customHeight="1">
      <c r="A131" s="34"/>
      <c r="B131" s="35"/>
      <c r="C131" s="182" t="s">
        <v>130</v>
      </c>
      <c r="D131" s="182" t="s">
        <v>119</v>
      </c>
      <c r="E131" s="183" t="s">
        <v>131</v>
      </c>
      <c r="F131" s="184" t="s">
        <v>132</v>
      </c>
      <c r="G131" s="185" t="s">
        <v>122</v>
      </c>
      <c r="H131" s="186">
        <v>679.95</v>
      </c>
      <c r="I131" s="187"/>
      <c r="J131" s="188">
        <f>ROUND(I131*H131,2)</f>
        <v>0</v>
      </c>
      <c r="K131" s="189"/>
      <c r="L131" s="39"/>
      <c r="M131" s="190" t="s">
        <v>1</v>
      </c>
      <c r="N131" s="191" t="s">
        <v>41</v>
      </c>
      <c r="O131" s="71"/>
      <c r="P131" s="192">
        <f>O131*H131</f>
        <v>0</v>
      </c>
      <c r="Q131" s="192">
        <v>0.00013</v>
      </c>
      <c r="R131" s="192">
        <f>Q131*H131</f>
        <v>0.0883935</v>
      </c>
      <c r="S131" s="192">
        <v>0.23</v>
      </c>
      <c r="T131" s="193">
        <f>S131*H131</f>
        <v>156.38850000000002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4" t="s">
        <v>123</v>
      </c>
      <c r="AT131" s="194" t="s">
        <v>119</v>
      </c>
      <c r="AU131" s="194" t="s">
        <v>83</v>
      </c>
      <c r="AY131" s="17" t="s">
        <v>117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7" t="s">
        <v>81</v>
      </c>
      <c r="BK131" s="195">
        <f>ROUND(I131*H131,2)</f>
        <v>0</v>
      </c>
      <c r="BL131" s="17" t="s">
        <v>123</v>
      </c>
      <c r="BM131" s="194" t="s">
        <v>133</v>
      </c>
    </row>
    <row r="132" spans="2:51" s="13" customFormat="1" ht="11.25">
      <c r="B132" s="196"/>
      <c r="C132" s="197"/>
      <c r="D132" s="198" t="s">
        <v>125</v>
      </c>
      <c r="E132" s="199" t="s">
        <v>1</v>
      </c>
      <c r="F132" s="200" t="s">
        <v>134</v>
      </c>
      <c r="G132" s="197"/>
      <c r="H132" s="201">
        <v>679.95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125</v>
      </c>
      <c r="AU132" s="207" t="s">
        <v>83</v>
      </c>
      <c r="AV132" s="13" t="s">
        <v>83</v>
      </c>
      <c r="AW132" s="13" t="s">
        <v>32</v>
      </c>
      <c r="AX132" s="13" t="s">
        <v>81</v>
      </c>
      <c r="AY132" s="207" t="s">
        <v>117</v>
      </c>
    </row>
    <row r="133" spans="1:65" s="2" customFormat="1" ht="24.2" customHeight="1">
      <c r="A133" s="34"/>
      <c r="B133" s="35"/>
      <c r="C133" s="182" t="s">
        <v>123</v>
      </c>
      <c r="D133" s="182" t="s">
        <v>119</v>
      </c>
      <c r="E133" s="183" t="s">
        <v>135</v>
      </c>
      <c r="F133" s="184" t="s">
        <v>136</v>
      </c>
      <c r="G133" s="185" t="s">
        <v>137</v>
      </c>
      <c r="H133" s="186">
        <v>6</v>
      </c>
      <c r="I133" s="187"/>
      <c r="J133" s="188">
        <f>ROUND(I133*H133,2)</f>
        <v>0</v>
      </c>
      <c r="K133" s="189"/>
      <c r="L133" s="39"/>
      <c r="M133" s="190" t="s">
        <v>1</v>
      </c>
      <c r="N133" s="191" t="s">
        <v>41</v>
      </c>
      <c r="O133" s="71"/>
      <c r="P133" s="192">
        <f>O133*H133</f>
        <v>0</v>
      </c>
      <c r="Q133" s="192">
        <v>0.00868</v>
      </c>
      <c r="R133" s="192">
        <f>Q133*H133</f>
        <v>0.05208</v>
      </c>
      <c r="S133" s="192">
        <v>0</v>
      </c>
      <c r="T133" s="19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4" t="s">
        <v>123</v>
      </c>
      <c r="AT133" s="194" t="s">
        <v>119</v>
      </c>
      <c r="AU133" s="194" t="s">
        <v>83</v>
      </c>
      <c r="AY133" s="17" t="s">
        <v>117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7" t="s">
        <v>81</v>
      </c>
      <c r="BK133" s="195">
        <f>ROUND(I133*H133,2)</f>
        <v>0</v>
      </c>
      <c r="BL133" s="17" t="s">
        <v>123</v>
      </c>
      <c r="BM133" s="194" t="s">
        <v>138</v>
      </c>
    </row>
    <row r="134" spans="1:65" s="2" customFormat="1" ht="24.2" customHeight="1">
      <c r="A134" s="34"/>
      <c r="B134" s="35"/>
      <c r="C134" s="182" t="s">
        <v>139</v>
      </c>
      <c r="D134" s="182" t="s">
        <v>119</v>
      </c>
      <c r="E134" s="183" t="s">
        <v>140</v>
      </c>
      <c r="F134" s="184" t="s">
        <v>141</v>
      </c>
      <c r="G134" s="185" t="s">
        <v>137</v>
      </c>
      <c r="H134" s="186">
        <v>24</v>
      </c>
      <c r="I134" s="187"/>
      <c r="J134" s="188">
        <f>ROUND(I134*H134,2)</f>
        <v>0</v>
      </c>
      <c r="K134" s="189"/>
      <c r="L134" s="39"/>
      <c r="M134" s="190" t="s">
        <v>1</v>
      </c>
      <c r="N134" s="191" t="s">
        <v>41</v>
      </c>
      <c r="O134" s="71"/>
      <c r="P134" s="192">
        <f>O134*H134</f>
        <v>0</v>
      </c>
      <c r="Q134" s="192">
        <v>0.01068</v>
      </c>
      <c r="R134" s="192">
        <f>Q134*H134</f>
        <v>0.25632</v>
      </c>
      <c r="S134" s="192">
        <v>0</v>
      </c>
      <c r="T134" s="19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4" t="s">
        <v>123</v>
      </c>
      <c r="AT134" s="194" t="s">
        <v>119</v>
      </c>
      <c r="AU134" s="194" t="s">
        <v>83</v>
      </c>
      <c r="AY134" s="17" t="s">
        <v>117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7" t="s">
        <v>81</v>
      </c>
      <c r="BK134" s="195">
        <f>ROUND(I134*H134,2)</f>
        <v>0</v>
      </c>
      <c r="BL134" s="17" t="s">
        <v>123</v>
      </c>
      <c r="BM134" s="194" t="s">
        <v>142</v>
      </c>
    </row>
    <row r="135" spans="1:65" s="2" customFormat="1" ht="16.5" customHeight="1">
      <c r="A135" s="34"/>
      <c r="B135" s="35"/>
      <c r="C135" s="182" t="s">
        <v>143</v>
      </c>
      <c r="D135" s="182" t="s">
        <v>119</v>
      </c>
      <c r="E135" s="183" t="s">
        <v>144</v>
      </c>
      <c r="F135" s="184" t="s">
        <v>145</v>
      </c>
      <c r="G135" s="185" t="s">
        <v>137</v>
      </c>
      <c r="H135" s="186">
        <v>4</v>
      </c>
      <c r="I135" s="187"/>
      <c r="J135" s="188">
        <f>ROUND(I135*H135,2)</f>
        <v>0</v>
      </c>
      <c r="K135" s="189"/>
      <c r="L135" s="39"/>
      <c r="M135" s="190" t="s">
        <v>1</v>
      </c>
      <c r="N135" s="191" t="s">
        <v>41</v>
      </c>
      <c r="O135" s="71"/>
      <c r="P135" s="192">
        <f>O135*H135</f>
        <v>0</v>
      </c>
      <c r="Q135" s="192">
        <v>0.0369043</v>
      </c>
      <c r="R135" s="192">
        <f>Q135*H135</f>
        <v>0.1476172</v>
      </c>
      <c r="S135" s="192">
        <v>0</v>
      </c>
      <c r="T135" s="19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4" t="s">
        <v>123</v>
      </c>
      <c r="AT135" s="194" t="s">
        <v>119</v>
      </c>
      <c r="AU135" s="194" t="s">
        <v>83</v>
      </c>
      <c r="AY135" s="17" t="s">
        <v>117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7" t="s">
        <v>81</v>
      </c>
      <c r="BK135" s="195">
        <f>ROUND(I135*H135,2)</f>
        <v>0</v>
      </c>
      <c r="BL135" s="17" t="s">
        <v>123</v>
      </c>
      <c r="BM135" s="194" t="s">
        <v>146</v>
      </c>
    </row>
    <row r="136" spans="1:65" s="2" customFormat="1" ht="24.2" customHeight="1">
      <c r="A136" s="34"/>
      <c r="B136" s="35"/>
      <c r="C136" s="182" t="s">
        <v>147</v>
      </c>
      <c r="D136" s="182" t="s">
        <v>119</v>
      </c>
      <c r="E136" s="183" t="s">
        <v>148</v>
      </c>
      <c r="F136" s="184" t="s">
        <v>149</v>
      </c>
      <c r="G136" s="185" t="s">
        <v>150</v>
      </c>
      <c r="H136" s="186">
        <v>252.2</v>
      </c>
      <c r="I136" s="187"/>
      <c r="J136" s="188">
        <f>ROUND(I136*H136,2)</f>
        <v>0</v>
      </c>
      <c r="K136" s="189"/>
      <c r="L136" s="39"/>
      <c r="M136" s="190" t="s">
        <v>1</v>
      </c>
      <c r="N136" s="191" t="s">
        <v>41</v>
      </c>
      <c r="O136" s="71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4" t="s">
        <v>123</v>
      </c>
      <c r="AT136" s="194" t="s">
        <v>119</v>
      </c>
      <c r="AU136" s="194" t="s">
        <v>83</v>
      </c>
      <c r="AY136" s="17" t="s">
        <v>117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7" t="s">
        <v>81</v>
      </c>
      <c r="BK136" s="195">
        <f>ROUND(I136*H136,2)</f>
        <v>0</v>
      </c>
      <c r="BL136" s="17" t="s">
        <v>123</v>
      </c>
      <c r="BM136" s="194" t="s">
        <v>151</v>
      </c>
    </row>
    <row r="137" spans="2:51" s="13" customFormat="1" ht="11.25">
      <c r="B137" s="196"/>
      <c r="C137" s="197"/>
      <c r="D137" s="198" t="s">
        <v>125</v>
      </c>
      <c r="E137" s="199" t="s">
        <v>1</v>
      </c>
      <c r="F137" s="200" t="s">
        <v>152</v>
      </c>
      <c r="G137" s="197"/>
      <c r="H137" s="201">
        <v>194.4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125</v>
      </c>
      <c r="AU137" s="207" t="s">
        <v>83</v>
      </c>
      <c r="AV137" s="13" t="s">
        <v>83</v>
      </c>
      <c r="AW137" s="13" t="s">
        <v>32</v>
      </c>
      <c r="AX137" s="13" t="s">
        <v>76</v>
      </c>
      <c r="AY137" s="207" t="s">
        <v>117</v>
      </c>
    </row>
    <row r="138" spans="2:51" s="13" customFormat="1" ht="11.25">
      <c r="B138" s="196"/>
      <c r="C138" s="197"/>
      <c r="D138" s="198" t="s">
        <v>125</v>
      </c>
      <c r="E138" s="199" t="s">
        <v>1</v>
      </c>
      <c r="F138" s="200" t="s">
        <v>153</v>
      </c>
      <c r="G138" s="197"/>
      <c r="H138" s="201">
        <v>57.8</v>
      </c>
      <c r="I138" s="202"/>
      <c r="J138" s="197"/>
      <c r="K138" s="197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125</v>
      </c>
      <c r="AU138" s="207" t="s">
        <v>83</v>
      </c>
      <c r="AV138" s="13" t="s">
        <v>83</v>
      </c>
      <c r="AW138" s="13" t="s">
        <v>32</v>
      </c>
      <c r="AX138" s="13" t="s">
        <v>76</v>
      </c>
      <c r="AY138" s="207" t="s">
        <v>117</v>
      </c>
    </row>
    <row r="139" spans="2:51" s="14" customFormat="1" ht="11.25">
      <c r="B139" s="208"/>
      <c r="C139" s="209"/>
      <c r="D139" s="198" t="s">
        <v>125</v>
      </c>
      <c r="E139" s="210" t="s">
        <v>1</v>
      </c>
      <c r="F139" s="211" t="s">
        <v>154</v>
      </c>
      <c r="G139" s="209"/>
      <c r="H139" s="212">
        <v>252.2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125</v>
      </c>
      <c r="AU139" s="218" t="s">
        <v>83</v>
      </c>
      <c r="AV139" s="14" t="s">
        <v>123</v>
      </c>
      <c r="AW139" s="14" t="s">
        <v>32</v>
      </c>
      <c r="AX139" s="14" t="s">
        <v>81</v>
      </c>
      <c r="AY139" s="218" t="s">
        <v>117</v>
      </c>
    </row>
    <row r="140" spans="1:65" s="2" customFormat="1" ht="33" customHeight="1">
      <c r="A140" s="34"/>
      <c r="B140" s="35"/>
      <c r="C140" s="182" t="s">
        <v>155</v>
      </c>
      <c r="D140" s="182" t="s">
        <v>119</v>
      </c>
      <c r="E140" s="183" t="s">
        <v>156</v>
      </c>
      <c r="F140" s="184" t="s">
        <v>157</v>
      </c>
      <c r="G140" s="185" t="s">
        <v>150</v>
      </c>
      <c r="H140" s="186">
        <v>936.88</v>
      </c>
      <c r="I140" s="187"/>
      <c r="J140" s="188">
        <f>ROUND(I140*H140,2)</f>
        <v>0</v>
      </c>
      <c r="K140" s="189"/>
      <c r="L140" s="39"/>
      <c r="M140" s="190" t="s">
        <v>1</v>
      </c>
      <c r="N140" s="191" t="s">
        <v>41</v>
      </c>
      <c r="O140" s="71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4" t="s">
        <v>123</v>
      </c>
      <c r="AT140" s="194" t="s">
        <v>119</v>
      </c>
      <c r="AU140" s="194" t="s">
        <v>83</v>
      </c>
      <c r="AY140" s="17" t="s">
        <v>117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7" t="s">
        <v>81</v>
      </c>
      <c r="BK140" s="195">
        <f>ROUND(I140*H140,2)</f>
        <v>0</v>
      </c>
      <c r="BL140" s="17" t="s">
        <v>123</v>
      </c>
      <c r="BM140" s="194" t="s">
        <v>158</v>
      </c>
    </row>
    <row r="141" spans="2:51" s="13" customFormat="1" ht="11.25">
      <c r="B141" s="196"/>
      <c r="C141" s="197"/>
      <c r="D141" s="198" t="s">
        <v>125</v>
      </c>
      <c r="E141" s="199" t="s">
        <v>1</v>
      </c>
      <c r="F141" s="200" t="s">
        <v>159</v>
      </c>
      <c r="G141" s="197"/>
      <c r="H141" s="201">
        <v>878.8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125</v>
      </c>
      <c r="AU141" s="207" t="s">
        <v>83</v>
      </c>
      <c r="AV141" s="13" t="s">
        <v>83</v>
      </c>
      <c r="AW141" s="13" t="s">
        <v>32</v>
      </c>
      <c r="AX141" s="13" t="s">
        <v>76</v>
      </c>
      <c r="AY141" s="207" t="s">
        <v>117</v>
      </c>
    </row>
    <row r="142" spans="2:51" s="13" customFormat="1" ht="22.5">
      <c r="B142" s="196"/>
      <c r="C142" s="197"/>
      <c r="D142" s="198" t="s">
        <v>125</v>
      </c>
      <c r="E142" s="199" t="s">
        <v>1</v>
      </c>
      <c r="F142" s="200" t="s">
        <v>160</v>
      </c>
      <c r="G142" s="197"/>
      <c r="H142" s="201">
        <v>58.08</v>
      </c>
      <c r="I142" s="202"/>
      <c r="J142" s="197"/>
      <c r="K142" s="197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125</v>
      </c>
      <c r="AU142" s="207" t="s">
        <v>83</v>
      </c>
      <c r="AV142" s="13" t="s">
        <v>83</v>
      </c>
      <c r="AW142" s="13" t="s">
        <v>32</v>
      </c>
      <c r="AX142" s="13" t="s">
        <v>76</v>
      </c>
      <c r="AY142" s="207" t="s">
        <v>117</v>
      </c>
    </row>
    <row r="143" spans="2:51" s="15" customFormat="1" ht="11.25">
      <c r="B143" s="219"/>
      <c r="C143" s="220"/>
      <c r="D143" s="198" t="s">
        <v>125</v>
      </c>
      <c r="E143" s="221" t="s">
        <v>1</v>
      </c>
      <c r="F143" s="222" t="s">
        <v>161</v>
      </c>
      <c r="G143" s="220"/>
      <c r="H143" s="221" t="s">
        <v>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125</v>
      </c>
      <c r="AU143" s="228" t="s">
        <v>83</v>
      </c>
      <c r="AV143" s="15" t="s">
        <v>81</v>
      </c>
      <c r="AW143" s="15" t="s">
        <v>32</v>
      </c>
      <c r="AX143" s="15" t="s">
        <v>76</v>
      </c>
      <c r="AY143" s="228" t="s">
        <v>117</v>
      </c>
    </row>
    <row r="144" spans="2:51" s="14" customFormat="1" ht="11.25">
      <c r="B144" s="208"/>
      <c r="C144" s="209"/>
      <c r="D144" s="198" t="s">
        <v>125</v>
      </c>
      <c r="E144" s="210" t="s">
        <v>1</v>
      </c>
      <c r="F144" s="211" t="s">
        <v>154</v>
      </c>
      <c r="G144" s="209"/>
      <c r="H144" s="212">
        <v>936.88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125</v>
      </c>
      <c r="AU144" s="218" t="s">
        <v>83</v>
      </c>
      <c r="AV144" s="14" t="s">
        <v>123</v>
      </c>
      <c r="AW144" s="14" t="s">
        <v>32</v>
      </c>
      <c r="AX144" s="14" t="s">
        <v>81</v>
      </c>
      <c r="AY144" s="218" t="s">
        <v>117</v>
      </c>
    </row>
    <row r="145" spans="1:65" s="2" customFormat="1" ht="33" customHeight="1">
      <c r="A145" s="34"/>
      <c r="B145" s="35"/>
      <c r="C145" s="182" t="s">
        <v>162</v>
      </c>
      <c r="D145" s="182" t="s">
        <v>119</v>
      </c>
      <c r="E145" s="183" t="s">
        <v>163</v>
      </c>
      <c r="F145" s="184" t="s">
        <v>164</v>
      </c>
      <c r="G145" s="185" t="s">
        <v>150</v>
      </c>
      <c r="H145" s="186">
        <v>234.22</v>
      </c>
      <c r="I145" s="187"/>
      <c r="J145" s="188">
        <f>ROUND(I145*H145,2)</f>
        <v>0</v>
      </c>
      <c r="K145" s="189"/>
      <c r="L145" s="39"/>
      <c r="M145" s="190" t="s">
        <v>1</v>
      </c>
      <c r="N145" s="191" t="s">
        <v>41</v>
      </c>
      <c r="O145" s="71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4" t="s">
        <v>123</v>
      </c>
      <c r="AT145" s="194" t="s">
        <v>119</v>
      </c>
      <c r="AU145" s="194" t="s">
        <v>83</v>
      </c>
      <c r="AY145" s="17" t="s">
        <v>117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7" t="s">
        <v>81</v>
      </c>
      <c r="BK145" s="195">
        <f>ROUND(I145*H145,2)</f>
        <v>0</v>
      </c>
      <c r="BL145" s="17" t="s">
        <v>123</v>
      </c>
      <c r="BM145" s="194" t="s">
        <v>165</v>
      </c>
    </row>
    <row r="146" spans="2:51" s="13" customFormat="1" ht="11.25">
      <c r="B146" s="196"/>
      <c r="C146" s="197"/>
      <c r="D146" s="198" t="s">
        <v>125</v>
      </c>
      <c r="E146" s="199" t="s">
        <v>1</v>
      </c>
      <c r="F146" s="200" t="s">
        <v>166</v>
      </c>
      <c r="G146" s="197"/>
      <c r="H146" s="201">
        <v>219.7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125</v>
      </c>
      <c r="AU146" s="207" t="s">
        <v>83</v>
      </c>
      <c r="AV146" s="13" t="s">
        <v>83</v>
      </c>
      <c r="AW146" s="13" t="s">
        <v>32</v>
      </c>
      <c r="AX146" s="13" t="s">
        <v>76</v>
      </c>
      <c r="AY146" s="207" t="s">
        <v>117</v>
      </c>
    </row>
    <row r="147" spans="2:51" s="13" customFormat="1" ht="22.5">
      <c r="B147" s="196"/>
      <c r="C147" s="197"/>
      <c r="D147" s="198" t="s">
        <v>125</v>
      </c>
      <c r="E147" s="199" t="s">
        <v>1</v>
      </c>
      <c r="F147" s="200" t="s">
        <v>167</v>
      </c>
      <c r="G147" s="197"/>
      <c r="H147" s="201">
        <v>14.52</v>
      </c>
      <c r="I147" s="202"/>
      <c r="J147" s="197"/>
      <c r="K147" s="197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125</v>
      </c>
      <c r="AU147" s="207" t="s">
        <v>83</v>
      </c>
      <c r="AV147" s="13" t="s">
        <v>83</v>
      </c>
      <c r="AW147" s="13" t="s">
        <v>32</v>
      </c>
      <c r="AX147" s="13" t="s">
        <v>76</v>
      </c>
      <c r="AY147" s="207" t="s">
        <v>117</v>
      </c>
    </row>
    <row r="148" spans="2:51" s="15" customFormat="1" ht="11.25">
      <c r="B148" s="219"/>
      <c r="C148" s="220"/>
      <c r="D148" s="198" t="s">
        <v>125</v>
      </c>
      <c r="E148" s="221" t="s">
        <v>1</v>
      </c>
      <c r="F148" s="222" t="s">
        <v>168</v>
      </c>
      <c r="G148" s="220"/>
      <c r="H148" s="221" t="s">
        <v>1</v>
      </c>
      <c r="I148" s="223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125</v>
      </c>
      <c r="AU148" s="228" t="s">
        <v>83</v>
      </c>
      <c r="AV148" s="15" t="s">
        <v>81</v>
      </c>
      <c r="AW148" s="15" t="s">
        <v>32</v>
      </c>
      <c r="AX148" s="15" t="s">
        <v>76</v>
      </c>
      <c r="AY148" s="228" t="s">
        <v>117</v>
      </c>
    </row>
    <row r="149" spans="2:51" s="14" customFormat="1" ht="11.25">
      <c r="B149" s="208"/>
      <c r="C149" s="209"/>
      <c r="D149" s="198" t="s">
        <v>125</v>
      </c>
      <c r="E149" s="210" t="s">
        <v>1</v>
      </c>
      <c r="F149" s="211" t="s">
        <v>154</v>
      </c>
      <c r="G149" s="209"/>
      <c r="H149" s="212">
        <v>234.22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125</v>
      </c>
      <c r="AU149" s="218" t="s">
        <v>83</v>
      </c>
      <c r="AV149" s="14" t="s">
        <v>123</v>
      </c>
      <c r="AW149" s="14" t="s">
        <v>32</v>
      </c>
      <c r="AX149" s="14" t="s">
        <v>81</v>
      </c>
      <c r="AY149" s="218" t="s">
        <v>117</v>
      </c>
    </row>
    <row r="150" spans="1:65" s="2" customFormat="1" ht="21.75" customHeight="1">
      <c r="A150" s="34"/>
      <c r="B150" s="35"/>
      <c r="C150" s="182" t="s">
        <v>169</v>
      </c>
      <c r="D150" s="182" t="s">
        <v>119</v>
      </c>
      <c r="E150" s="183" t="s">
        <v>170</v>
      </c>
      <c r="F150" s="184" t="s">
        <v>171</v>
      </c>
      <c r="G150" s="185" t="s">
        <v>122</v>
      </c>
      <c r="H150" s="186">
        <v>1937.3</v>
      </c>
      <c r="I150" s="187"/>
      <c r="J150" s="188">
        <f>ROUND(I150*H150,2)</f>
        <v>0</v>
      </c>
      <c r="K150" s="189"/>
      <c r="L150" s="39"/>
      <c r="M150" s="190" t="s">
        <v>1</v>
      </c>
      <c r="N150" s="191" t="s">
        <v>41</v>
      </c>
      <c r="O150" s="71"/>
      <c r="P150" s="192">
        <f>O150*H150</f>
        <v>0</v>
      </c>
      <c r="Q150" s="192">
        <v>0.00084</v>
      </c>
      <c r="R150" s="192">
        <f>Q150*H150</f>
        <v>1.627332</v>
      </c>
      <c r="S150" s="192">
        <v>0</v>
      </c>
      <c r="T150" s="19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4" t="s">
        <v>123</v>
      </c>
      <c r="AT150" s="194" t="s">
        <v>119</v>
      </c>
      <c r="AU150" s="194" t="s">
        <v>83</v>
      </c>
      <c r="AY150" s="17" t="s">
        <v>117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7" t="s">
        <v>81</v>
      </c>
      <c r="BK150" s="195">
        <f>ROUND(I150*H150,2)</f>
        <v>0</v>
      </c>
      <c r="BL150" s="17" t="s">
        <v>123</v>
      </c>
      <c r="BM150" s="194" t="s">
        <v>172</v>
      </c>
    </row>
    <row r="151" spans="2:51" s="13" customFormat="1" ht="11.25">
      <c r="B151" s="196"/>
      <c r="C151" s="197"/>
      <c r="D151" s="198" t="s">
        <v>125</v>
      </c>
      <c r="E151" s="199" t="s">
        <v>1</v>
      </c>
      <c r="F151" s="200" t="s">
        <v>173</v>
      </c>
      <c r="G151" s="197"/>
      <c r="H151" s="201">
        <v>1937.3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125</v>
      </c>
      <c r="AU151" s="207" t="s">
        <v>83</v>
      </c>
      <c r="AV151" s="13" t="s">
        <v>83</v>
      </c>
      <c r="AW151" s="13" t="s">
        <v>32</v>
      </c>
      <c r="AX151" s="13" t="s">
        <v>81</v>
      </c>
      <c r="AY151" s="207" t="s">
        <v>117</v>
      </c>
    </row>
    <row r="152" spans="1:65" s="2" customFormat="1" ht="24.2" customHeight="1">
      <c r="A152" s="34"/>
      <c r="B152" s="35"/>
      <c r="C152" s="182" t="s">
        <v>174</v>
      </c>
      <c r="D152" s="182" t="s">
        <v>119</v>
      </c>
      <c r="E152" s="183" t="s">
        <v>175</v>
      </c>
      <c r="F152" s="184" t="s">
        <v>176</v>
      </c>
      <c r="G152" s="185" t="s">
        <v>122</v>
      </c>
      <c r="H152" s="186">
        <v>1937.3</v>
      </c>
      <c r="I152" s="187"/>
      <c r="J152" s="188">
        <f>ROUND(I152*H152,2)</f>
        <v>0</v>
      </c>
      <c r="K152" s="189"/>
      <c r="L152" s="39"/>
      <c r="M152" s="190" t="s">
        <v>1</v>
      </c>
      <c r="N152" s="191" t="s">
        <v>41</v>
      </c>
      <c r="O152" s="71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4" t="s">
        <v>123</v>
      </c>
      <c r="AT152" s="194" t="s">
        <v>119</v>
      </c>
      <c r="AU152" s="194" t="s">
        <v>83</v>
      </c>
      <c r="AY152" s="17" t="s">
        <v>117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7" t="s">
        <v>81</v>
      </c>
      <c r="BK152" s="195">
        <f>ROUND(I152*H152,2)</f>
        <v>0</v>
      </c>
      <c r="BL152" s="17" t="s">
        <v>123</v>
      </c>
      <c r="BM152" s="194" t="s">
        <v>177</v>
      </c>
    </row>
    <row r="153" spans="2:51" s="13" customFormat="1" ht="11.25">
      <c r="B153" s="196"/>
      <c r="C153" s="197"/>
      <c r="D153" s="198" t="s">
        <v>125</v>
      </c>
      <c r="E153" s="199" t="s">
        <v>1</v>
      </c>
      <c r="F153" s="200" t="s">
        <v>173</v>
      </c>
      <c r="G153" s="197"/>
      <c r="H153" s="201">
        <v>1937.3</v>
      </c>
      <c r="I153" s="202"/>
      <c r="J153" s="197"/>
      <c r="K153" s="197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125</v>
      </c>
      <c r="AU153" s="207" t="s">
        <v>83</v>
      </c>
      <c r="AV153" s="13" t="s">
        <v>83</v>
      </c>
      <c r="AW153" s="13" t="s">
        <v>32</v>
      </c>
      <c r="AX153" s="13" t="s">
        <v>81</v>
      </c>
      <c r="AY153" s="207" t="s">
        <v>117</v>
      </c>
    </row>
    <row r="154" spans="1:65" s="2" customFormat="1" ht="44.25" customHeight="1">
      <c r="A154" s="34"/>
      <c r="B154" s="35"/>
      <c r="C154" s="182" t="s">
        <v>178</v>
      </c>
      <c r="D154" s="182" t="s">
        <v>119</v>
      </c>
      <c r="E154" s="183" t="s">
        <v>179</v>
      </c>
      <c r="F154" s="184" t="s">
        <v>180</v>
      </c>
      <c r="G154" s="185" t="s">
        <v>150</v>
      </c>
      <c r="H154" s="186">
        <v>1171.1</v>
      </c>
      <c r="I154" s="187"/>
      <c r="J154" s="188">
        <f>ROUND(I154*H154,2)</f>
        <v>0</v>
      </c>
      <c r="K154" s="189"/>
      <c r="L154" s="39"/>
      <c r="M154" s="190" t="s">
        <v>1</v>
      </c>
      <c r="N154" s="191" t="s">
        <v>41</v>
      </c>
      <c r="O154" s="71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4" t="s">
        <v>123</v>
      </c>
      <c r="AT154" s="194" t="s">
        <v>119</v>
      </c>
      <c r="AU154" s="194" t="s">
        <v>83</v>
      </c>
      <c r="AY154" s="17" t="s">
        <v>117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7" t="s">
        <v>81</v>
      </c>
      <c r="BK154" s="195">
        <f>ROUND(I154*H154,2)</f>
        <v>0</v>
      </c>
      <c r="BL154" s="17" t="s">
        <v>123</v>
      </c>
      <c r="BM154" s="194" t="s">
        <v>181</v>
      </c>
    </row>
    <row r="155" spans="2:51" s="13" customFormat="1" ht="11.25">
      <c r="B155" s="196"/>
      <c r="C155" s="197"/>
      <c r="D155" s="198" t="s">
        <v>125</v>
      </c>
      <c r="E155" s="199" t="s">
        <v>1</v>
      </c>
      <c r="F155" s="200" t="s">
        <v>182</v>
      </c>
      <c r="G155" s="197"/>
      <c r="H155" s="201">
        <v>1098.5</v>
      </c>
      <c r="I155" s="202"/>
      <c r="J155" s="197"/>
      <c r="K155" s="197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125</v>
      </c>
      <c r="AU155" s="207" t="s">
        <v>83</v>
      </c>
      <c r="AV155" s="13" t="s">
        <v>83</v>
      </c>
      <c r="AW155" s="13" t="s">
        <v>32</v>
      </c>
      <c r="AX155" s="13" t="s">
        <v>76</v>
      </c>
      <c r="AY155" s="207" t="s">
        <v>117</v>
      </c>
    </row>
    <row r="156" spans="2:51" s="13" customFormat="1" ht="22.5">
      <c r="B156" s="196"/>
      <c r="C156" s="197"/>
      <c r="D156" s="198" t="s">
        <v>125</v>
      </c>
      <c r="E156" s="199" t="s">
        <v>1</v>
      </c>
      <c r="F156" s="200" t="s">
        <v>183</v>
      </c>
      <c r="G156" s="197"/>
      <c r="H156" s="201">
        <v>72.6</v>
      </c>
      <c r="I156" s="202"/>
      <c r="J156" s="197"/>
      <c r="K156" s="197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125</v>
      </c>
      <c r="AU156" s="207" t="s">
        <v>83</v>
      </c>
      <c r="AV156" s="13" t="s">
        <v>83</v>
      </c>
      <c r="AW156" s="13" t="s">
        <v>32</v>
      </c>
      <c r="AX156" s="13" t="s">
        <v>76</v>
      </c>
      <c r="AY156" s="207" t="s">
        <v>117</v>
      </c>
    </row>
    <row r="157" spans="2:51" s="14" customFormat="1" ht="11.25">
      <c r="B157" s="208"/>
      <c r="C157" s="209"/>
      <c r="D157" s="198" t="s">
        <v>125</v>
      </c>
      <c r="E157" s="210" t="s">
        <v>1</v>
      </c>
      <c r="F157" s="211" t="s">
        <v>154</v>
      </c>
      <c r="G157" s="209"/>
      <c r="H157" s="212">
        <v>1171.1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125</v>
      </c>
      <c r="AU157" s="218" t="s">
        <v>83</v>
      </c>
      <c r="AV157" s="14" t="s">
        <v>123</v>
      </c>
      <c r="AW157" s="14" t="s">
        <v>32</v>
      </c>
      <c r="AX157" s="14" t="s">
        <v>81</v>
      </c>
      <c r="AY157" s="218" t="s">
        <v>117</v>
      </c>
    </row>
    <row r="158" spans="1:65" s="2" customFormat="1" ht="24.2" customHeight="1">
      <c r="A158" s="34"/>
      <c r="B158" s="35"/>
      <c r="C158" s="182" t="s">
        <v>184</v>
      </c>
      <c r="D158" s="182" t="s">
        <v>119</v>
      </c>
      <c r="E158" s="183" t="s">
        <v>185</v>
      </c>
      <c r="F158" s="184" t="s">
        <v>186</v>
      </c>
      <c r="G158" s="185" t="s">
        <v>150</v>
      </c>
      <c r="H158" s="186">
        <v>865.838</v>
      </c>
      <c r="I158" s="187"/>
      <c r="J158" s="188">
        <f>ROUND(I158*H158,2)</f>
        <v>0</v>
      </c>
      <c r="K158" s="189"/>
      <c r="L158" s="39"/>
      <c r="M158" s="190" t="s">
        <v>1</v>
      </c>
      <c r="N158" s="191" t="s">
        <v>41</v>
      </c>
      <c r="O158" s="71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4" t="s">
        <v>123</v>
      </c>
      <c r="AT158" s="194" t="s">
        <v>119</v>
      </c>
      <c r="AU158" s="194" t="s">
        <v>83</v>
      </c>
      <c r="AY158" s="17" t="s">
        <v>117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7" t="s">
        <v>81</v>
      </c>
      <c r="BK158" s="195">
        <f>ROUND(I158*H158,2)</f>
        <v>0</v>
      </c>
      <c r="BL158" s="17" t="s">
        <v>123</v>
      </c>
      <c r="BM158" s="194" t="s">
        <v>187</v>
      </c>
    </row>
    <row r="159" spans="2:51" s="13" customFormat="1" ht="11.25">
      <c r="B159" s="196"/>
      <c r="C159" s="197"/>
      <c r="D159" s="198" t="s">
        <v>125</v>
      </c>
      <c r="E159" s="199" t="s">
        <v>1</v>
      </c>
      <c r="F159" s="200" t="s">
        <v>182</v>
      </c>
      <c r="G159" s="197"/>
      <c r="H159" s="201">
        <v>1098.5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125</v>
      </c>
      <c r="AU159" s="207" t="s">
        <v>83</v>
      </c>
      <c r="AV159" s="13" t="s">
        <v>83</v>
      </c>
      <c r="AW159" s="13" t="s">
        <v>32</v>
      </c>
      <c r="AX159" s="13" t="s">
        <v>76</v>
      </c>
      <c r="AY159" s="207" t="s">
        <v>117</v>
      </c>
    </row>
    <row r="160" spans="2:51" s="13" customFormat="1" ht="22.5">
      <c r="B160" s="196"/>
      <c r="C160" s="197"/>
      <c r="D160" s="198" t="s">
        <v>125</v>
      </c>
      <c r="E160" s="199" t="s">
        <v>1</v>
      </c>
      <c r="F160" s="200" t="s">
        <v>183</v>
      </c>
      <c r="G160" s="197"/>
      <c r="H160" s="201">
        <v>72.6</v>
      </c>
      <c r="I160" s="202"/>
      <c r="J160" s="197"/>
      <c r="K160" s="197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125</v>
      </c>
      <c r="AU160" s="207" t="s">
        <v>83</v>
      </c>
      <c r="AV160" s="13" t="s">
        <v>83</v>
      </c>
      <c r="AW160" s="13" t="s">
        <v>32</v>
      </c>
      <c r="AX160" s="13" t="s">
        <v>76</v>
      </c>
      <c r="AY160" s="207" t="s">
        <v>117</v>
      </c>
    </row>
    <row r="161" spans="2:51" s="13" customFormat="1" ht="11.25">
      <c r="B161" s="196"/>
      <c r="C161" s="197"/>
      <c r="D161" s="198" t="s">
        <v>125</v>
      </c>
      <c r="E161" s="199" t="s">
        <v>1</v>
      </c>
      <c r="F161" s="200" t="s">
        <v>188</v>
      </c>
      <c r="G161" s="197"/>
      <c r="H161" s="201">
        <v>-79.9</v>
      </c>
      <c r="I161" s="202"/>
      <c r="J161" s="197"/>
      <c r="K161" s="197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125</v>
      </c>
      <c r="AU161" s="207" t="s">
        <v>83</v>
      </c>
      <c r="AV161" s="13" t="s">
        <v>83</v>
      </c>
      <c r="AW161" s="13" t="s">
        <v>32</v>
      </c>
      <c r="AX161" s="13" t="s">
        <v>76</v>
      </c>
      <c r="AY161" s="207" t="s">
        <v>117</v>
      </c>
    </row>
    <row r="162" spans="2:51" s="13" customFormat="1" ht="33.75">
      <c r="B162" s="196"/>
      <c r="C162" s="197"/>
      <c r="D162" s="198" t="s">
        <v>125</v>
      </c>
      <c r="E162" s="199" t="s">
        <v>1</v>
      </c>
      <c r="F162" s="200" t="s">
        <v>189</v>
      </c>
      <c r="G162" s="197"/>
      <c r="H162" s="201">
        <v>-5.28</v>
      </c>
      <c r="I162" s="202"/>
      <c r="J162" s="197"/>
      <c r="K162" s="197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125</v>
      </c>
      <c r="AU162" s="207" t="s">
        <v>83</v>
      </c>
      <c r="AV162" s="13" t="s">
        <v>83</v>
      </c>
      <c r="AW162" s="13" t="s">
        <v>32</v>
      </c>
      <c r="AX162" s="13" t="s">
        <v>76</v>
      </c>
      <c r="AY162" s="207" t="s">
        <v>117</v>
      </c>
    </row>
    <row r="163" spans="2:51" s="13" customFormat="1" ht="11.25">
      <c r="B163" s="196"/>
      <c r="C163" s="197"/>
      <c r="D163" s="198" t="s">
        <v>125</v>
      </c>
      <c r="E163" s="199" t="s">
        <v>1</v>
      </c>
      <c r="F163" s="200" t="s">
        <v>190</v>
      </c>
      <c r="G163" s="197"/>
      <c r="H163" s="201">
        <v>-6.022</v>
      </c>
      <c r="I163" s="202"/>
      <c r="J163" s="197"/>
      <c r="K163" s="197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125</v>
      </c>
      <c r="AU163" s="207" t="s">
        <v>83</v>
      </c>
      <c r="AV163" s="13" t="s">
        <v>83</v>
      </c>
      <c r="AW163" s="13" t="s">
        <v>32</v>
      </c>
      <c r="AX163" s="13" t="s">
        <v>76</v>
      </c>
      <c r="AY163" s="207" t="s">
        <v>117</v>
      </c>
    </row>
    <row r="164" spans="2:51" s="13" customFormat="1" ht="11.25">
      <c r="B164" s="196"/>
      <c r="C164" s="197"/>
      <c r="D164" s="198" t="s">
        <v>125</v>
      </c>
      <c r="E164" s="199" t="s">
        <v>1</v>
      </c>
      <c r="F164" s="200" t="s">
        <v>191</v>
      </c>
      <c r="G164" s="197"/>
      <c r="H164" s="201">
        <v>-203.5</v>
      </c>
      <c r="I164" s="202"/>
      <c r="J164" s="197"/>
      <c r="K164" s="197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125</v>
      </c>
      <c r="AU164" s="207" t="s">
        <v>83</v>
      </c>
      <c r="AV164" s="13" t="s">
        <v>83</v>
      </c>
      <c r="AW164" s="13" t="s">
        <v>32</v>
      </c>
      <c r="AX164" s="13" t="s">
        <v>76</v>
      </c>
      <c r="AY164" s="207" t="s">
        <v>117</v>
      </c>
    </row>
    <row r="165" spans="2:51" s="13" customFormat="1" ht="33.75">
      <c r="B165" s="196"/>
      <c r="C165" s="197"/>
      <c r="D165" s="198" t="s">
        <v>125</v>
      </c>
      <c r="E165" s="199" t="s">
        <v>1</v>
      </c>
      <c r="F165" s="200" t="s">
        <v>192</v>
      </c>
      <c r="G165" s="197"/>
      <c r="H165" s="201">
        <v>-10.56</v>
      </c>
      <c r="I165" s="202"/>
      <c r="J165" s="197"/>
      <c r="K165" s="197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125</v>
      </c>
      <c r="AU165" s="207" t="s">
        <v>83</v>
      </c>
      <c r="AV165" s="13" t="s">
        <v>83</v>
      </c>
      <c r="AW165" s="13" t="s">
        <v>32</v>
      </c>
      <c r="AX165" s="13" t="s">
        <v>76</v>
      </c>
      <c r="AY165" s="207" t="s">
        <v>117</v>
      </c>
    </row>
    <row r="166" spans="2:51" s="14" customFormat="1" ht="11.25">
      <c r="B166" s="208"/>
      <c r="C166" s="209"/>
      <c r="D166" s="198" t="s">
        <v>125</v>
      </c>
      <c r="E166" s="210" t="s">
        <v>1</v>
      </c>
      <c r="F166" s="211" t="s">
        <v>154</v>
      </c>
      <c r="G166" s="209"/>
      <c r="H166" s="212">
        <v>865.838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125</v>
      </c>
      <c r="AU166" s="218" t="s">
        <v>83</v>
      </c>
      <c r="AV166" s="14" t="s">
        <v>123</v>
      </c>
      <c r="AW166" s="14" t="s">
        <v>32</v>
      </c>
      <c r="AX166" s="14" t="s">
        <v>81</v>
      </c>
      <c r="AY166" s="218" t="s">
        <v>117</v>
      </c>
    </row>
    <row r="167" spans="1:65" s="2" customFormat="1" ht="21.75" customHeight="1">
      <c r="A167" s="34"/>
      <c r="B167" s="35"/>
      <c r="C167" s="229" t="s">
        <v>193</v>
      </c>
      <c r="D167" s="229" t="s">
        <v>194</v>
      </c>
      <c r="E167" s="230" t="s">
        <v>195</v>
      </c>
      <c r="F167" s="231" t="s">
        <v>196</v>
      </c>
      <c r="G167" s="232" t="s">
        <v>197</v>
      </c>
      <c r="H167" s="233">
        <v>2301.397</v>
      </c>
      <c r="I167" s="234"/>
      <c r="J167" s="235">
        <f>ROUND(I167*H167,2)</f>
        <v>0</v>
      </c>
      <c r="K167" s="236"/>
      <c r="L167" s="237"/>
      <c r="M167" s="238" t="s">
        <v>1</v>
      </c>
      <c r="N167" s="239" t="s">
        <v>41</v>
      </c>
      <c r="O167" s="71"/>
      <c r="P167" s="192">
        <f>O167*H167</f>
        <v>0</v>
      </c>
      <c r="Q167" s="192">
        <v>1</v>
      </c>
      <c r="R167" s="192">
        <f>Q167*H167</f>
        <v>2301.397</v>
      </c>
      <c r="S167" s="192">
        <v>0</v>
      </c>
      <c r="T167" s="19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4" t="s">
        <v>155</v>
      </c>
      <c r="AT167" s="194" t="s">
        <v>194</v>
      </c>
      <c r="AU167" s="194" t="s">
        <v>83</v>
      </c>
      <c r="AY167" s="17" t="s">
        <v>117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7" t="s">
        <v>81</v>
      </c>
      <c r="BK167" s="195">
        <f>ROUND(I167*H167,2)</f>
        <v>0</v>
      </c>
      <c r="BL167" s="17" t="s">
        <v>123</v>
      </c>
      <c r="BM167" s="194" t="s">
        <v>198</v>
      </c>
    </row>
    <row r="168" spans="2:51" s="13" customFormat="1" ht="11.25">
      <c r="B168" s="196"/>
      <c r="C168" s="197"/>
      <c r="D168" s="198" t="s">
        <v>125</v>
      </c>
      <c r="E168" s="199" t="s">
        <v>1</v>
      </c>
      <c r="F168" s="200" t="s">
        <v>182</v>
      </c>
      <c r="G168" s="197"/>
      <c r="H168" s="201">
        <v>1098.5</v>
      </c>
      <c r="I168" s="202"/>
      <c r="J168" s="197"/>
      <c r="K168" s="197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125</v>
      </c>
      <c r="AU168" s="207" t="s">
        <v>83</v>
      </c>
      <c r="AV168" s="13" t="s">
        <v>83</v>
      </c>
      <c r="AW168" s="13" t="s">
        <v>32</v>
      </c>
      <c r="AX168" s="13" t="s">
        <v>76</v>
      </c>
      <c r="AY168" s="207" t="s">
        <v>117</v>
      </c>
    </row>
    <row r="169" spans="2:51" s="13" customFormat="1" ht="22.5">
      <c r="B169" s="196"/>
      <c r="C169" s="197"/>
      <c r="D169" s="198" t="s">
        <v>125</v>
      </c>
      <c r="E169" s="199" t="s">
        <v>1</v>
      </c>
      <c r="F169" s="200" t="s">
        <v>183</v>
      </c>
      <c r="G169" s="197"/>
      <c r="H169" s="201">
        <v>72.6</v>
      </c>
      <c r="I169" s="202"/>
      <c r="J169" s="197"/>
      <c r="K169" s="197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125</v>
      </c>
      <c r="AU169" s="207" t="s">
        <v>83</v>
      </c>
      <c r="AV169" s="13" t="s">
        <v>83</v>
      </c>
      <c r="AW169" s="13" t="s">
        <v>32</v>
      </c>
      <c r="AX169" s="13" t="s">
        <v>76</v>
      </c>
      <c r="AY169" s="207" t="s">
        <v>117</v>
      </c>
    </row>
    <row r="170" spans="2:51" s="13" customFormat="1" ht="11.25">
      <c r="B170" s="196"/>
      <c r="C170" s="197"/>
      <c r="D170" s="198" t="s">
        <v>125</v>
      </c>
      <c r="E170" s="199" t="s">
        <v>1</v>
      </c>
      <c r="F170" s="200" t="s">
        <v>188</v>
      </c>
      <c r="G170" s="197"/>
      <c r="H170" s="201">
        <v>-79.9</v>
      </c>
      <c r="I170" s="202"/>
      <c r="J170" s="197"/>
      <c r="K170" s="197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125</v>
      </c>
      <c r="AU170" s="207" t="s">
        <v>83</v>
      </c>
      <c r="AV170" s="13" t="s">
        <v>83</v>
      </c>
      <c r="AW170" s="13" t="s">
        <v>32</v>
      </c>
      <c r="AX170" s="13" t="s">
        <v>76</v>
      </c>
      <c r="AY170" s="207" t="s">
        <v>117</v>
      </c>
    </row>
    <row r="171" spans="2:51" s="13" customFormat="1" ht="33.75">
      <c r="B171" s="196"/>
      <c r="C171" s="197"/>
      <c r="D171" s="198" t="s">
        <v>125</v>
      </c>
      <c r="E171" s="199" t="s">
        <v>1</v>
      </c>
      <c r="F171" s="200" t="s">
        <v>189</v>
      </c>
      <c r="G171" s="197"/>
      <c r="H171" s="201">
        <v>-5.28</v>
      </c>
      <c r="I171" s="202"/>
      <c r="J171" s="197"/>
      <c r="K171" s="197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125</v>
      </c>
      <c r="AU171" s="207" t="s">
        <v>83</v>
      </c>
      <c r="AV171" s="13" t="s">
        <v>83</v>
      </c>
      <c r="AW171" s="13" t="s">
        <v>32</v>
      </c>
      <c r="AX171" s="13" t="s">
        <v>76</v>
      </c>
      <c r="AY171" s="207" t="s">
        <v>117</v>
      </c>
    </row>
    <row r="172" spans="2:51" s="13" customFormat="1" ht="11.25">
      <c r="B172" s="196"/>
      <c r="C172" s="197"/>
      <c r="D172" s="198" t="s">
        <v>125</v>
      </c>
      <c r="E172" s="199" t="s">
        <v>1</v>
      </c>
      <c r="F172" s="200" t="s">
        <v>190</v>
      </c>
      <c r="G172" s="197"/>
      <c r="H172" s="201">
        <v>-6.022</v>
      </c>
      <c r="I172" s="202"/>
      <c r="J172" s="197"/>
      <c r="K172" s="197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125</v>
      </c>
      <c r="AU172" s="207" t="s">
        <v>83</v>
      </c>
      <c r="AV172" s="13" t="s">
        <v>83</v>
      </c>
      <c r="AW172" s="13" t="s">
        <v>32</v>
      </c>
      <c r="AX172" s="13" t="s">
        <v>76</v>
      </c>
      <c r="AY172" s="207" t="s">
        <v>117</v>
      </c>
    </row>
    <row r="173" spans="2:51" s="13" customFormat="1" ht="11.25">
      <c r="B173" s="196"/>
      <c r="C173" s="197"/>
      <c r="D173" s="198" t="s">
        <v>125</v>
      </c>
      <c r="E173" s="199" t="s">
        <v>1</v>
      </c>
      <c r="F173" s="200" t="s">
        <v>191</v>
      </c>
      <c r="G173" s="197"/>
      <c r="H173" s="201">
        <v>-203.5</v>
      </c>
      <c r="I173" s="202"/>
      <c r="J173" s="197"/>
      <c r="K173" s="197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125</v>
      </c>
      <c r="AU173" s="207" t="s">
        <v>83</v>
      </c>
      <c r="AV173" s="13" t="s">
        <v>83</v>
      </c>
      <c r="AW173" s="13" t="s">
        <v>32</v>
      </c>
      <c r="AX173" s="13" t="s">
        <v>76</v>
      </c>
      <c r="AY173" s="207" t="s">
        <v>117</v>
      </c>
    </row>
    <row r="174" spans="2:51" s="13" customFormat="1" ht="33.75">
      <c r="B174" s="196"/>
      <c r="C174" s="197"/>
      <c r="D174" s="198" t="s">
        <v>125</v>
      </c>
      <c r="E174" s="199" t="s">
        <v>1</v>
      </c>
      <c r="F174" s="200" t="s">
        <v>192</v>
      </c>
      <c r="G174" s="197"/>
      <c r="H174" s="201">
        <v>-10.56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125</v>
      </c>
      <c r="AU174" s="207" t="s">
        <v>83</v>
      </c>
      <c r="AV174" s="13" t="s">
        <v>83</v>
      </c>
      <c r="AW174" s="13" t="s">
        <v>32</v>
      </c>
      <c r="AX174" s="13" t="s">
        <v>76</v>
      </c>
      <c r="AY174" s="207" t="s">
        <v>117</v>
      </c>
    </row>
    <row r="175" spans="2:51" s="14" customFormat="1" ht="11.25">
      <c r="B175" s="208"/>
      <c r="C175" s="209"/>
      <c r="D175" s="198" t="s">
        <v>125</v>
      </c>
      <c r="E175" s="210" t="s">
        <v>1</v>
      </c>
      <c r="F175" s="211" t="s">
        <v>154</v>
      </c>
      <c r="G175" s="209"/>
      <c r="H175" s="212">
        <v>865.838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125</v>
      </c>
      <c r="AU175" s="218" t="s">
        <v>83</v>
      </c>
      <c r="AV175" s="14" t="s">
        <v>123</v>
      </c>
      <c r="AW175" s="14" t="s">
        <v>32</v>
      </c>
      <c r="AX175" s="14" t="s">
        <v>76</v>
      </c>
      <c r="AY175" s="218" t="s">
        <v>117</v>
      </c>
    </row>
    <row r="176" spans="2:51" s="13" customFormat="1" ht="11.25">
      <c r="B176" s="196"/>
      <c r="C176" s="197"/>
      <c r="D176" s="198" t="s">
        <v>125</v>
      </c>
      <c r="E176" s="199" t="s">
        <v>1</v>
      </c>
      <c r="F176" s="200" t="s">
        <v>199</v>
      </c>
      <c r="G176" s="197"/>
      <c r="H176" s="201">
        <v>2301.397</v>
      </c>
      <c r="I176" s="202"/>
      <c r="J176" s="197"/>
      <c r="K176" s="197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125</v>
      </c>
      <c r="AU176" s="207" t="s">
        <v>83</v>
      </c>
      <c r="AV176" s="13" t="s">
        <v>83</v>
      </c>
      <c r="AW176" s="13" t="s">
        <v>32</v>
      </c>
      <c r="AX176" s="13" t="s">
        <v>81</v>
      </c>
      <c r="AY176" s="207" t="s">
        <v>117</v>
      </c>
    </row>
    <row r="177" spans="1:65" s="2" customFormat="1" ht="16.5" customHeight="1">
      <c r="A177" s="34"/>
      <c r="B177" s="35"/>
      <c r="C177" s="182" t="s">
        <v>8</v>
      </c>
      <c r="D177" s="182" t="s">
        <v>119</v>
      </c>
      <c r="E177" s="183" t="s">
        <v>200</v>
      </c>
      <c r="F177" s="184" t="s">
        <v>201</v>
      </c>
      <c r="G177" s="185" t="s">
        <v>150</v>
      </c>
      <c r="H177" s="186">
        <v>1171.1</v>
      </c>
      <c r="I177" s="187"/>
      <c r="J177" s="188">
        <f>ROUND(I177*H177,2)</f>
        <v>0</v>
      </c>
      <c r="K177" s="189"/>
      <c r="L177" s="39"/>
      <c r="M177" s="190" t="s">
        <v>1</v>
      </c>
      <c r="N177" s="191" t="s">
        <v>41</v>
      </c>
      <c r="O177" s="71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4" t="s">
        <v>123</v>
      </c>
      <c r="AT177" s="194" t="s">
        <v>119</v>
      </c>
      <c r="AU177" s="194" t="s">
        <v>83</v>
      </c>
      <c r="AY177" s="17" t="s">
        <v>117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7" t="s">
        <v>81</v>
      </c>
      <c r="BK177" s="195">
        <f>ROUND(I177*H177,2)</f>
        <v>0</v>
      </c>
      <c r="BL177" s="17" t="s">
        <v>123</v>
      </c>
      <c r="BM177" s="194" t="s">
        <v>202</v>
      </c>
    </row>
    <row r="178" spans="2:51" s="13" customFormat="1" ht="11.25">
      <c r="B178" s="196"/>
      <c r="C178" s="197"/>
      <c r="D178" s="198" t="s">
        <v>125</v>
      </c>
      <c r="E178" s="199" t="s">
        <v>1</v>
      </c>
      <c r="F178" s="200" t="s">
        <v>182</v>
      </c>
      <c r="G178" s="197"/>
      <c r="H178" s="201">
        <v>1098.5</v>
      </c>
      <c r="I178" s="202"/>
      <c r="J178" s="197"/>
      <c r="K178" s="197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125</v>
      </c>
      <c r="AU178" s="207" t="s">
        <v>83</v>
      </c>
      <c r="AV178" s="13" t="s">
        <v>83</v>
      </c>
      <c r="AW178" s="13" t="s">
        <v>32</v>
      </c>
      <c r="AX178" s="13" t="s">
        <v>76</v>
      </c>
      <c r="AY178" s="207" t="s">
        <v>117</v>
      </c>
    </row>
    <row r="179" spans="2:51" s="13" customFormat="1" ht="22.5">
      <c r="B179" s="196"/>
      <c r="C179" s="197"/>
      <c r="D179" s="198" t="s">
        <v>125</v>
      </c>
      <c r="E179" s="199" t="s">
        <v>1</v>
      </c>
      <c r="F179" s="200" t="s">
        <v>183</v>
      </c>
      <c r="G179" s="197"/>
      <c r="H179" s="201">
        <v>72.6</v>
      </c>
      <c r="I179" s="202"/>
      <c r="J179" s="197"/>
      <c r="K179" s="197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125</v>
      </c>
      <c r="AU179" s="207" t="s">
        <v>83</v>
      </c>
      <c r="AV179" s="13" t="s">
        <v>83</v>
      </c>
      <c r="AW179" s="13" t="s">
        <v>32</v>
      </c>
      <c r="AX179" s="13" t="s">
        <v>76</v>
      </c>
      <c r="AY179" s="207" t="s">
        <v>117</v>
      </c>
    </row>
    <row r="180" spans="2:51" s="14" customFormat="1" ht="11.25">
      <c r="B180" s="208"/>
      <c r="C180" s="209"/>
      <c r="D180" s="198" t="s">
        <v>125</v>
      </c>
      <c r="E180" s="210" t="s">
        <v>1</v>
      </c>
      <c r="F180" s="211" t="s">
        <v>154</v>
      </c>
      <c r="G180" s="209"/>
      <c r="H180" s="212">
        <v>1171.1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125</v>
      </c>
      <c r="AU180" s="218" t="s">
        <v>83</v>
      </c>
      <c r="AV180" s="14" t="s">
        <v>123</v>
      </c>
      <c r="AW180" s="14" t="s">
        <v>32</v>
      </c>
      <c r="AX180" s="14" t="s">
        <v>81</v>
      </c>
      <c r="AY180" s="218" t="s">
        <v>117</v>
      </c>
    </row>
    <row r="181" spans="1:65" s="2" customFormat="1" ht="24.2" customHeight="1">
      <c r="A181" s="34"/>
      <c r="B181" s="35"/>
      <c r="C181" s="182" t="s">
        <v>203</v>
      </c>
      <c r="D181" s="182" t="s">
        <v>119</v>
      </c>
      <c r="E181" s="183" t="s">
        <v>204</v>
      </c>
      <c r="F181" s="184" t="s">
        <v>205</v>
      </c>
      <c r="G181" s="185" t="s">
        <v>197</v>
      </c>
      <c r="H181" s="186">
        <v>2576.42</v>
      </c>
      <c r="I181" s="187"/>
      <c r="J181" s="188">
        <f>ROUND(I181*H181,2)</f>
        <v>0</v>
      </c>
      <c r="K181" s="189"/>
      <c r="L181" s="39"/>
      <c r="M181" s="190" t="s">
        <v>1</v>
      </c>
      <c r="N181" s="191" t="s">
        <v>41</v>
      </c>
      <c r="O181" s="71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4" t="s">
        <v>123</v>
      </c>
      <c r="AT181" s="194" t="s">
        <v>119</v>
      </c>
      <c r="AU181" s="194" t="s">
        <v>83</v>
      </c>
      <c r="AY181" s="17" t="s">
        <v>117</v>
      </c>
      <c r="BE181" s="195">
        <f>IF(N181="základní",J181,0)</f>
        <v>0</v>
      </c>
      <c r="BF181" s="195">
        <f>IF(N181="snížená",J181,0)</f>
        <v>0</v>
      </c>
      <c r="BG181" s="195">
        <f>IF(N181="zákl. přenesená",J181,0)</f>
        <v>0</v>
      </c>
      <c r="BH181" s="195">
        <f>IF(N181="sníž. přenesená",J181,0)</f>
        <v>0</v>
      </c>
      <c r="BI181" s="195">
        <f>IF(N181="nulová",J181,0)</f>
        <v>0</v>
      </c>
      <c r="BJ181" s="17" t="s">
        <v>81</v>
      </c>
      <c r="BK181" s="195">
        <f>ROUND(I181*H181,2)</f>
        <v>0</v>
      </c>
      <c r="BL181" s="17" t="s">
        <v>123</v>
      </c>
      <c r="BM181" s="194" t="s">
        <v>206</v>
      </c>
    </row>
    <row r="182" spans="2:51" s="13" customFormat="1" ht="11.25">
      <c r="B182" s="196"/>
      <c r="C182" s="197"/>
      <c r="D182" s="198" t="s">
        <v>125</v>
      </c>
      <c r="E182" s="199" t="s">
        <v>1</v>
      </c>
      <c r="F182" s="200" t="s">
        <v>182</v>
      </c>
      <c r="G182" s="197"/>
      <c r="H182" s="201">
        <v>1098.5</v>
      </c>
      <c r="I182" s="202"/>
      <c r="J182" s="197"/>
      <c r="K182" s="197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125</v>
      </c>
      <c r="AU182" s="207" t="s">
        <v>83</v>
      </c>
      <c r="AV182" s="13" t="s">
        <v>83</v>
      </c>
      <c r="AW182" s="13" t="s">
        <v>32</v>
      </c>
      <c r="AX182" s="13" t="s">
        <v>76</v>
      </c>
      <c r="AY182" s="207" t="s">
        <v>117</v>
      </c>
    </row>
    <row r="183" spans="2:51" s="13" customFormat="1" ht="22.5">
      <c r="B183" s="196"/>
      <c r="C183" s="197"/>
      <c r="D183" s="198" t="s">
        <v>125</v>
      </c>
      <c r="E183" s="199" t="s">
        <v>1</v>
      </c>
      <c r="F183" s="200" t="s">
        <v>183</v>
      </c>
      <c r="G183" s="197"/>
      <c r="H183" s="201">
        <v>72.6</v>
      </c>
      <c r="I183" s="202"/>
      <c r="J183" s="197"/>
      <c r="K183" s="197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125</v>
      </c>
      <c r="AU183" s="207" t="s">
        <v>83</v>
      </c>
      <c r="AV183" s="13" t="s">
        <v>83</v>
      </c>
      <c r="AW183" s="13" t="s">
        <v>32</v>
      </c>
      <c r="AX183" s="13" t="s">
        <v>76</v>
      </c>
      <c r="AY183" s="207" t="s">
        <v>117</v>
      </c>
    </row>
    <row r="184" spans="2:51" s="14" customFormat="1" ht="11.25">
      <c r="B184" s="208"/>
      <c r="C184" s="209"/>
      <c r="D184" s="198" t="s">
        <v>125</v>
      </c>
      <c r="E184" s="210" t="s">
        <v>1</v>
      </c>
      <c r="F184" s="211" t="s">
        <v>154</v>
      </c>
      <c r="G184" s="209"/>
      <c r="H184" s="212">
        <v>1171.1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125</v>
      </c>
      <c r="AU184" s="218" t="s">
        <v>83</v>
      </c>
      <c r="AV184" s="14" t="s">
        <v>123</v>
      </c>
      <c r="AW184" s="14" t="s">
        <v>32</v>
      </c>
      <c r="AX184" s="14" t="s">
        <v>76</v>
      </c>
      <c r="AY184" s="218" t="s">
        <v>117</v>
      </c>
    </row>
    <row r="185" spans="2:51" s="13" customFormat="1" ht="11.25">
      <c r="B185" s="196"/>
      <c r="C185" s="197"/>
      <c r="D185" s="198" t="s">
        <v>125</v>
      </c>
      <c r="E185" s="199" t="s">
        <v>1</v>
      </c>
      <c r="F185" s="200" t="s">
        <v>207</v>
      </c>
      <c r="G185" s="197"/>
      <c r="H185" s="201">
        <v>2576.42</v>
      </c>
      <c r="I185" s="202"/>
      <c r="J185" s="197"/>
      <c r="K185" s="197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125</v>
      </c>
      <c r="AU185" s="207" t="s">
        <v>83</v>
      </c>
      <c r="AV185" s="13" t="s">
        <v>83</v>
      </c>
      <c r="AW185" s="13" t="s">
        <v>32</v>
      </c>
      <c r="AX185" s="13" t="s">
        <v>81</v>
      </c>
      <c r="AY185" s="207" t="s">
        <v>117</v>
      </c>
    </row>
    <row r="186" spans="1:65" s="2" customFormat="1" ht="21.75" customHeight="1">
      <c r="A186" s="34"/>
      <c r="B186" s="35"/>
      <c r="C186" s="182" t="s">
        <v>208</v>
      </c>
      <c r="D186" s="182" t="s">
        <v>119</v>
      </c>
      <c r="E186" s="183" t="s">
        <v>209</v>
      </c>
      <c r="F186" s="184" t="s">
        <v>210</v>
      </c>
      <c r="G186" s="185" t="s">
        <v>150</v>
      </c>
      <c r="H186" s="186">
        <v>865.838</v>
      </c>
      <c r="I186" s="187"/>
      <c r="J186" s="188">
        <f>ROUND(I186*H186,2)</f>
        <v>0</v>
      </c>
      <c r="K186" s="189"/>
      <c r="L186" s="39"/>
      <c r="M186" s="190" t="s">
        <v>1</v>
      </c>
      <c r="N186" s="191" t="s">
        <v>41</v>
      </c>
      <c r="O186" s="71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4" t="s">
        <v>123</v>
      </c>
      <c r="AT186" s="194" t="s">
        <v>119</v>
      </c>
      <c r="AU186" s="194" t="s">
        <v>83</v>
      </c>
      <c r="AY186" s="17" t="s">
        <v>117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17" t="s">
        <v>81</v>
      </c>
      <c r="BK186" s="195">
        <f>ROUND(I186*H186,2)</f>
        <v>0</v>
      </c>
      <c r="BL186" s="17" t="s">
        <v>123</v>
      </c>
      <c r="BM186" s="194" t="s">
        <v>211</v>
      </c>
    </row>
    <row r="187" spans="2:51" s="13" customFormat="1" ht="11.25">
      <c r="B187" s="196"/>
      <c r="C187" s="197"/>
      <c r="D187" s="198" t="s">
        <v>125</v>
      </c>
      <c r="E187" s="199" t="s">
        <v>1</v>
      </c>
      <c r="F187" s="200" t="s">
        <v>182</v>
      </c>
      <c r="G187" s="197"/>
      <c r="H187" s="201">
        <v>1098.5</v>
      </c>
      <c r="I187" s="202"/>
      <c r="J187" s="197"/>
      <c r="K187" s="197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125</v>
      </c>
      <c r="AU187" s="207" t="s">
        <v>83</v>
      </c>
      <c r="AV187" s="13" t="s">
        <v>83</v>
      </c>
      <c r="AW187" s="13" t="s">
        <v>32</v>
      </c>
      <c r="AX187" s="13" t="s">
        <v>76</v>
      </c>
      <c r="AY187" s="207" t="s">
        <v>117</v>
      </c>
    </row>
    <row r="188" spans="2:51" s="13" customFormat="1" ht="22.5">
      <c r="B188" s="196"/>
      <c r="C188" s="197"/>
      <c r="D188" s="198" t="s">
        <v>125</v>
      </c>
      <c r="E188" s="199" t="s">
        <v>1</v>
      </c>
      <c r="F188" s="200" t="s">
        <v>183</v>
      </c>
      <c r="G188" s="197"/>
      <c r="H188" s="201">
        <v>72.6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125</v>
      </c>
      <c r="AU188" s="207" t="s">
        <v>83</v>
      </c>
      <c r="AV188" s="13" t="s">
        <v>83</v>
      </c>
      <c r="AW188" s="13" t="s">
        <v>32</v>
      </c>
      <c r="AX188" s="13" t="s">
        <v>76</v>
      </c>
      <c r="AY188" s="207" t="s">
        <v>117</v>
      </c>
    </row>
    <row r="189" spans="2:51" s="13" customFormat="1" ht="11.25">
      <c r="B189" s="196"/>
      <c r="C189" s="197"/>
      <c r="D189" s="198" t="s">
        <v>125</v>
      </c>
      <c r="E189" s="199" t="s">
        <v>1</v>
      </c>
      <c r="F189" s="200" t="s">
        <v>188</v>
      </c>
      <c r="G189" s="197"/>
      <c r="H189" s="201">
        <v>-79.9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125</v>
      </c>
      <c r="AU189" s="207" t="s">
        <v>83</v>
      </c>
      <c r="AV189" s="13" t="s">
        <v>83</v>
      </c>
      <c r="AW189" s="13" t="s">
        <v>32</v>
      </c>
      <c r="AX189" s="13" t="s">
        <v>76</v>
      </c>
      <c r="AY189" s="207" t="s">
        <v>117</v>
      </c>
    </row>
    <row r="190" spans="2:51" s="13" customFormat="1" ht="33.75">
      <c r="B190" s="196"/>
      <c r="C190" s="197"/>
      <c r="D190" s="198" t="s">
        <v>125</v>
      </c>
      <c r="E190" s="199" t="s">
        <v>1</v>
      </c>
      <c r="F190" s="200" t="s">
        <v>189</v>
      </c>
      <c r="G190" s="197"/>
      <c r="H190" s="201">
        <v>-5.28</v>
      </c>
      <c r="I190" s="202"/>
      <c r="J190" s="197"/>
      <c r="K190" s="197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125</v>
      </c>
      <c r="AU190" s="207" t="s">
        <v>83</v>
      </c>
      <c r="AV190" s="13" t="s">
        <v>83</v>
      </c>
      <c r="AW190" s="13" t="s">
        <v>32</v>
      </c>
      <c r="AX190" s="13" t="s">
        <v>76</v>
      </c>
      <c r="AY190" s="207" t="s">
        <v>117</v>
      </c>
    </row>
    <row r="191" spans="2:51" s="13" customFormat="1" ht="11.25">
      <c r="B191" s="196"/>
      <c r="C191" s="197"/>
      <c r="D191" s="198" t="s">
        <v>125</v>
      </c>
      <c r="E191" s="199" t="s">
        <v>1</v>
      </c>
      <c r="F191" s="200" t="s">
        <v>190</v>
      </c>
      <c r="G191" s="197"/>
      <c r="H191" s="201">
        <v>-6.022</v>
      </c>
      <c r="I191" s="202"/>
      <c r="J191" s="197"/>
      <c r="K191" s="197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125</v>
      </c>
      <c r="AU191" s="207" t="s">
        <v>83</v>
      </c>
      <c r="AV191" s="13" t="s">
        <v>83</v>
      </c>
      <c r="AW191" s="13" t="s">
        <v>32</v>
      </c>
      <c r="AX191" s="13" t="s">
        <v>76</v>
      </c>
      <c r="AY191" s="207" t="s">
        <v>117</v>
      </c>
    </row>
    <row r="192" spans="2:51" s="13" customFormat="1" ht="11.25">
      <c r="B192" s="196"/>
      <c r="C192" s="197"/>
      <c r="D192" s="198" t="s">
        <v>125</v>
      </c>
      <c r="E192" s="199" t="s">
        <v>1</v>
      </c>
      <c r="F192" s="200" t="s">
        <v>191</v>
      </c>
      <c r="G192" s="197"/>
      <c r="H192" s="201">
        <v>-203.5</v>
      </c>
      <c r="I192" s="202"/>
      <c r="J192" s="197"/>
      <c r="K192" s="197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125</v>
      </c>
      <c r="AU192" s="207" t="s">
        <v>83</v>
      </c>
      <c r="AV192" s="13" t="s">
        <v>83</v>
      </c>
      <c r="AW192" s="13" t="s">
        <v>32</v>
      </c>
      <c r="AX192" s="13" t="s">
        <v>76</v>
      </c>
      <c r="AY192" s="207" t="s">
        <v>117</v>
      </c>
    </row>
    <row r="193" spans="2:51" s="13" customFormat="1" ht="33.75">
      <c r="B193" s="196"/>
      <c r="C193" s="197"/>
      <c r="D193" s="198" t="s">
        <v>125</v>
      </c>
      <c r="E193" s="199" t="s">
        <v>1</v>
      </c>
      <c r="F193" s="200" t="s">
        <v>192</v>
      </c>
      <c r="G193" s="197"/>
      <c r="H193" s="201">
        <v>-10.56</v>
      </c>
      <c r="I193" s="202"/>
      <c r="J193" s="197"/>
      <c r="K193" s="197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125</v>
      </c>
      <c r="AU193" s="207" t="s">
        <v>83</v>
      </c>
      <c r="AV193" s="13" t="s">
        <v>83</v>
      </c>
      <c r="AW193" s="13" t="s">
        <v>32</v>
      </c>
      <c r="AX193" s="13" t="s">
        <v>76</v>
      </c>
      <c r="AY193" s="207" t="s">
        <v>117</v>
      </c>
    </row>
    <row r="194" spans="2:51" s="14" customFormat="1" ht="11.25">
      <c r="B194" s="208"/>
      <c r="C194" s="209"/>
      <c r="D194" s="198" t="s">
        <v>125</v>
      </c>
      <c r="E194" s="210" t="s">
        <v>1</v>
      </c>
      <c r="F194" s="211" t="s">
        <v>154</v>
      </c>
      <c r="G194" s="209"/>
      <c r="H194" s="212">
        <v>865.838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125</v>
      </c>
      <c r="AU194" s="218" t="s">
        <v>83</v>
      </c>
      <c r="AV194" s="14" t="s">
        <v>123</v>
      </c>
      <c r="AW194" s="14" t="s">
        <v>32</v>
      </c>
      <c r="AX194" s="14" t="s">
        <v>81</v>
      </c>
      <c r="AY194" s="218" t="s">
        <v>117</v>
      </c>
    </row>
    <row r="195" spans="2:63" s="12" customFormat="1" ht="22.9" customHeight="1">
      <c r="B195" s="166"/>
      <c r="C195" s="167"/>
      <c r="D195" s="168" t="s">
        <v>75</v>
      </c>
      <c r="E195" s="180" t="s">
        <v>123</v>
      </c>
      <c r="F195" s="180" t="s">
        <v>212</v>
      </c>
      <c r="G195" s="167"/>
      <c r="H195" s="167"/>
      <c r="I195" s="170"/>
      <c r="J195" s="181">
        <f>BK195</f>
        <v>0</v>
      </c>
      <c r="K195" s="167"/>
      <c r="L195" s="172"/>
      <c r="M195" s="173"/>
      <c r="N195" s="174"/>
      <c r="O195" s="174"/>
      <c r="P195" s="175">
        <f>SUM(P196:P208)</f>
        <v>0</v>
      </c>
      <c r="Q195" s="174"/>
      <c r="R195" s="175">
        <f>SUM(R196:R208)</f>
        <v>393.35200926000005</v>
      </c>
      <c r="S195" s="174"/>
      <c r="T195" s="176">
        <f>SUM(T196:T208)</f>
        <v>0</v>
      </c>
      <c r="AR195" s="177" t="s">
        <v>81</v>
      </c>
      <c r="AT195" s="178" t="s">
        <v>75</v>
      </c>
      <c r="AU195" s="178" t="s">
        <v>81</v>
      </c>
      <c r="AY195" s="177" t="s">
        <v>117</v>
      </c>
      <c r="BK195" s="179">
        <f>SUM(BK196:BK208)</f>
        <v>0</v>
      </c>
    </row>
    <row r="196" spans="1:65" s="2" customFormat="1" ht="24.2" customHeight="1">
      <c r="A196" s="34"/>
      <c r="B196" s="35"/>
      <c r="C196" s="182" t="s">
        <v>213</v>
      </c>
      <c r="D196" s="182" t="s">
        <v>119</v>
      </c>
      <c r="E196" s="183" t="s">
        <v>214</v>
      </c>
      <c r="F196" s="184" t="s">
        <v>215</v>
      </c>
      <c r="G196" s="185" t="s">
        <v>150</v>
      </c>
      <c r="H196" s="186">
        <v>208.038</v>
      </c>
      <c r="I196" s="187"/>
      <c r="J196" s="188">
        <f>ROUND(I196*H196,2)</f>
        <v>0</v>
      </c>
      <c r="K196" s="189"/>
      <c r="L196" s="39"/>
      <c r="M196" s="190" t="s">
        <v>1</v>
      </c>
      <c r="N196" s="191" t="s">
        <v>41</v>
      </c>
      <c r="O196" s="71"/>
      <c r="P196" s="192">
        <f>O196*H196</f>
        <v>0</v>
      </c>
      <c r="Q196" s="192">
        <v>1.89077</v>
      </c>
      <c r="R196" s="192">
        <f>Q196*H196</f>
        <v>393.35200926000005</v>
      </c>
      <c r="S196" s="192">
        <v>0</v>
      </c>
      <c r="T196" s="19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4" t="s">
        <v>123</v>
      </c>
      <c r="AT196" s="194" t="s">
        <v>119</v>
      </c>
      <c r="AU196" s="194" t="s">
        <v>83</v>
      </c>
      <c r="AY196" s="17" t="s">
        <v>117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7" t="s">
        <v>81</v>
      </c>
      <c r="BK196" s="195">
        <f>ROUND(I196*H196,2)</f>
        <v>0</v>
      </c>
      <c r="BL196" s="17" t="s">
        <v>123</v>
      </c>
      <c r="BM196" s="194" t="s">
        <v>216</v>
      </c>
    </row>
    <row r="197" spans="2:51" s="13" customFormat="1" ht="11.25">
      <c r="B197" s="196"/>
      <c r="C197" s="197"/>
      <c r="D197" s="198" t="s">
        <v>125</v>
      </c>
      <c r="E197" s="199" t="s">
        <v>1</v>
      </c>
      <c r="F197" s="200" t="s">
        <v>217</v>
      </c>
      <c r="G197" s="197"/>
      <c r="H197" s="201">
        <v>203.5</v>
      </c>
      <c r="I197" s="202"/>
      <c r="J197" s="197"/>
      <c r="K197" s="197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125</v>
      </c>
      <c r="AU197" s="207" t="s">
        <v>83</v>
      </c>
      <c r="AV197" s="13" t="s">
        <v>83</v>
      </c>
      <c r="AW197" s="13" t="s">
        <v>32</v>
      </c>
      <c r="AX197" s="13" t="s">
        <v>76</v>
      </c>
      <c r="AY197" s="207" t="s">
        <v>117</v>
      </c>
    </row>
    <row r="198" spans="2:51" s="13" customFormat="1" ht="22.5">
      <c r="B198" s="196"/>
      <c r="C198" s="197"/>
      <c r="D198" s="198" t="s">
        <v>125</v>
      </c>
      <c r="E198" s="199" t="s">
        <v>1</v>
      </c>
      <c r="F198" s="200" t="s">
        <v>218</v>
      </c>
      <c r="G198" s="197"/>
      <c r="H198" s="201">
        <v>10.56</v>
      </c>
      <c r="I198" s="202"/>
      <c r="J198" s="197"/>
      <c r="K198" s="197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125</v>
      </c>
      <c r="AU198" s="207" t="s">
        <v>83</v>
      </c>
      <c r="AV198" s="13" t="s">
        <v>83</v>
      </c>
      <c r="AW198" s="13" t="s">
        <v>32</v>
      </c>
      <c r="AX198" s="13" t="s">
        <v>76</v>
      </c>
      <c r="AY198" s="207" t="s">
        <v>117</v>
      </c>
    </row>
    <row r="199" spans="2:51" s="13" customFormat="1" ht="11.25">
      <c r="B199" s="196"/>
      <c r="C199" s="197"/>
      <c r="D199" s="198" t="s">
        <v>125</v>
      </c>
      <c r="E199" s="199" t="s">
        <v>1</v>
      </c>
      <c r="F199" s="200" t="s">
        <v>190</v>
      </c>
      <c r="G199" s="197"/>
      <c r="H199" s="201">
        <v>-6.022</v>
      </c>
      <c r="I199" s="202"/>
      <c r="J199" s="197"/>
      <c r="K199" s="197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125</v>
      </c>
      <c r="AU199" s="207" t="s">
        <v>83</v>
      </c>
      <c r="AV199" s="13" t="s">
        <v>83</v>
      </c>
      <c r="AW199" s="13" t="s">
        <v>32</v>
      </c>
      <c r="AX199" s="13" t="s">
        <v>76</v>
      </c>
      <c r="AY199" s="207" t="s">
        <v>117</v>
      </c>
    </row>
    <row r="200" spans="2:51" s="14" customFormat="1" ht="11.25">
      <c r="B200" s="208"/>
      <c r="C200" s="209"/>
      <c r="D200" s="198" t="s">
        <v>125</v>
      </c>
      <c r="E200" s="210" t="s">
        <v>1</v>
      </c>
      <c r="F200" s="211" t="s">
        <v>154</v>
      </c>
      <c r="G200" s="209"/>
      <c r="H200" s="212">
        <v>208.038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125</v>
      </c>
      <c r="AU200" s="218" t="s">
        <v>83</v>
      </c>
      <c r="AV200" s="14" t="s">
        <v>123</v>
      </c>
      <c r="AW200" s="14" t="s">
        <v>32</v>
      </c>
      <c r="AX200" s="14" t="s">
        <v>81</v>
      </c>
      <c r="AY200" s="218" t="s">
        <v>117</v>
      </c>
    </row>
    <row r="201" spans="1:65" s="2" customFormat="1" ht="24.2" customHeight="1">
      <c r="A201" s="34"/>
      <c r="B201" s="35"/>
      <c r="C201" s="182" t="s">
        <v>219</v>
      </c>
      <c r="D201" s="182" t="s">
        <v>119</v>
      </c>
      <c r="E201" s="183" t="s">
        <v>220</v>
      </c>
      <c r="F201" s="184" t="s">
        <v>221</v>
      </c>
      <c r="G201" s="185" t="s">
        <v>150</v>
      </c>
      <c r="H201" s="186">
        <v>1.03</v>
      </c>
      <c r="I201" s="187"/>
      <c r="J201" s="188">
        <f>ROUND(I201*H201,2)</f>
        <v>0</v>
      </c>
      <c r="K201" s="189"/>
      <c r="L201" s="39"/>
      <c r="M201" s="190" t="s">
        <v>1</v>
      </c>
      <c r="N201" s="191" t="s">
        <v>41</v>
      </c>
      <c r="O201" s="71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4" t="s">
        <v>123</v>
      </c>
      <c r="AT201" s="194" t="s">
        <v>119</v>
      </c>
      <c r="AU201" s="194" t="s">
        <v>83</v>
      </c>
      <c r="AY201" s="17" t="s">
        <v>117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17" t="s">
        <v>81</v>
      </c>
      <c r="BK201" s="195">
        <f>ROUND(I201*H201,2)</f>
        <v>0</v>
      </c>
      <c r="BL201" s="17" t="s">
        <v>123</v>
      </c>
      <c r="BM201" s="194" t="s">
        <v>222</v>
      </c>
    </row>
    <row r="202" spans="2:51" s="13" customFormat="1" ht="11.25">
      <c r="B202" s="196"/>
      <c r="C202" s="197"/>
      <c r="D202" s="198" t="s">
        <v>125</v>
      </c>
      <c r="E202" s="199" t="s">
        <v>1</v>
      </c>
      <c r="F202" s="200" t="s">
        <v>223</v>
      </c>
      <c r="G202" s="197"/>
      <c r="H202" s="201">
        <v>0.14</v>
      </c>
      <c r="I202" s="202"/>
      <c r="J202" s="197"/>
      <c r="K202" s="197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125</v>
      </c>
      <c r="AU202" s="207" t="s">
        <v>83</v>
      </c>
      <c r="AV202" s="13" t="s">
        <v>83</v>
      </c>
      <c r="AW202" s="13" t="s">
        <v>32</v>
      </c>
      <c r="AX202" s="13" t="s">
        <v>76</v>
      </c>
      <c r="AY202" s="207" t="s">
        <v>117</v>
      </c>
    </row>
    <row r="203" spans="2:51" s="13" customFormat="1" ht="11.25">
      <c r="B203" s="196"/>
      <c r="C203" s="197"/>
      <c r="D203" s="198" t="s">
        <v>125</v>
      </c>
      <c r="E203" s="199" t="s">
        <v>1</v>
      </c>
      <c r="F203" s="200" t="s">
        <v>224</v>
      </c>
      <c r="G203" s="197"/>
      <c r="H203" s="201">
        <v>0.12</v>
      </c>
      <c r="I203" s="202"/>
      <c r="J203" s="197"/>
      <c r="K203" s="197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125</v>
      </c>
      <c r="AU203" s="207" t="s">
        <v>83</v>
      </c>
      <c r="AV203" s="13" t="s">
        <v>83</v>
      </c>
      <c r="AW203" s="13" t="s">
        <v>32</v>
      </c>
      <c r="AX203" s="13" t="s">
        <v>76</v>
      </c>
      <c r="AY203" s="207" t="s">
        <v>117</v>
      </c>
    </row>
    <row r="204" spans="2:51" s="13" customFormat="1" ht="11.25">
      <c r="B204" s="196"/>
      <c r="C204" s="197"/>
      <c r="D204" s="198" t="s">
        <v>125</v>
      </c>
      <c r="E204" s="199" t="s">
        <v>1</v>
      </c>
      <c r="F204" s="200" t="s">
        <v>225</v>
      </c>
      <c r="G204" s="197"/>
      <c r="H204" s="201">
        <v>0.48</v>
      </c>
      <c r="I204" s="202"/>
      <c r="J204" s="197"/>
      <c r="K204" s="197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125</v>
      </c>
      <c r="AU204" s="207" t="s">
        <v>83</v>
      </c>
      <c r="AV204" s="13" t="s">
        <v>83</v>
      </c>
      <c r="AW204" s="13" t="s">
        <v>32</v>
      </c>
      <c r="AX204" s="13" t="s">
        <v>76</v>
      </c>
      <c r="AY204" s="207" t="s">
        <v>117</v>
      </c>
    </row>
    <row r="205" spans="2:51" s="13" customFormat="1" ht="11.25">
      <c r="B205" s="196"/>
      <c r="C205" s="197"/>
      <c r="D205" s="198" t="s">
        <v>125</v>
      </c>
      <c r="E205" s="199" t="s">
        <v>1</v>
      </c>
      <c r="F205" s="200" t="s">
        <v>226</v>
      </c>
      <c r="G205" s="197"/>
      <c r="H205" s="201">
        <v>0.09</v>
      </c>
      <c r="I205" s="202"/>
      <c r="J205" s="197"/>
      <c r="K205" s="197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125</v>
      </c>
      <c r="AU205" s="207" t="s">
        <v>83</v>
      </c>
      <c r="AV205" s="13" t="s">
        <v>83</v>
      </c>
      <c r="AW205" s="13" t="s">
        <v>32</v>
      </c>
      <c r="AX205" s="13" t="s">
        <v>76</v>
      </c>
      <c r="AY205" s="207" t="s">
        <v>117</v>
      </c>
    </row>
    <row r="206" spans="2:51" s="13" customFormat="1" ht="11.25">
      <c r="B206" s="196"/>
      <c r="C206" s="197"/>
      <c r="D206" s="198" t="s">
        <v>125</v>
      </c>
      <c r="E206" s="199" t="s">
        <v>1</v>
      </c>
      <c r="F206" s="200" t="s">
        <v>227</v>
      </c>
      <c r="G206" s="197"/>
      <c r="H206" s="201">
        <v>0.05</v>
      </c>
      <c r="I206" s="202"/>
      <c r="J206" s="197"/>
      <c r="K206" s="197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125</v>
      </c>
      <c r="AU206" s="207" t="s">
        <v>83</v>
      </c>
      <c r="AV206" s="13" t="s">
        <v>83</v>
      </c>
      <c r="AW206" s="13" t="s">
        <v>32</v>
      </c>
      <c r="AX206" s="13" t="s">
        <v>76</v>
      </c>
      <c r="AY206" s="207" t="s">
        <v>117</v>
      </c>
    </row>
    <row r="207" spans="2:51" s="13" customFormat="1" ht="11.25">
      <c r="B207" s="196"/>
      <c r="C207" s="197"/>
      <c r="D207" s="198" t="s">
        <v>125</v>
      </c>
      <c r="E207" s="199" t="s">
        <v>1</v>
      </c>
      <c r="F207" s="200" t="s">
        <v>228</v>
      </c>
      <c r="G207" s="197"/>
      <c r="H207" s="201">
        <v>0.15</v>
      </c>
      <c r="I207" s="202"/>
      <c r="J207" s="197"/>
      <c r="K207" s="197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125</v>
      </c>
      <c r="AU207" s="207" t="s">
        <v>83</v>
      </c>
      <c r="AV207" s="13" t="s">
        <v>83</v>
      </c>
      <c r="AW207" s="13" t="s">
        <v>32</v>
      </c>
      <c r="AX207" s="13" t="s">
        <v>76</v>
      </c>
      <c r="AY207" s="207" t="s">
        <v>117</v>
      </c>
    </row>
    <row r="208" spans="2:51" s="14" customFormat="1" ht="11.25">
      <c r="B208" s="208"/>
      <c r="C208" s="209"/>
      <c r="D208" s="198" t="s">
        <v>125</v>
      </c>
      <c r="E208" s="210" t="s">
        <v>1</v>
      </c>
      <c r="F208" s="211" t="s">
        <v>154</v>
      </c>
      <c r="G208" s="209"/>
      <c r="H208" s="212">
        <v>1.03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125</v>
      </c>
      <c r="AU208" s="218" t="s">
        <v>83</v>
      </c>
      <c r="AV208" s="14" t="s">
        <v>123</v>
      </c>
      <c r="AW208" s="14" t="s">
        <v>32</v>
      </c>
      <c r="AX208" s="14" t="s">
        <v>81</v>
      </c>
      <c r="AY208" s="218" t="s">
        <v>117</v>
      </c>
    </row>
    <row r="209" spans="2:63" s="12" customFormat="1" ht="22.9" customHeight="1">
      <c r="B209" s="166"/>
      <c r="C209" s="167"/>
      <c r="D209" s="168" t="s">
        <v>75</v>
      </c>
      <c r="E209" s="180" t="s">
        <v>139</v>
      </c>
      <c r="F209" s="180" t="s">
        <v>229</v>
      </c>
      <c r="G209" s="167"/>
      <c r="H209" s="167"/>
      <c r="I209" s="170"/>
      <c r="J209" s="181">
        <f>BK209</f>
        <v>0</v>
      </c>
      <c r="K209" s="167"/>
      <c r="L209" s="172"/>
      <c r="M209" s="173"/>
      <c r="N209" s="174"/>
      <c r="O209" s="174"/>
      <c r="P209" s="175">
        <f>SUM(P210:P221)</f>
        <v>0</v>
      </c>
      <c r="Q209" s="174"/>
      <c r="R209" s="175">
        <f>SUM(R210:R221)</f>
        <v>633.3697890000001</v>
      </c>
      <c r="S209" s="174"/>
      <c r="T209" s="176">
        <f>SUM(T210:T221)</f>
        <v>0</v>
      </c>
      <c r="AR209" s="177" t="s">
        <v>81</v>
      </c>
      <c r="AT209" s="178" t="s">
        <v>75</v>
      </c>
      <c r="AU209" s="178" t="s">
        <v>81</v>
      </c>
      <c r="AY209" s="177" t="s">
        <v>117</v>
      </c>
      <c r="BK209" s="179">
        <f>SUM(BK210:BK221)</f>
        <v>0</v>
      </c>
    </row>
    <row r="210" spans="1:65" s="2" customFormat="1" ht="24.2" customHeight="1">
      <c r="A210" s="34"/>
      <c r="B210" s="35"/>
      <c r="C210" s="182" t="s">
        <v>230</v>
      </c>
      <c r="D210" s="182" t="s">
        <v>119</v>
      </c>
      <c r="E210" s="183" t="s">
        <v>231</v>
      </c>
      <c r="F210" s="184" t="s">
        <v>232</v>
      </c>
      <c r="G210" s="185" t="s">
        <v>122</v>
      </c>
      <c r="H210" s="186">
        <v>689.85</v>
      </c>
      <c r="I210" s="187"/>
      <c r="J210" s="188">
        <f>ROUND(I210*H210,2)</f>
        <v>0</v>
      </c>
      <c r="K210" s="189"/>
      <c r="L210" s="39"/>
      <c r="M210" s="190" t="s">
        <v>1</v>
      </c>
      <c r="N210" s="191" t="s">
        <v>41</v>
      </c>
      <c r="O210" s="71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4" t="s">
        <v>123</v>
      </c>
      <c r="AT210" s="194" t="s">
        <v>119</v>
      </c>
      <c r="AU210" s="194" t="s">
        <v>83</v>
      </c>
      <c r="AY210" s="17" t="s">
        <v>117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17" t="s">
        <v>81</v>
      </c>
      <c r="BK210" s="195">
        <f>ROUND(I210*H210,2)</f>
        <v>0</v>
      </c>
      <c r="BL210" s="17" t="s">
        <v>123</v>
      </c>
      <c r="BM210" s="194" t="s">
        <v>233</v>
      </c>
    </row>
    <row r="211" spans="2:51" s="13" customFormat="1" ht="11.25">
      <c r="B211" s="196"/>
      <c r="C211" s="197"/>
      <c r="D211" s="198" t="s">
        <v>125</v>
      </c>
      <c r="E211" s="199" t="s">
        <v>1</v>
      </c>
      <c r="F211" s="200" t="s">
        <v>126</v>
      </c>
      <c r="G211" s="197"/>
      <c r="H211" s="201">
        <v>689.85</v>
      </c>
      <c r="I211" s="202"/>
      <c r="J211" s="197"/>
      <c r="K211" s="197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125</v>
      </c>
      <c r="AU211" s="207" t="s">
        <v>83</v>
      </c>
      <c r="AV211" s="13" t="s">
        <v>83</v>
      </c>
      <c r="AW211" s="13" t="s">
        <v>32</v>
      </c>
      <c r="AX211" s="13" t="s">
        <v>81</v>
      </c>
      <c r="AY211" s="207" t="s">
        <v>117</v>
      </c>
    </row>
    <row r="212" spans="1:65" s="2" customFormat="1" ht="24.2" customHeight="1">
      <c r="A212" s="34"/>
      <c r="B212" s="35"/>
      <c r="C212" s="182" t="s">
        <v>7</v>
      </c>
      <c r="D212" s="182" t="s">
        <v>119</v>
      </c>
      <c r="E212" s="183" t="s">
        <v>234</v>
      </c>
      <c r="F212" s="184" t="s">
        <v>235</v>
      </c>
      <c r="G212" s="185" t="s">
        <v>122</v>
      </c>
      <c r="H212" s="186">
        <v>1359.9</v>
      </c>
      <c r="I212" s="187"/>
      <c r="J212" s="188">
        <f>ROUND(I212*H212,2)</f>
        <v>0</v>
      </c>
      <c r="K212" s="189"/>
      <c r="L212" s="39"/>
      <c r="M212" s="190" t="s">
        <v>1</v>
      </c>
      <c r="N212" s="191" t="s">
        <v>41</v>
      </c>
      <c r="O212" s="71"/>
      <c r="P212" s="192">
        <f>O212*H212</f>
        <v>0</v>
      </c>
      <c r="Q212" s="192">
        <v>0.27994</v>
      </c>
      <c r="R212" s="192">
        <f>Q212*H212</f>
        <v>380.69040600000005</v>
      </c>
      <c r="S212" s="192">
        <v>0</v>
      </c>
      <c r="T212" s="19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4" t="s">
        <v>123</v>
      </c>
      <c r="AT212" s="194" t="s">
        <v>119</v>
      </c>
      <c r="AU212" s="194" t="s">
        <v>83</v>
      </c>
      <c r="AY212" s="17" t="s">
        <v>117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7" t="s">
        <v>81</v>
      </c>
      <c r="BK212" s="195">
        <f>ROUND(I212*H212,2)</f>
        <v>0</v>
      </c>
      <c r="BL212" s="17" t="s">
        <v>123</v>
      </c>
      <c r="BM212" s="194" t="s">
        <v>236</v>
      </c>
    </row>
    <row r="213" spans="2:51" s="13" customFormat="1" ht="11.25">
      <c r="B213" s="196"/>
      <c r="C213" s="197"/>
      <c r="D213" s="198" t="s">
        <v>125</v>
      </c>
      <c r="E213" s="199" t="s">
        <v>1</v>
      </c>
      <c r="F213" s="200" t="s">
        <v>237</v>
      </c>
      <c r="G213" s="197"/>
      <c r="H213" s="201">
        <v>1359.9</v>
      </c>
      <c r="I213" s="202"/>
      <c r="J213" s="197"/>
      <c r="K213" s="197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125</v>
      </c>
      <c r="AU213" s="207" t="s">
        <v>83</v>
      </c>
      <c r="AV213" s="13" t="s">
        <v>83</v>
      </c>
      <c r="AW213" s="13" t="s">
        <v>32</v>
      </c>
      <c r="AX213" s="13" t="s">
        <v>81</v>
      </c>
      <c r="AY213" s="207" t="s">
        <v>117</v>
      </c>
    </row>
    <row r="214" spans="1:65" s="2" customFormat="1" ht="33" customHeight="1">
      <c r="A214" s="34"/>
      <c r="B214" s="35"/>
      <c r="C214" s="182" t="s">
        <v>238</v>
      </c>
      <c r="D214" s="182" t="s">
        <v>119</v>
      </c>
      <c r="E214" s="183" t="s">
        <v>239</v>
      </c>
      <c r="F214" s="184" t="s">
        <v>240</v>
      </c>
      <c r="G214" s="185" t="s">
        <v>122</v>
      </c>
      <c r="H214" s="186">
        <v>679.95</v>
      </c>
      <c r="I214" s="187"/>
      <c r="J214" s="188">
        <f>ROUND(I214*H214,2)</f>
        <v>0</v>
      </c>
      <c r="K214" s="189"/>
      <c r="L214" s="39"/>
      <c r="M214" s="190" t="s">
        <v>1</v>
      </c>
      <c r="N214" s="191" t="s">
        <v>41</v>
      </c>
      <c r="O214" s="71"/>
      <c r="P214" s="192">
        <f>O214*H214</f>
        <v>0</v>
      </c>
      <c r="Q214" s="192">
        <v>0.18463</v>
      </c>
      <c r="R214" s="192">
        <f>Q214*H214</f>
        <v>125.5391685</v>
      </c>
      <c r="S214" s="192">
        <v>0</v>
      </c>
      <c r="T214" s="19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4" t="s">
        <v>123</v>
      </c>
      <c r="AT214" s="194" t="s">
        <v>119</v>
      </c>
      <c r="AU214" s="194" t="s">
        <v>83</v>
      </c>
      <c r="AY214" s="17" t="s">
        <v>117</v>
      </c>
      <c r="BE214" s="195">
        <f>IF(N214="základní",J214,0)</f>
        <v>0</v>
      </c>
      <c r="BF214" s="195">
        <f>IF(N214="snížená",J214,0)</f>
        <v>0</v>
      </c>
      <c r="BG214" s="195">
        <f>IF(N214="zákl. přenesená",J214,0)</f>
        <v>0</v>
      </c>
      <c r="BH214" s="195">
        <f>IF(N214="sníž. přenesená",J214,0)</f>
        <v>0</v>
      </c>
      <c r="BI214" s="195">
        <f>IF(N214="nulová",J214,0)</f>
        <v>0</v>
      </c>
      <c r="BJ214" s="17" t="s">
        <v>81</v>
      </c>
      <c r="BK214" s="195">
        <f>ROUND(I214*H214,2)</f>
        <v>0</v>
      </c>
      <c r="BL214" s="17" t="s">
        <v>123</v>
      </c>
      <c r="BM214" s="194" t="s">
        <v>241</v>
      </c>
    </row>
    <row r="215" spans="2:51" s="13" customFormat="1" ht="11.25">
      <c r="B215" s="196"/>
      <c r="C215" s="197"/>
      <c r="D215" s="198" t="s">
        <v>125</v>
      </c>
      <c r="E215" s="199" t="s">
        <v>1</v>
      </c>
      <c r="F215" s="200" t="s">
        <v>134</v>
      </c>
      <c r="G215" s="197"/>
      <c r="H215" s="201">
        <v>679.95</v>
      </c>
      <c r="I215" s="202"/>
      <c r="J215" s="197"/>
      <c r="K215" s="197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125</v>
      </c>
      <c r="AU215" s="207" t="s">
        <v>83</v>
      </c>
      <c r="AV215" s="13" t="s">
        <v>83</v>
      </c>
      <c r="AW215" s="13" t="s">
        <v>32</v>
      </c>
      <c r="AX215" s="13" t="s">
        <v>81</v>
      </c>
      <c r="AY215" s="207" t="s">
        <v>117</v>
      </c>
    </row>
    <row r="216" spans="1:65" s="2" customFormat="1" ht="24.2" customHeight="1">
      <c r="A216" s="34"/>
      <c r="B216" s="35"/>
      <c r="C216" s="182" t="s">
        <v>242</v>
      </c>
      <c r="D216" s="182" t="s">
        <v>119</v>
      </c>
      <c r="E216" s="183" t="s">
        <v>243</v>
      </c>
      <c r="F216" s="184" t="s">
        <v>244</v>
      </c>
      <c r="G216" s="185" t="s">
        <v>122</v>
      </c>
      <c r="H216" s="186">
        <v>679.95</v>
      </c>
      <c r="I216" s="187"/>
      <c r="J216" s="188">
        <f>ROUND(I216*H216,2)</f>
        <v>0</v>
      </c>
      <c r="K216" s="189"/>
      <c r="L216" s="39"/>
      <c r="M216" s="190" t="s">
        <v>1</v>
      </c>
      <c r="N216" s="191" t="s">
        <v>41</v>
      </c>
      <c r="O216" s="71"/>
      <c r="P216" s="192">
        <f>O216*H216</f>
        <v>0</v>
      </c>
      <c r="Q216" s="192">
        <v>0.00061</v>
      </c>
      <c r="R216" s="192">
        <f>Q216*H216</f>
        <v>0.4147695</v>
      </c>
      <c r="S216" s="192">
        <v>0</v>
      </c>
      <c r="T216" s="19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4" t="s">
        <v>123</v>
      </c>
      <c r="AT216" s="194" t="s">
        <v>119</v>
      </c>
      <c r="AU216" s="194" t="s">
        <v>83</v>
      </c>
      <c r="AY216" s="17" t="s">
        <v>117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7" t="s">
        <v>81</v>
      </c>
      <c r="BK216" s="195">
        <f>ROUND(I216*H216,2)</f>
        <v>0</v>
      </c>
      <c r="BL216" s="17" t="s">
        <v>123</v>
      </c>
      <c r="BM216" s="194" t="s">
        <v>245</v>
      </c>
    </row>
    <row r="217" spans="2:51" s="13" customFormat="1" ht="11.25">
      <c r="B217" s="196"/>
      <c r="C217" s="197"/>
      <c r="D217" s="198" t="s">
        <v>125</v>
      </c>
      <c r="E217" s="199" t="s">
        <v>1</v>
      </c>
      <c r="F217" s="200" t="s">
        <v>134</v>
      </c>
      <c r="G217" s="197"/>
      <c r="H217" s="201">
        <v>679.95</v>
      </c>
      <c r="I217" s="202"/>
      <c r="J217" s="197"/>
      <c r="K217" s="197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125</v>
      </c>
      <c r="AU217" s="207" t="s">
        <v>83</v>
      </c>
      <c r="AV217" s="13" t="s">
        <v>83</v>
      </c>
      <c r="AW217" s="13" t="s">
        <v>32</v>
      </c>
      <c r="AX217" s="13" t="s">
        <v>81</v>
      </c>
      <c r="AY217" s="207" t="s">
        <v>117</v>
      </c>
    </row>
    <row r="218" spans="1:65" s="2" customFormat="1" ht="37.9" customHeight="1">
      <c r="A218" s="34"/>
      <c r="B218" s="35"/>
      <c r="C218" s="182" t="s">
        <v>246</v>
      </c>
      <c r="D218" s="182" t="s">
        <v>119</v>
      </c>
      <c r="E218" s="183" t="s">
        <v>247</v>
      </c>
      <c r="F218" s="184" t="s">
        <v>248</v>
      </c>
      <c r="G218" s="185" t="s">
        <v>122</v>
      </c>
      <c r="H218" s="186">
        <v>679.95</v>
      </c>
      <c r="I218" s="187"/>
      <c r="J218" s="188">
        <f>ROUND(I218*H218,2)</f>
        <v>0</v>
      </c>
      <c r="K218" s="189"/>
      <c r="L218" s="39"/>
      <c r="M218" s="190" t="s">
        <v>1</v>
      </c>
      <c r="N218" s="191" t="s">
        <v>41</v>
      </c>
      <c r="O218" s="71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4" t="s">
        <v>123</v>
      </c>
      <c r="AT218" s="194" t="s">
        <v>119</v>
      </c>
      <c r="AU218" s="194" t="s">
        <v>83</v>
      </c>
      <c r="AY218" s="17" t="s">
        <v>117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7" t="s">
        <v>81</v>
      </c>
      <c r="BK218" s="195">
        <f>ROUND(I218*H218,2)</f>
        <v>0</v>
      </c>
      <c r="BL218" s="17" t="s">
        <v>123</v>
      </c>
      <c r="BM218" s="194" t="s">
        <v>249</v>
      </c>
    </row>
    <row r="219" spans="2:51" s="13" customFormat="1" ht="11.25">
      <c r="B219" s="196"/>
      <c r="C219" s="197"/>
      <c r="D219" s="198" t="s">
        <v>125</v>
      </c>
      <c r="E219" s="199" t="s">
        <v>1</v>
      </c>
      <c r="F219" s="200" t="s">
        <v>134</v>
      </c>
      <c r="G219" s="197"/>
      <c r="H219" s="201">
        <v>679.95</v>
      </c>
      <c r="I219" s="202"/>
      <c r="J219" s="197"/>
      <c r="K219" s="197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125</v>
      </c>
      <c r="AU219" s="207" t="s">
        <v>83</v>
      </c>
      <c r="AV219" s="13" t="s">
        <v>83</v>
      </c>
      <c r="AW219" s="13" t="s">
        <v>32</v>
      </c>
      <c r="AX219" s="13" t="s">
        <v>81</v>
      </c>
      <c r="AY219" s="207" t="s">
        <v>117</v>
      </c>
    </row>
    <row r="220" spans="1:65" s="2" customFormat="1" ht="24.2" customHeight="1">
      <c r="A220" s="34"/>
      <c r="B220" s="35"/>
      <c r="C220" s="182" t="s">
        <v>250</v>
      </c>
      <c r="D220" s="182" t="s">
        <v>119</v>
      </c>
      <c r="E220" s="183" t="s">
        <v>251</v>
      </c>
      <c r="F220" s="184" t="s">
        <v>252</v>
      </c>
      <c r="G220" s="185" t="s">
        <v>122</v>
      </c>
      <c r="H220" s="186">
        <v>689.85</v>
      </c>
      <c r="I220" s="187"/>
      <c r="J220" s="188">
        <f>ROUND(I220*H220,2)</f>
        <v>0</v>
      </c>
      <c r="K220" s="189"/>
      <c r="L220" s="39"/>
      <c r="M220" s="190" t="s">
        <v>1</v>
      </c>
      <c r="N220" s="191" t="s">
        <v>41</v>
      </c>
      <c r="O220" s="71"/>
      <c r="P220" s="192">
        <f>O220*H220</f>
        <v>0</v>
      </c>
      <c r="Q220" s="192">
        <v>0.1837</v>
      </c>
      <c r="R220" s="192">
        <f>Q220*H220</f>
        <v>126.72544500000001</v>
      </c>
      <c r="S220" s="192">
        <v>0</v>
      </c>
      <c r="T220" s="193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4" t="s">
        <v>123</v>
      </c>
      <c r="AT220" s="194" t="s">
        <v>119</v>
      </c>
      <c r="AU220" s="194" t="s">
        <v>83</v>
      </c>
      <c r="AY220" s="17" t="s">
        <v>117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7" t="s">
        <v>81</v>
      </c>
      <c r="BK220" s="195">
        <f>ROUND(I220*H220,2)</f>
        <v>0</v>
      </c>
      <c r="BL220" s="17" t="s">
        <v>123</v>
      </c>
      <c r="BM220" s="194" t="s">
        <v>253</v>
      </c>
    </row>
    <row r="221" spans="2:51" s="13" customFormat="1" ht="11.25">
      <c r="B221" s="196"/>
      <c r="C221" s="197"/>
      <c r="D221" s="198" t="s">
        <v>125</v>
      </c>
      <c r="E221" s="199" t="s">
        <v>1</v>
      </c>
      <c r="F221" s="200" t="s">
        <v>126</v>
      </c>
      <c r="G221" s="197"/>
      <c r="H221" s="201">
        <v>689.85</v>
      </c>
      <c r="I221" s="202"/>
      <c r="J221" s="197"/>
      <c r="K221" s="197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125</v>
      </c>
      <c r="AU221" s="207" t="s">
        <v>83</v>
      </c>
      <c r="AV221" s="13" t="s">
        <v>83</v>
      </c>
      <c r="AW221" s="13" t="s">
        <v>32</v>
      </c>
      <c r="AX221" s="13" t="s">
        <v>81</v>
      </c>
      <c r="AY221" s="207" t="s">
        <v>117</v>
      </c>
    </row>
    <row r="222" spans="2:63" s="12" customFormat="1" ht="22.9" customHeight="1">
      <c r="B222" s="166"/>
      <c r="C222" s="167"/>
      <c r="D222" s="168" t="s">
        <v>75</v>
      </c>
      <c r="E222" s="180" t="s">
        <v>155</v>
      </c>
      <c r="F222" s="180" t="s">
        <v>254</v>
      </c>
      <c r="G222" s="167"/>
      <c r="H222" s="167"/>
      <c r="I222" s="170"/>
      <c r="J222" s="181">
        <f>BK222</f>
        <v>0</v>
      </c>
      <c r="K222" s="167"/>
      <c r="L222" s="172"/>
      <c r="M222" s="173"/>
      <c r="N222" s="174"/>
      <c r="O222" s="174"/>
      <c r="P222" s="175">
        <f>SUM(P223:P292)</f>
        <v>0</v>
      </c>
      <c r="Q222" s="174"/>
      <c r="R222" s="175">
        <f>SUM(R223:R292)</f>
        <v>13.547370019999994</v>
      </c>
      <c r="S222" s="174"/>
      <c r="T222" s="176">
        <f>SUM(T223:T292)</f>
        <v>0</v>
      </c>
      <c r="AR222" s="177" t="s">
        <v>81</v>
      </c>
      <c r="AT222" s="178" t="s">
        <v>75</v>
      </c>
      <c r="AU222" s="178" t="s">
        <v>81</v>
      </c>
      <c r="AY222" s="177" t="s">
        <v>117</v>
      </c>
      <c r="BK222" s="179">
        <f>SUM(BK223:BK292)</f>
        <v>0</v>
      </c>
    </row>
    <row r="223" spans="1:65" s="2" customFormat="1" ht="24.2" customHeight="1">
      <c r="A223" s="34"/>
      <c r="B223" s="35"/>
      <c r="C223" s="182" t="s">
        <v>255</v>
      </c>
      <c r="D223" s="182" t="s">
        <v>119</v>
      </c>
      <c r="E223" s="183" t="s">
        <v>256</v>
      </c>
      <c r="F223" s="184" t="s">
        <v>257</v>
      </c>
      <c r="G223" s="185" t="s">
        <v>137</v>
      </c>
      <c r="H223" s="186">
        <v>532.7</v>
      </c>
      <c r="I223" s="187"/>
      <c r="J223" s="188">
        <f>ROUND(I223*H223,2)</f>
        <v>0</v>
      </c>
      <c r="K223" s="189"/>
      <c r="L223" s="39"/>
      <c r="M223" s="190" t="s">
        <v>1</v>
      </c>
      <c r="N223" s="191" t="s">
        <v>41</v>
      </c>
      <c r="O223" s="71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4" t="s">
        <v>123</v>
      </c>
      <c r="AT223" s="194" t="s">
        <v>119</v>
      </c>
      <c r="AU223" s="194" t="s">
        <v>83</v>
      </c>
      <c r="AY223" s="17" t="s">
        <v>117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7" t="s">
        <v>81</v>
      </c>
      <c r="BK223" s="195">
        <f>ROUND(I223*H223,2)</f>
        <v>0</v>
      </c>
      <c r="BL223" s="17" t="s">
        <v>123</v>
      </c>
      <c r="BM223" s="194" t="s">
        <v>258</v>
      </c>
    </row>
    <row r="224" spans="2:51" s="13" customFormat="1" ht="11.25">
      <c r="B224" s="196"/>
      <c r="C224" s="197"/>
      <c r="D224" s="198" t="s">
        <v>125</v>
      </c>
      <c r="E224" s="199" t="s">
        <v>1</v>
      </c>
      <c r="F224" s="200" t="s">
        <v>259</v>
      </c>
      <c r="G224" s="197"/>
      <c r="H224" s="201">
        <v>532.7</v>
      </c>
      <c r="I224" s="202"/>
      <c r="J224" s="197"/>
      <c r="K224" s="197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125</v>
      </c>
      <c r="AU224" s="207" t="s">
        <v>83</v>
      </c>
      <c r="AV224" s="13" t="s">
        <v>83</v>
      </c>
      <c r="AW224" s="13" t="s">
        <v>32</v>
      </c>
      <c r="AX224" s="13" t="s">
        <v>81</v>
      </c>
      <c r="AY224" s="207" t="s">
        <v>117</v>
      </c>
    </row>
    <row r="225" spans="1:65" s="2" customFormat="1" ht="24.2" customHeight="1">
      <c r="A225" s="34"/>
      <c r="B225" s="35"/>
      <c r="C225" s="229" t="s">
        <v>260</v>
      </c>
      <c r="D225" s="229" t="s">
        <v>194</v>
      </c>
      <c r="E225" s="230" t="s">
        <v>261</v>
      </c>
      <c r="F225" s="231" t="s">
        <v>262</v>
      </c>
      <c r="G225" s="232" t="s">
        <v>263</v>
      </c>
      <c r="H225" s="233">
        <v>17</v>
      </c>
      <c r="I225" s="292"/>
      <c r="J225" s="235">
        <f>ROUND(I225*H225,2)</f>
        <v>0</v>
      </c>
      <c r="K225" s="236"/>
      <c r="L225" s="237"/>
      <c r="M225" s="238" t="s">
        <v>1</v>
      </c>
      <c r="N225" s="239" t="s">
        <v>41</v>
      </c>
      <c r="O225" s="71"/>
      <c r="P225" s="192">
        <f>O225*H225</f>
        <v>0</v>
      </c>
      <c r="Q225" s="192">
        <v>0.0038</v>
      </c>
      <c r="R225" s="192">
        <f>Q225*H225</f>
        <v>0.0646</v>
      </c>
      <c r="S225" s="192">
        <v>0</v>
      </c>
      <c r="T225" s="19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4" t="s">
        <v>155</v>
      </c>
      <c r="AT225" s="194" t="s">
        <v>194</v>
      </c>
      <c r="AU225" s="194" t="s">
        <v>83</v>
      </c>
      <c r="AY225" s="17" t="s">
        <v>117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7" t="s">
        <v>81</v>
      </c>
      <c r="BK225" s="195">
        <f>ROUND(I225*H225,2)</f>
        <v>0</v>
      </c>
      <c r="BL225" s="17" t="s">
        <v>123</v>
      </c>
      <c r="BM225" s="194" t="s">
        <v>264</v>
      </c>
    </row>
    <row r="226" spans="1:65" s="2" customFormat="1" ht="24.2" customHeight="1">
      <c r="A226" s="34"/>
      <c r="B226" s="35"/>
      <c r="C226" s="182" t="s">
        <v>265</v>
      </c>
      <c r="D226" s="182" t="s">
        <v>119</v>
      </c>
      <c r="E226" s="183" t="s">
        <v>266</v>
      </c>
      <c r="F226" s="184" t="s">
        <v>267</v>
      </c>
      <c r="G226" s="185" t="s">
        <v>137</v>
      </c>
      <c r="H226" s="186">
        <v>532.7</v>
      </c>
      <c r="I226" s="187"/>
      <c r="J226" s="188">
        <f>ROUND(I226*H226,2)</f>
        <v>0</v>
      </c>
      <c r="K226" s="189"/>
      <c r="L226" s="39"/>
      <c r="M226" s="190" t="s">
        <v>1</v>
      </c>
      <c r="N226" s="191" t="s">
        <v>41</v>
      </c>
      <c r="O226" s="71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4" t="s">
        <v>123</v>
      </c>
      <c r="AT226" s="194" t="s">
        <v>119</v>
      </c>
      <c r="AU226" s="194" t="s">
        <v>83</v>
      </c>
      <c r="AY226" s="17" t="s">
        <v>117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7" t="s">
        <v>81</v>
      </c>
      <c r="BK226" s="195">
        <f>ROUND(I226*H226,2)</f>
        <v>0</v>
      </c>
      <c r="BL226" s="17" t="s">
        <v>123</v>
      </c>
      <c r="BM226" s="194" t="s">
        <v>268</v>
      </c>
    </row>
    <row r="227" spans="2:51" s="13" customFormat="1" ht="11.25">
      <c r="B227" s="196"/>
      <c r="C227" s="197"/>
      <c r="D227" s="198" t="s">
        <v>125</v>
      </c>
      <c r="E227" s="199" t="s">
        <v>1</v>
      </c>
      <c r="F227" s="200" t="s">
        <v>259</v>
      </c>
      <c r="G227" s="197"/>
      <c r="H227" s="201">
        <v>532.7</v>
      </c>
      <c r="I227" s="202"/>
      <c r="J227" s="197"/>
      <c r="K227" s="197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125</v>
      </c>
      <c r="AU227" s="207" t="s">
        <v>83</v>
      </c>
      <c r="AV227" s="13" t="s">
        <v>83</v>
      </c>
      <c r="AW227" s="13" t="s">
        <v>32</v>
      </c>
      <c r="AX227" s="13" t="s">
        <v>81</v>
      </c>
      <c r="AY227" s="207" t="s">
        <v>117</v>
      </c>
    </row>
    <row r="228" spans="1:65" s="2" customFormat="1" ht="24.2" customHeight="1">
      <c r="A228" s="34"/>
      <c r="B228" s="35"/>
      <c r="C228" s="182" t="s">
        <v>269</v>
      </c>
      <c r="D228" s="182" t="s">
        <v>119</v>
      </c>
      <c r="E228" s="183" t="s">
        <v>270</v>
      </c>
      <c r="F228" s="184" t="s">
        <v>271</v>
      </c>
      <c r="G228" s="185" t="s">
        <v>263</v>
      </c>
      <c r="H228" s="186">
        <v>17</v>
      </c>
      <c r="I228" s="187"/>
      <c r="J228" s="188">
        <f aca="true" t="shared" si="0" ref="J228:J255">ROUND(I228*H228,2)</f>
        <v>0</v>
      </c>
      <c r="K228" s="189"/>
      <c r="L228" s="39"/>
      <c r="M228" s="190" t="s">
        <v>1</v>
      </c>
      <c r="N228" s="191" t="s">
        <v>41</v>
      </c>
      <c r="O228" s="71"/>
      <c r="P228" s="192">
        <f aca="true" t="shared" si="1" ref="P228:P255">O228*H228</f>
        <v>0</v>
      </c>
      <c r="Q228" s="192">
        <v>0.00021</v>
      </c>
      <c r="R228" s="192">
        <f aca="true" t="shared" si="2" ref="R228:R255">Q228*H228</f>
        <v>0.0035700000000000003</v>
      </c>
      <c r="S228" s="192">
        <v>0</v>
      </c>
      <c r="T228" s="193">
        <f aca="true" t="shared" si="3" ref="T228:T255"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4" t="s">
        <v>203</v>
      </c>
      <c r="AT228" s="194" t="s">
        <v>119</v>
      </c>
      <c r="AU228" s="194" t="s">
        <v>83</v>
      </c>
      <c r="AY228" s="17" t="s">
        <v>117</v>
      </c>
      <c r="BE228" s="195">
        <f aca="true" t="shared" si="4" ref="BE228:BE255">IF(N228="základní",J228,0)</f>
        <v>0</v>
      </c>
      <c r="BF228" s="195">
        <f aca="true" t="shared" si="5" ref="BF228:BF255">IF(N228="snížená",J228,0)</f>
        <v>0</v>
      </c>
      <c r="BG228" s="195">
        <f aca="true" t="shared" si="6" ref="BG228:BG255">IF(N228="zákl. přenesená",J228,0)</f>
        <v>0</v>
      </c>
      <c r="BH228" s="195">
        <f aca="true" t="shared" si="7" ref="BH228:BH255">IF(N228="sníž. přenesená",J228,0)</f>
        <v>0</v>
      </c>
      <c r="BI228" s="195">
        <f aca="true" t="shared" si="8" ref="BI228:BI255">IF(N228="nulová",J228,0)</f>
        <v>0</v>
      </c>
      <c r="BJ228" s="17" t="s">
        <v>81</v>
      </c>
      <c r="BK228" s="195">
        <f aca="true" t="shared" si="9" ref="BK228:BK255">ROUND(I228*H228,2)</f>
        <v>0</v>
      </c>
      <c r="BL228" s="17" t="s">
        <v>203</v>
      </c>
      <c r="BM228" s="194" t="s">
        <v>272</v>
      </c>
    </row>
    <row r="229" spans="1:65" s="2" customFormat="1" ht="24.2" customHeight="1">
      <c r="A229" s="34"/>
      <c r="B229" s="35"/>
      <c r="C229" s="229" t="s">
        <v>273</v>
      </c>
      <c r="D229" s="229" t="s">
        <v>194</v>
      </c>
      <c r="E229" s="230" t="s">
        <v>274</v>
      </c>
      <c r="F229" s="231" t="s">
        <v>275</v>
      </c>
      <c r="G229" s="232" t="s">
        <v>263</v>
      </c>
      <c r="H229" s="233">
        <v>17</v>
      </c>
      <c r="I229" s="292"/>
      <c r="J229" s="235">
        <f t="shared" si="0"/>
        <v>0</v>
      </c>
      <c r="K229" s="236"/>
      <c r="L229" s="237"/>
      <c r="M229" s="238" t="s">
        <v>1</v>
      </c>
      <c r="N229" s="239" t="s">
        <v>41</v>
      </c>
      <c r="O229" s="71"/>
      <c r="P229" s="192">
        <f t="shared" si="1"/>
        <v>0</v>
      </c>
      <c r="Q229" s="192">
        <v>0.0035</v>
      </c>
      <c r="R229" s="192">
        <f t="shared" si="2"/>
        <v>0.059500000000000004</v>
      </c>
      <c r="S229" s="192">
        <v>0</v>
      </c>
      <c r="T229" s="193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4" t="s">
        <v>155</v>
      </c>
      <c r="AT229" s="194" t="s">
        <v>194</v>
      </c>
      <c r="AU229" s="194" t="s">
        <v>83</v>
      </c>
      <c r="AY229" s="17" t="s">
        <v>117</v>
      </c>
      <c r="BE229" s="195">
        <f t="shared" si="4"/>
        <v>0</v>
      </c>
      <c r="BF229" s="195">
        <f t="shared" si="5"/>
        <v>0</v>
      </c>
      <c r="BG229" s="195">
        <f t="shared" si="6"/>
        <v>0</v>
      </c>
      <c r="BH229" s="195">
        <f t="shared" si="7"/>
        <v>0</v>
      </c>
      <c r="BI229" s="195">
        <f t="shared" si="8"/>
        <v>0</v>
      </c>
      <c r="BJ229" s="17" t="s">
        <v>81</v>
      </c>
      <c r="BK229" s="195">
        <f t="shared" si="9"/>
        <v>0</v>
      </c>
      <c r="BL229" s="17" t="s">
        <v>123</v>
      </c>
      <c r="BM229" s="194" t="s">
        <v>276</v>
      </c>
    </row>
    <row r="230" spans="1:65" s="2" customFormat="1" ht="16.5" customHeight="1">
      <c r="A230" s="34"/>
      <c r="B230" s="35"/>
      <c r="C230" s="229" t="s">
        <v>277</v>
      </c>
      <c r="D230" s="229" t="s">
        <v>194</v>
      </c>
      <c r="E230" s="230" t="s">
        <v>278</v>
      </c>
      <c r="F230" s="231" t="s">
        <v>279</v>
      </c>
      <c r="G230" s="232" t="s">
        <v>263</v>
      </c>
      <c r="H230" s="233">
        <v>17</v>
      </c>
      <c r="I230" s="234"/>
      <c r="J230" s="235">
        <f t="shared" si="0"/>
        <v>0</v>
      </c>
      <c r="K230" s="236"/>
      <c r="L230" s="237"/>
      <c r="M230" s="238" t="s">
        <v>1</v>
      </c>
      <c r="N230" s="239" t="s">
        <v>41</v>
      </c>
      <c r="O230" s="71"/>
      <c r="P230" s="192">
        <f t="shared" si="1"/>
        <v>0</v>
      </c>
      <c r="Q230" s="192">
        <v>0.000355</v>
      </c>
      <c r="R230" s="192">
        <f t="shared" si="2"/>
        <v>0.006035</v>
      </c>
      <c r="S230" s="192">
        <v>0</v>
      </c>
      <c r="T230" s="193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4" t="s">
        <v>155</v>
      </c>
      <c r="AT230" s="194" t="s">
        <v>194</v>
      </c>
      <c r="AU230" s="194" t="s">
        <v>83</v>
      </c>
      <c r="AY230" s="17" t="s">
        <v>117</v>
      </c>
      <c r="BE230" s="195">
        <f t="shared" si="4"/>
        <v>0</v>
      </c>
      <c r="BF230" s="195">
        <f t="shared" si="5"/>
        <v>0</v>
      </c>
      <c r="BG230" s="195">
        <f t="shared" si="6"/>
        <v>0</v>
      </c>
      <c r="BH230" s="195">
        <f t="shared" si="7"/>
        <v>0</v>
      </c>
      <c r="BI230" s="195">
        <f t="shared" si="8"/>
        <v>0</v>
      </c>
      <c r="BJ230" s="17" t="s">
        <v>81</v>
      </c>
      <c r="BK230" s="195">
        <f t="shared" si="9"/>
        <v>0</v>
      </c>
      <c r="BL230" s="17" t="s">
        <v>123</v>
      </c>
      <c r="BM230" s="194" t="s">
        <v>280</v>
      </c>
    </row>
    <row r="231" spans="1:65" s="2" customFormat="1" ht="24.2" customHeight="1">
      <c r="A231" s="34"/>
      <c r="B231" s="35"/>
      <c r="C231" s="229" t="s">
        <v>281</v>
      </c>
      <c r="D231" s="229" t="s">
        <v>194</v>
      </c>
      <c r="E231" s="230" t="s">
        <v>282</v>
      </c>
      <c r="F231" s="231" t="s">
        <v>283</v>
      </c>
      <c r="G231" s="232" t="s">
        <v>263</v>
      </c>
      <c r="H231" s="233">
        <v>1</v>
      </c>
      <c r="I231" s="234"/>
      <c r="J231" s="235">
        <f t="shared" si="0"/>
        <v>0</v>
      </c>
      <c r="K231" s="236"/>
      <c r="L231" s="237"/>
      <c r="M231" s="238" t="s">
        <v>1</v>
      </c>
      <c r="N231" s="239" t="s">
        <v>41</v>
      </c>
      <c r="O231" s="71"/>
      <c r="P231" s="192">
        <f t="shared" si="1"/>
        <v>0</v>
      </c>
      <c r="Q231" s="192">
        <v>0.0078</v>
      </c>
      <c r="R231" s="192">
        <f t="shared" si="2"/>
        <v>0.0078</v>
      </c>
      <c r="S231" s="192">
        <v>0</v>
      </c>
      <c r="T231" s="193">
        <f t="shared" si="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4" t="s">
        <v>155</v>
      </c>
      <c r="AT231" s="194" t="s">
        <v>194</v>
      </c>
      <c r="AU231" s="194" t="s">
        <v>83</v>
      </c>
      <c r="AY231" s="17" t="s">
        <v>117</v>
      </c>
      <c r="BE231" s="195">
        <f t="shared" si="4"/>
        <v>0</v>
      </c>
      <c r="BF231" s="195">
        <f t="shared" si="5"/>
        <v>0</v>
      </c>
      <c r="BG231" s="195">
        <f t="shared" si="6"/>
        <v>0</v>
      </c>
      <c r="BH231" s="195">
        <f t="shared" si="7"/>
        <v>0</v>
      </c>
      <c r="BI231" s="195">
        <f t="shared" si="8"/>
        <v>0</v>
      </c>
      <c r="BJ231" s="17" t="s">
        <v>81</v>
      </c>
      <c r="BK231" s="195">
        <f t="shared" si="9"/>
        <v>0</v>
      </c>
      <c r="BL231" s="17" t="s">
        <v>123</v>
      </c>
      <c r="BM231" s="194" t="s">
        <v>284</v>
      </c>
    </row>
    <row r="232" spans="1:65" s="2" customFormat="1" ht="24.2" customHeight="1">
      <c r="A232" s="34"/>
      <c r="B232" s="35"/>
      <c r="C232" s="229" t="s">
        <v>285</v>
      </c>
      <c r="D232" s="229" t="s">
        <v>194</v>
      </c>
      <c r="E232" s="230" t="s">
        <v>286</v>
      </c>
      <c r="F232" s="231" t="s">
        <v>287</v>
      </c>
      <c r="G232" s="232" t="s">
        <v>263</v>
      </c>
      <c r="H232" s="233">
        <v>1</v>
      </c>
      <c r="I232" s="234"/>
      <c r="J232" s="235">
        <f t="shared" si="0"/>
        <v>0</v>
      </c>
      <c r="K232" s="236"/>
      <c r="L232" s="237"/>
      <c r="M232" s="238" t="s">
        <v>1</v>
      </c>
      <c r="N232" s="239" t="s">
        <v>41</v>
      </c>
      <c r="O232" s="71"/>
      <c r="P232" s="192">
        <f t="shared" si="1"/>
        <v>0</v>
      </c>
      <c r="Q232" s="192">
        <v>0.0038</v>
      </c>
      <c r="R232" s="192">
        <f t="shared" si="2"/>
        <v>0.0038</v>
      </c>
      <c r="S232" s="192">
        <v>0</v>
      </c>
      <c r="T232" s="193">
        <f t="shared" si="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4" t="s">
        <v>155</v>
      </c>
      <c r="AT232" s="194" t="s">
        <v>194</v>
      </c>
      <c r="AU232" s="194" t="s">
        <v>83</v>
      </c>
      <c r="AY232" s="17" t="s">
        <v>117</v>
      </c>
      <c r="BE232" s="195">
        <f t="shared" si="4"/>
        <v>0</v>
      </c>
      <c r="BF232" s="195">
        <f t="shared" si="5"/>
        <v>0</v>
      </c>
      <c r="BG232" s="195">
        <f t="shared" si="6"/>
        <v>0</v>
      </c>
      <c r="BH232" s="195">
        <f t="shared" si="7"/>
        <v>0</v>
      </c>
      <c r="BI232" s="195">
        <f t="shared" si="8"/>
        <v>0</v>
      </c>
      <c r="BJ232" s="17" t="s">
        <v>81</v>
      </c>
      <c r="BK232" s="195">
        <f t="shared" si="9"/>
        <v>0</v>
      </c>
      <c r="BL232" s="17" t="s">
        <v>123</v>
      </c>
      <c r="BM232" s="194" t="s">
        <v>288</v>
      </c>
    </row>
    <row r="233" spans="1:65" s="2" customFormat="1" ht="16.5" customHeight="1">
      <c r="A233" s="34"/>
      <c r="B233" s="35"/>
      <c r="C233" s="229" t="s">
        <v>289</v>
      </c>
      <c r="D233" s="229" t="s">
        <v>194</v>
      </c>
      <c r="E233" s="230" t="s">
        <v>290</v>
      </c>
      <c r="F233" s="231" t="s">
        <v>291</v>
      </c>
      <c r="G233" s="232" t="s">
        <v>263</v>
      </c>
      <c r="H233" s="233">
        <v>3</v>
      </c>
      <c r="I233" s="234"/>
      <c r="J233" s="235">
        <f t="shared" si="0"/>
        <v>0</v>
      </c>
      <c r="K233" s="236"/>
      <c r="L233" s="237"/>
      <c r="M233" s="238" t="s">
        <v>1</v>
      </c>
      <c r="N233" s="239" t="s">
        <v>41</v>
      </c>
      <c r="O233" s="71"/>
      <c r="P233" s="192">
        <f t="shared" si="1"/>
        <v>0</v>
      </c>
      <c r="Q233" s="192">
        <v>0.0032</v>
      </c>
      <c r="R233" s="192">
        <f t="shared" si="2"/>
        <v>0.009600000000000001</v>
      </c>
      <c r="S233" s="192">
        <v>0</v>
      </c>
      <c r="T233" s="193">
        <f t="shared" si="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4" t="s">
        <v>155</v>
      </c>
      <c r="AT233" s="194" t="s">
        <v>194</v>
      </c>
      <c r="AU233" s="194" t="s">
        <v>83</v>
      </c>
      <c r="AY233" s="17" t="s">
        <v>117</v>
      </c>
      <c r="BE233" s="195">
        <f t="shared" si="4"/>
        <v>0</v>
      </c>
      <c r="BF233" s="195">
        <f t="shared" si="5"/>
        <v>0</v>
      </c>
      <c r="BG233" s="195">
        <f t="shared" si="6"/>
        <v>0</v>
      </c>
      <c r="BH233" s="195">
        <f t="shared" si="7"/>
        <v>0</v>
      </c>
      <c r="BI233" s="195">
        <f t="shared" si="8"/>
        <v>0</v>
      </c>
      <c r="BJ233" s="17" t="s">
        <v>81</v>
      </c>
      <c r="BK233" s="195">
        <f t="shared" si="9"/>
        <v>0</v>
      </c>
      <c r="BL233" s="17" t="s">
        <v>123</v>
      </c>
      <c r="BM233" s="194" t="s">
        <v>292</v>
      </c>
    </row>
    <row r="234" spans="1:65" s="2" customFormat="1" ht="16.5" customHeight="1">
      <c r="A234" s="34"/>
      <c r="B234" s="35"/>
      <c r="C234" s="229" t="s">
        <v>293</v>
      </c>
      <c r="D234" s="229" t="s">
        <v>194</v>
      </c>
      <c r="E234" s="230" t="s">
        <v>294</v>
      </c>
      <c r="F234" s="231" t="s">
        <v>295</v>
      </c>
      <c r="G234" s="232" t="s">
        <v>263</v>
      </c>
      <c r="H234" s="233">
        <v>2</v>
      </c>
      <c r="I234" s="234"/>
      <c r="J234" s="235">
        <f t="shared" si="0"/>
        <v>0</v>
      </c>
      <c r="K234" s="236"/>
      <c r="L234" s="237"/>
      <c r="M234" s="238" t="s">
        <v>1</v>
      </c>
      <c r="N234" s="239" t="s">
        <v>41</v>
      </c>
      <c r="O234" s="71"/>
      <c r="P234" s="192">
        <f t="shared" si="1"/>
        <v>0</v>
      </c>
      <c r="Q234" s="192">
        <v>0.0044</v>
      </c>
      <c r="R234" s="192">
        <f t="shared" si="2"/>
        <v>0.0088</v>
      </c>
      <c r="S234" s="192">
        <v>0</v>
      </c>
      <c r="T234" s="193">
        <f t="shared" si="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4" t="s">
        <v>155</v>
      </c>
      <c r="AT234" s="194" t="s">
        <v>194</v>
      </c>
      <c r="AU234" s="194" t="s">
        <v>83</v>
      </c>
      <c r="AY234" s="17" t="s">
        <v>117</v>
      </c>
      <c r="BE234" s="195">
        <f t="shared" si="4"/>
        <v>0</v>
      </c>
      <c r="BF234" s="195">
        <f t="shared" si="5"/>
        <v>0</v>
      </c>
      <c r="BG234" s="195">
        <f t="shared" si="6"/>
        <v>0</v>
      </c>
      <c r="BH234" s="195">
        <f t="shared" si="7"/>
        <v>0</v>
      </c>
      <c r="BI234" s="195">
        <f t="shared" si="8"/>
        <v>0</v>
      </c>
      <c r="BJ234" s="17" t="s">
        <v>81</v>
      </c>
      <c r="BK234" s="195">
        <f t="shared" si="9"/>
        <v>0</v>
      </c>
      <c r="BL234" s="17" t="s">
        <v>123</v>
      </c>
      <c r="BM234" s="194" t="s">
        <v>296</v>
      </c>
    </row>
    <row r="235" spans="1:65" s="2" customFormat="1" ht="24.2" customHeight="1">
      <c r="A235" s="34"/>
      <c r="B235" s="35"/>
      <c r="C235" s="182" t="s">
        <v>297</v>
      </c>
      <c r="D235" s="182" t="s">
        <v>119</v>
      </c>
      <c r="E235" s="183" t="s">
        <v>298</v>
      </c>
      <c r="F235" s="184" t="s">
        <v>299</v>
      </c>
      <c r="G235" s="185" t="s">
        <v>137</v>
      </c>
      <c r="H235" s="186">
        <v>309.3</v>
      </c>
      <c r="I235" s="187"/>
      <c r="J235" s="188">
        <f t="shared" si="0"/>
        <v>0</v>
      </c>
      <c r="K235" s="189"/>
      <c r="L235" s="39"/>
      <c r="M235" s="190" t="s">
        <v>1</v>
      </c>
      <c r="N235" s="191" t="s">
        <v>41</v>
      </c>
      <c r="O235" s="71"/>
      <c r="P235" s="192">
        <f t="shared" si="1"/>
        <v>0</v>
      </c>
      <c r="Q235" s="192">
        <v>0</v>
      </c>
      <c r="R235" s="192">
        <f t="shared" si="2"/>
        <v>0</v>
      </c>
      <c r="S235" s="192">
        <v>0</v>
      </c>
      <c r="T235" s="193">
        <f t="shared" si="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4" t="s">
        <v>123</v>
      </c>
      <c r="AT235" s="194" t="s">
        <v>119</v>
      </c>
      <c r="AU235" s="194" t="s">
        <v>83</v>
      </c>
      <c r="AY235" s="17" t="s">
        <v>117</v>
      </c>
      <c r="BE235" s="195">
        <f t="shared" si="4"/>
        <v>0</v>
      </c>
      <c r="BF235" s="195">
        <f t="shared" si="5"/>
        <v>0</v>
      </c>
      <c r="BG235" s="195">
        <f t="shared" si="6"/>
        <v>0</v>
      </c>
      <c r="BH235" s="195">
        <f t="shared" si="7"/>
        <v>0</v>
      </c>
      <c r="BI235" s="195">
        <f t="shared" si="8"/>
        <v>0</v>
      </c>
      <c r="BJ235" s="17" t="s">
        <v>81</v>
      </c>
      <c r="BK235" s="195">
        <f t="shared" si="9"/>
        <v>0</v>
      </c>
      <c r="BL235" s="17" t="s">
        <v>123</v>
      </c>
      <c r="BM235" s="194" t="s">
        <v>300</v>
      </c>
    </row>
    <row r="236" spans="1:65" s="2" customFormat="1" ht="24.2" customHeight="1">
      <c r="A236" s="34"/>
      <c r="B236" s="35"/>
      <c r="C236" s="182" t="s">
        <v>301</v>
      </c>
      <c r="D236" s="182" t="s">
        <v>119</v>
      </c>
      <c r="E236" s="183" t="s">
        <v>302</v>
      </c>
      <c r="F236" s="184" t="s">
        <v>303</v>
      </c>
      <c r="G236" s="185" t="s">
        <v>137</v>
      </c>
      <c r="H236" s="186">
        <v>223.4</v>
      </c>
      <c r="I236" s="187"/>
      <c r="J236" s="188">
        <f t="shared" si="0"/>
        <v>0</v>
      </c>
      <c r="K236" s="189"/>
      <c r="L236" s="39"/>
      <c r="M236" s="190" t="s">
        <v>1</v>
      </c>
      <c r="N236" s="191" t="s">
        <v>41</v>
      </c>
      <c r="O236" s="71"/>
      <c r="P236" s="192">
        <f t="shared" si="1"/>
        <v>0</v>
      </c>
      <c r="Q236" s="192">
        <v>0</v>
      </c>
      <c r="R236" s="192">
        <f t="shared" si="2"/>
        <v>0</v>
      </c>
      <c r="S236" s="192">
        <v>0</v>
      </c>
      <c r="T236" s="193">
        <f t="shared" si="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4" t="s">
        <v>123</v>
      </c>
      <c r="AT236" s="194" t="s">
        <v>119</v>
      </c>
      <c r="AU236" s="194" t="s">
        <v>83</v>
      </c>
      <c r="AY236" s="17" t="s">
        <v>117</v>
      </c>
      <c r="BE236" s="195">
        <f t="shared" si="4"/>
        <v>0</v>
      </c>
      <c r="BF236" s="195">
        <f t="shared" si="5"/>
        <v>0</v>
      </c>
      <c r="BG236" s="195">
        <f t="shared" si="6"/>
        <v>0</v>
      </c>
      <c r="BH236" s="195">
        <f t="shared" si="7"/>
        <v>0</v>
      </c>
      <c r="BI236" s="195">
        <f t="shared" si="8"/>
        <v>0</v>
      </c>
      <c r="BJ236" s="17" t="s">
        <v>81</v>
      </c>
      <c r="BK236" s="195">
        <f t="shared" si="9"/>
        <v>0</v>
      </c>
      <c r="BL236" s="17" t="s">
        <v>123</v>
      </c>
      <c r="BM236" s="194" t="s">
        <v>304</v>
      </c>
    </row>
    <row r="237" spans="1:65" s="2" customFormat="1" ht="24.2" customHeight="1">
      <c r="A237" s="34"/>
      <c r="B237" s="35"/>
      <c r="C237" s="229" t="s">
        <v>305</v>
      </c>
      <c r="D237" s="229" t="s">
        <v>194</v>
      </c>
      <c r="E237" s="230" t="s">
        <v>306</v>
      </c>
      <c r="F237" s="231" t="s">
        <v>307</v>
      </c>
      <c r="G237" s="232" t="s">
        <v>137</v>
      </c>
      <c r="H237" s="233">
        <v>223.4</v>
      </c>
      <c r="I237" s="234"/>
      <c r="J237" s="235">
        <f t="shared" si="0"/>
        <v>0</v>
      </c>
      <c r="K237" s="236"/>
      <c r="L237" s="237"/>
      <c r="M237" s="238" t="s">
        <v>1</v>
      </c>
      <c r="N237" s="239" t="s">
        <v>41</v>
      </c>
      <c r="O237" s="71"/>
      <c r="P237" s="192">
        <f t="shared" si="1"/>
        <v>0</v>
      </c>
      <c r="Q237" s="192">
        <v>0.0177</v>
      </c>
      <c r="R237" s="192">
        <f t="shared" si="2"/>
        <v>3.95418</v>
      </c>
      <c r="S237" s="192">
        <v>0</v>
      </c>
      <c r="T237" s="193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4" t="s">
        <v>155</v>
      </c>
      <c r="AT237" s="194" t="s">
        <v>194</v>
      </c>
      <c r="AU237" s="194" t="s">
        <v>83</v>
      </c>
      <c r="AY237" s="17" t="s">
        <v>117</v>
      </c>
      <c r="BE237" s="195">
        <f t="shared" si="4"/>
        <v>0</v>
      </c>
      <c r="BF237" s="195">
        <f t="shared" si="5"/>
        <v>0</v>
      </c>
      <c r="BG237" s="195">
        <f t="shared" si="6"/>
        <v>0</v>
      </c>
      <c r="BH237" s="195">
        <f t="shared" si="7"/>
        <v>0</v>
      </c>
      <c r="BI237" s="195">
        <f t="shared" si="8"/>
        <v>0</v>
      </c>
      <c r="BJ237" s="17" t="s">
        <v>81</v>
      </c>
      <c r="BK237" s="195">
        <f t="shared" si="9"/>
        <v>0</v>
      </c>
      <c r="BL237" s="17" t="s">
        <v>123</v>
      </c>
      <c r="BM237" s="194" t="s">
        <v>308</v>
      </c>
    </row>
    <row r="238" spans="1:65" s="2" customFormat="1" ht="21.75" customHeight="1">
      <c r="A238" s="34"/>
      <c r="B238" s="35"/>
      <c r="C238" s="229" t="s">
        <v>309</v>
      </c>
      <c r="D238" s="229" t="s">
        <v>194</v>
      </c>
      <c r="E238" s="230" t="s">
        <v>310</v>
      </c>
      <c r="F238" s="231" t="s">
        <v>311</v>
      </c>
      <c r="G238" s="232" t="s">
        <v>137</v>
      </c>
      <c r="H238" s="233">
        <v>309.3</v>
      </c>
      <c r="I238" s="234"/>
      <c r="J238" s="235">
        <f t="shared" si="0"/>
        <v>0</v>
      </c>
      <c r="K238" s="236"/>
      <c r="L238" s="237"/>
      <c r="M238" s="238" t="s">
        <v>1</v>
      </c>
      <c r="N238" s="239" t="s">
        <v>41</v>
      </c>
      <c r="O238" s="71"/>
      <c r="P238" s="192">
        <f t="shared" si="1"/>
        <v>0</v>
      </c>
      <c r="Q238" s="192">
        <v>0.0145</v>
      </c>
      <c r="R238" s="192">
        <f t="shared" si="2"/>
        <v>4.484850000000001</v>
      </c>
      <c r="S238" s="192">
        <v>0</v>
      </c>
      <c r="T238" s="193">
        <f t="shared" si="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4" t="s">
        <v>155</v>
      </c>
      <c r="AT238" s="194" t="s">
        <v>194</v>
      </c>
      <c r="AU238" s="194" t="s">
        <v>83</v>
      </c>
      <c r="AY238" s="17" t="s">
        <v>117</v>
      </c>
      <c r="BE238" s="195">
        <f t="shared" si="4"/>
        <v>0</v>
      </c>
      <c r="BF238" s="195">
        <f t="shared" si="5"/>
        <v>0</v>
      </c>
      <c r="BG238" s="195">
        <f t="shared" si="6"/>
        <v>0</v>
      </c>
      <c r="BH238" s="195">
        <f t="shared" si="7"/>
        <v>0</v>
      </c>
      <c r="BI238" s="195">
        <f t="shared" si="8"/>
        <v>0</v>
      </c>
      <c r="BJ238" s="17" t="s">
        <v>81</v>
      </c>
      <c r="BK238" s="195">
        <f t="shared" si="9"/>
        <v>0</v>
      </c>
      <c r="BL238" s="17" t="s">
        <v>123</v>
      </c>
      <c r="BM238" s="194" t="s">
        <v>312</v>
      </c>
    </row>
    <row r="239" spans="1:65" s="2" customFormat="1" ht="24.2" customHeight="1">
      <c r="A239" s="34"/>
      <c r="B239" s="35"/>
      <c r="C239" s="229" t="s">
        <v>313</v>
      </c>
      <c r="D239" s="229" t="s">
        <v>194</v>
      </c>
      <c r="E239" s="230" t="s">
        <v>314</v>
      </c>
      <c r="F239" s="231" t="s">
        <v>315</v>
      </c>
      <c r="G239" s="232" t="s">
        <v>263</v>
      </c>
      <c r="H239" s="233">
        <v>3</v>
      </c>
      <c r="I239" s="234"/>
      <c r="J239" s="235">
        <f t="shared" si="0"/>
        <v>0</v>
      </c>
      <c r="K239" s="236"/>
      <c r="L239" s="237"/>
      <c r="M239" s="238" t="s">
        <v>1</v>
      </c>
      <c r="N239" s="239" t="s">
        <v>41</v>
      </c>
      <c r="O239" s="71"/>
      <c r="P239" s="192">
        <f t="shared" si="1"/>
        <v>0</v>
      </c>
      <c r="Q239" s="192">
        <v>0.0088</v>
      </c>
      <c r="R239" s="192">
        <f t="shared" si="2"/>
        <v>0.0264</v>
      </c>
      <c r="S239" s="192">
        <v>0</v>
      </c>
      <c r="T239" s="193">
        <f t="shared" si="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4" t="s">
        <v>155</v>
      </c>
      <c r="AT239" s="194" t="s">
        <v>194</v>
      </c>
      <c r="AU239" s="194" t="s">
        <v>83</v>
      </c>
      <c r="AY239" s="17" t="s">
        <v>117</v>
      </c>
      <c r="BE239" s="195">
        <f t="shared" si="4"/>
        <v>0</v>
      </c>
      <c r="BF239" s="195">
        <f t="shared" si="5"/>
        <v>0</v>
      </c>
      <c r="BG239" s="195">
        <f t="shared" si="6"/>
        <v>0</v>
      </c>
      <c r="BH239" s="195">
        <f t="shared" si="7"/>
        <v>0</v>
      </c>
      <c r="BI239" s="195">
        <f t="shared" si="8"/>
        <v>0</v>
      </c>
      <c r="BJ239" s="17" t="s">
        <v>81</v>
      </c>
      <c r="BK239" s="195">
        <f t="shared" si="9"/>
        <v>0</v>
      </c>
      <c r="BL239" s="17" t="s">
        <v>123</v>
      </c>
      <c r="BM239" s="194" t="s">
        <v>316</v>
      </c>
    </row>
    <row r="240" spans="1:65" s="2" customFormat="1" ht="24.2" customHeight="1">
      <c r="A240" s="34"/>
      <c r="B240" s="35"/>
      <c r="C240" s="229" t="s">
        <v>317</v>
      </c>
      <c r="D240" s="229" t="s">
        <v>194</v>
      </c>
      <c r="E240" s="230" t="s">
        <v>318</v>
      </c>
      <c r="F240" s="231" t="s">
        <v>319</v>
      </c>
      <c r="G240" s="232" t="s">
        <v>263</v>
      </c>
      <c r="H240" s="233">
        <v>7</v>
      </c>
      <c r="I240" s="234"/>
      <c r="J240" s="235">
        <f t="shared" si="0"/>
        <v>0</v>
      </c>
      <c r="K240" s="236"/>
      <c r="L240" s="237"/>
      <c r="M240" s="238" t="s">
        <v>1</v>
      </c>
      <c r="N240" s="239" t="s">
        <v>41</v>
      </c>
      <c r="O240" s="71"/>
      <c r="P240" s="192">
        <f t="shared" si="1"/>
        <v>0</v>
      </c>
      <c r="Q240" s="192">
        <v>0.0065</v>
      </c>
      <c r="R240" s="192">
        <f t="shared" si="2"/>
        <v>0.0455</v>
      </c>
      <c r="S240" s="192">
        <v>0</v>
      </c>
      <c r="T240" s="193">
        <f t="shared" si="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4" t="s">
        <v>155</v>
      </c>
      <c r="AT240" s="194" t="s">
        <v>194</v>
      </c>
      <c r="AU240" s="194" t="s">
        <v>83</v>
      </c>
      <c r="AY240" s="17" t="s">
        <v>117</v>
      </c>
      <c r="BE240" s="195">
        <f t="shared" si="4"/>
        <v>0</v>
      </c>
      <c r="BF240" s="195">
        <f t="shared" si="5"/>
        <v>0</v>
      </c>
      <c r="BG240" s="195">
        <f t="shared" si="6"/>
        <v>0</v>
      </c>
      <c r="BH240" s="195">
        <f t="shared" si="7"/>
        <v>0</v>
      </c>
      <c r="BI240" s="195">
        <f t="shared" si="8"/>
        <v>0</v>
      </c>
      <c r="BJ240" s="17" t="s">
        <v>81</v>
      </c>
      <c r="BK240" s="195">
        <f t="shared" si="9"/>
        <v>0</v>
      </c>
      <c r="BL240" s="17" t="s">
        <v>123</v>
      </c>
      <c r="BM240" s="194" t="s">
        <v>320</v>
      </c>
    </row>
    <row r="241" spans="1:65" s="2" customFormat="1" ht="24.2" customHeight="1">
      <c r="A241" s="34"/>
      <c r="B241" s="35"/>
      <c r="C241" s="229" t="s">
        <v>321</v>
      </c>
      <c r="D241" s="229" t="s">
        <v>194</v>
      </c>
      <c r="E241" s="230" t="s">
        <v>322</v>
      </c>
      <c r="F241" s="231" t="s">
        <v>323</v>
      </c>
      <c r="G241" s="232" t="s">
        <v>263</v>
      </c>
      <c r="H241" s="233">
        <v>1</v>
      </c>
      <c r="I241" s="234"/>
      <c r="J241" s="235">
        <f t="shared" si="0"/>
        <v>0</v>
      </c>
      <c r="K241" s="236"/>
      <c r="L241" s="237"/>
      <c r="M241" s="238" t="s">
        <v>1</v>
      </c>
      <c r="N241" s="239" t="s">
        <v>41</v>
      </c>
      <c r="O241" s="71"/>
      <c r="P241" s="192">
        <f t="shared" si="1"/>
        <v>0</v>
      </c>
      <c r="Q241" s="192">
        <v>0.012</v>
      </c>
      <c r="R241" s="192">
        <f t="shared" si="2"/>
        <v>0.012</v>
      </c>
      <c r="S241" s="192">
        <v>0</v>
      </c>
      <c r="T241" s="193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4" t="s">
        <v>155</v>
      </c>
      <c r="AT241" s="194" t="s">
        <v>194</v>
      </c>
      <c r="AU241" s="194" t="s">
        <v>83</v>
      </c>
      <c r="AY241" s="17" t="s">
        <v>117</v>
      </c>
      <c r="BE241" s="195">
        <f t="shared" si="4"/>
        <v>0</v>
      </c>
      <c r="BF241" s="195">
        <f t="shared" si="5"/>
        <v>0</v>
      </c>
      <c r="BG241" s="195">
        <f t="shared" si="6"/>
        <v>0</v>
      </c>
      <c r="BH241" s="195">
        <f t="shared" si="7"/>
        <v>0</v>
      </c>
      <c r="BI241" s="195">
        <f t="shared" si="8"/>
        <v>0</v>
      </c>
      <c r="BJ241" s="17" t="s">
        <v>81</v>
      </c>
      <c r="BK241" s="195">
        <f t="shared" si="9"/>
        <v>0</v>
      </c>
      <c r="BL241" s="17" t="s">
        <v>123</v>
      </c>
      <c r="BM241" s="194" t="s">
        <v>324</v>
      </c>
    </row>
    <row r="242" spans="1:65" s="2" customFormat="1" ht="24.2" customHeight="1">
      <c r="A242" s="34"/>
      <c r="B242" s="35"/>
      <c r="C242" s="229" t="s">
        <v>325</v>
      </c>
      <c r="D242" s="229" t="s">
        <v>194</v>
      </c>
      <c r="E242" s="230" t="s">
        <v>326</v>
      </c>
      <c r="F242" s="231" t="s">
        <v>327</v>
      </c>
      <c r="G242" s="232" t="s">
        <v>263</v>
      </c>
      <c r="H242" s="233">
        <v>1</v>
      </c>
      <c r="I242" s="234"/>
      <c r="J242" s="235">
        <f t="shared" si="0"/>
        <v>0</v>
      </c>
      <c r="K242" s="236"/>
      <c r="L242" s="237"/>
      <c r="M242" s="238" t="s">
        <v>1</v>
      </c>
      <c r="N242" s="239" t="s">
        <v>41</v>
      </c>
      <c r="O242" s="71"/>
      <c r="P242" s="192">
        <f t="shared" si="1"/>
        <v>0</v>
      </c>
      <c r="Q242" s="192">
        <v>0.019</v>
      </c>
      <c r="R242" s="192">
        <f t="shared" si="2"/>
        <v>0.019</v>
      </c>
      <c r="S242" s="192">
        <v>0</v>
      </c>
      <c r="T242" s="193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4" t="s">
        <v>155</v>
      </c>
      <c r="AT242" s="194" t="s">
        <v>194</v>
      </c>
      <c r="AU242" s="194" t="s">
        <v>83</v>
      </c>
      <c r="AY242" s="17" t="s">
        <v>117</v>
      </c>
      <c r="BE242" s="195">
        <f t="shared" si="4"/>
        <v>0</v>
      </c>
      <c r="BF242" s="195">
        <f t="shared" si="5"/>
        <v>0</v>
      </c>
      <c r="BG242" s="195">
        <f t="shared" si="6"/>
        <v>0</v>
      </c>
      <c r="BH242" s="195">
        <f t="shared" si="7"/>
        <v>0</v>
      </c>
      <c r="BI242" s="195">
        <f t="shared" si="8"/>
        <v>0</v>
      </c>
      <c r="BJ242" s="17" t="s">
        <v>81</v>
      </c>
      <c r="BK242" s="195">
        <f t="shared" si="9"/>
        <v>0</v>
      </c>
      <c r="BL242" s="17" t="s">
        <v>123</v>
      </c>
      <c r="BM242" s="194" t="s">
        <v>328</v>
      </c>
    </row>
    <row r="243" spans="1:65" s="2" customFormat="1" ht="24.2" customHeight="1">
      <c r="A243" s="34"/>
      <c r="B243" s="35"/>
      <c r="C243" s="229" t="s">
        <v>329</v>
      </c>
      <c r="D243" s="229" t="s">
        <v>194</v>
      </c>
      <c r="E243" s="230" t="s">
        <v>330</v>
      </c>
      <c r="F243" s="231" t="s">
        <v>331</v>
      </c>
      <c r="G243" s="232" t="s">
        <v>263</v>
      </c>
      <c r="H243" s="233">
        <v>1</v>
      </c>
      <c r="I243" s="234"/>
      <c r="J243" s="235">
        <f t="shared" si="0"/>
        <v>0</v>
      </c>
      <c r="K243" s="236"/>
      <c r="L243" s="237"/>
      <c r="M243" s="238" t="s">
        <v>1</v>
      </c>
      <c r="N243" s="239" t="s">
        <v>41</v>
      </c>
      <c r="O243" s="71"/>
      <c r="P243" s="192">
        <f t="shared" si="1"/>
        <v>0</v>
      </c>
      <c r="Q243" s="192">
        <v>0.0178</v>
      </c>
      <c r="R243" s="192">
        <f t="shared" si="2"/>
        <v>0.0178</v>
      </c>
      <c r="S243" s="192">
        <v>0</v>
      </c>
      <c r="T243" s="193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4" t="s">
        <v>155</v>
      </c>
      <c r="AT243" s="194" t="s">
        <v>194</v>
      </c>
      <c r="AU243" s="194" t="s">
        <v>83</v>
      </c>
      <c r="AY243" s="17" t="s">
        <v>117</v>
      </c>
      <c r="BE243" s="195">
        <f t="shared" si="4"/>
        <v>0</v>
      </c>
      <c r="BF243" s="195">
        <f t="shared" si="5"/>
        <v>0</v>
      </c>
      <c r="BG243" s="195">
        <f t="shared" si="6"/>
        <v>0</v>
      </c>
      <c r="BH243" s="195">
        <f t="shared" si="7"/>
        <v>0</v>
      </c>
      <c r="BI243" s="195">
        <f t="shared" si="8"/>
        <v>0</v>
      </c>
      <c r="BJ243" s="17" t="s">
        <v>81</v>
      </c>
      <c r="BK243" s="195">
        <f t="shared" si="9"/>
        <v>0</v>
      </c>
      <c r="BL243" s="17" t="s">
        <v>123</v>
      </c>
      <c r="BM243" s="194" t="s">
        <v>332</v>
      </c>
    </row>
    <row r="244" spans="1:65" s="2" customFormat="1" ht="16.5" customHeight="1">
      <c r="A244" s="34"/>
      <c r="B244" s="35"/>
      <c r="C244" s="229" t="s">
        <v>333</v>
      </c>
      <c r="D244" s="229" t="s">
        <v>194</v>
      </c>
      <c r="E244" s="230" t="s">
        <v>334</v>
      </c>
      <c r="F244" s="231" t="s">
        <v>335</v>
      </c>
      <c r="G244" s="232" t="s">
        <v>263</v>
      </c>
      <c r="H244" s="233">
        <v>2</v>
      </c>
      <c r="I244" s="234"/>
      <c r="J244" s="235">
        <f t="shared" si="0"/>
        <v>0</v>
      </c>
      <c r="K244" s="236"/>
      <c r="L244" s="237"/>
      <c r="M244" s="238" t="s">
        <v>1</v>
      </c>
      <c r="N244" s="239" t="s">
        <v>41</v>
      </c>
      <c r="O244" s="71"/>
      <c r="P244" s="192">
        <f t="shared" si="1"/>
        <v>0</v>
      </c>
      <c r="Q244" s="192">
        <v>0.0035</v>
      </c>
      <c r="R244" s="192">
        <f t="shared" si="2"/>
        <v>0.007</v>
      </c>
      <c r="S244" s="192">
        <v>0</v>
      </c>
      <c r="T244" s="193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4" t="s">
        <v>155</v>
      </c>
      <c r="AT244" s="194" t="s">
        <v>194</v>
      </c>
      <c r="AU244" s="194" t="s">
        <v>83</v>
      </c>
      <c r="AY244" s="17" t="s">
        <v>117</v>
      </c>
      <c r="BE244" s="195">
        <f t="shared" si="4"/>
        <v>0</v>
      </c>
      <c r="BF244" s="195">
        <f t="shared" si="5"/>
        <v>0</v>
      </c>
      <c r="BG244" s="195">
        <f t="shared" si="6"/>
        <v>0</v>
      </c>
      <c r="BH244" s="195">
        <f t="shared" si="7"/>
        <v>0</v>
      </c>
      <c r="BI244" s="195">
        <f t="shared" si="8"/>
        <v>0</v>
      </c>
      <c r="BJ244" s="17" t="s">
        <v>81</v>
      </c>
      <c r="BK244" s="195">
        <f t="shared" si="9"/>
        <v>0</v>
      </c>
      <c r="BL244" s="17" t="s">
        <v>123</v>
      </c>
      <c r="BM244" s="194" t="s">
        <v>336</v>
      </c>
    </row>
    <row r="245" spans="1:65" s="2" customFormat="1" ht="24.2" customHeight="1">
      <c r="A245" s="34"/>
      <c r="B245" s="35"/>
      <c r="C245" s="229" t="s">
        <v>337</v>
      </c>
      <c r="D245" s="229" t="s">
        <v>194</v>
      </c>
      <c r="E245" s="230" t="s">
        <v>338</v>
      </c>
      <c r="F245" s="231" t="s">
        <v>339</v>
      </c>
      <c r="G245" s="232" t="s">
        <v>263</v>
      </c>
      <c r="H245" s="233">
        <v>3</v>
      </c>
      <c r="I245" s="234"/>
      <c r="J245" s="235">
        <f t="shared" si="0"/>
        <v>0</v>
      </c>
      <c r="K245" s="236"/>
      <c r="L245" s="237"/>
      <c r="M245" s="238" t="s">
        <v>1</v>
      </c>
      <c r="N245" s="239" t="s">
        <v>41</v>
      </c>
      <c r="O245" s="71"/>
      <c r="P245" s="192">
        <f t="shared" si="1"/>
        <v>0</v>
      </c>
      <c r="Q245" s="192">
        <v>0.0067</v>
      </c>
      <c r="R245" s="192">
        <f t="shared" si="2"/>
        <v>0.0201</v>
      </c>
      <c r="S245" s="192">
        <v>0</v>
      </c>
      <c r="T245" s="193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4" t="s">
        <v>155</v>
      </c>
      <c r="AT245" s="194" t="s">
        <v>194</v>
      </c>
      <c r="AU245" s="194" t="s">
        <v>83</v>
      </c>
      <c r="AY245" s="17" t="s">
        <v>117</v>
      </c>
      <c r="BE245" s="195">
        <f t="shared" si="4"/>
        <v>0</v>
      </c>
      <c r="BF245" s="195">
        <f t="shared" si="5"/>
        <v>0</v>
      </c>
      <c r="BG245" s="195">
        <f t="shared" si="6"/>
        <v>0</v>
      </c>
      <c r="BH245" s="195">
        <f t="shared" si="7"/>
        <v>0</v>
      </c>
      <c r="BI245" s="195">
        <f t="shared" si="8"/>
        <v>0</v>
      </c>
      <c r="BJ245" s="17" t="s">
        <v>81</v>
      </c>
      <c r="BK245" s="195">
        <f t="shared" si="9"/>
        <v>0</v>
      </c>
      <c r="BL245" s="17" t="s">
        <v>123</v>
      </c>
      <c r="BM245" s="194" t="s">
        <v>340</v>
      </c>
    </row>
    <row r="246" spans="1:65" s="2" customFormat="1" ht="24.2" customHeight="1">
      <c r="A246" s="34"/>
      <c r="B246" s="35"/>
      <c r="C246" s="229" t="s">
        <v>341</v>
      </c>
      <c r="D246" s="229" t="s">
        <v>194</v>
      </c>
      <c r="E246" s="230" t="s">
        <v>342</v>
      </c>
      <c r="F246" s="231" t="s">
        <v>343</v>
      </c>
      <c r="G246" s="232" t="s">
        <v>263</v>
      </c>
      <c r="H246" s="233">
        <v>6</v>
      </c>
      <c r="I246" s="234"/>
      <c r="J246" s="235">
        <f t="shared" si="0"/>
        <v>0</v>
      </c>
      <c r="K246" s="236"/>
      <c r="L246" s="237"/>
      <c r="M246" s="238" t="s">
        <v>1</v>
      </c>
      <c r="N246" s="239" t="s">
        <v>41</v>
      </c>
      <c r="O246" s="71"/>
      <c r="P246" s="192">
        <f t="shared" si="1"/>
        <v>0</v>
      </c>
      <c r="Q246" s="192">
        <v>0.0087</v>
      </c>
      <c r="R246" s="192">
        <f t="shared" si="2"/>
        <v>0.052199999999999996</v>
      </c>
      <c r="S246" s="192">
        <v>0</v>
      </c>
      <c r="T246" s="193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4" t="s">
        <v>155</v>
      </c>
      <c r="AT246" s="194" t="s">
        <v>194</v>
      </c>
      <c r="AU246" s="194" t="s">
        <v>83</v>
      </c>
      <c r="AY246" s="17" t="s">
        <v>117</v>
      </c>
      <c r="BE246" s="195">
        <f t="shared" si="4"/>
        <v>0</v>
      </c>
      <c r="BF246" s="195">
        <f t="shared" si="5"/>
        <v>0</v>
      </c>
      <c r="BG246" s="195">
        <f t="shared" si="6"/>
        <v>0</v>
      </c>
      <c r="BH246" s="195">
        <f t="shared" si="7"/>
        <v>0</v>
      </c>
      <c r="BI246" s="195">
        <f t="shared" si="8"/>
        <v>0</v>
      </c>
      <c r="BJ246" s="17" t="s">
        <v>81</v>
      </c>
      <c r="BK246" s="195">
        <f t="shared" si="9"/>
        <v>0</v>
      </c>
      <c r="BL246" s="17" t="s">
        <v>123</v>
      </c>
      <c r="BM246" s="194" t="s">
        <v>344</v>
      </c>
    </row>
    <row r="247" spans="1:65" s="2" customFormat="1" ht="24.2" customHeight="1">
      <c r="A247" s="34"/>
      <c r="B247" s="35"/>
      <c r="C247" s="229" t="s">
        <v>345</v>
      </c>
      <c r="D247" s="229" t="s">
        <v>194</v>
      </c>
      <c r="E247" s="230" t="s">
        <v>346</v>
      </c>
      <c r="F247" s="231" t="s">
        <v>347</v>
      </c>
      <c r="G247" s="232" t="s">
        <v>263</v>
      </c>
      <c r="H247" s="233">
        <v>1</v>
      </c>
      <c r="I247" s="234"/>
      <c r="J247" s="235">
        <f t="shared" si="0"/>
        <v>0</v>
      </c>
      <c r="K247" s="236"/>
      <c r="L247" s="237"/>
      <c r="M247" s="238" t="s">
        <v>1</v>
      </c>
      <c r="N247" s="239" t="s">
        <v>41</v>
      </c>
      <c r="O247" s="71"/>
      <c r="P247" s="192">
        <f t="shared" si="1"/>
        <v>0</v>
      </c>
      <c r="Q247" s="192">
        <v>0.0092</v>
      </c>
      <c r="R247" s="192">
        <f t="shared" si="2"/>
        <v>0.0092</v>
      </c>
      <c r="S247" s="192">
        <v>0</v>
      </c>
      <c r="T247" s="193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4" t="s">
        <v>155</v>
      </c>
      <c r="AT247" s="194" t="s">
        <v>194</v>
      </c>
      <c r="AU247" s="194" t="s">
        <v>83</v>
      </c>
      <c r="AY247" s="17" t="s">
        <v>117</v>
      </c>
      <c r="BE247" s="195">
        <f t="shared" si="4"/>
        <v>0</v>
      </c>
      <c r="BF247" s="195">
        <f t="shared" si="5"/>
        <v>0</v>
      </c>
      <c r="BG247" s="195">
        <f t="shared" si="6"/>
        <v>0</v>
      </c>
      <c r="BH247" s="195">
        <f t="shared" si="7"/>
        <v>0</v>
      </c>
      <c r="BI247" s="195">
        <f t="shared" si="8"/>
        <v>0</v>
      </c>
      <c r="BJ247" s="17" t="s">
        <v>81</v>
      </c>
      <c r="BK247" s="195">
        <f t="shared" si="9"/>
        <v>0</v>
      </c>
      <c r="BL247" s="17" t="s">
        <v>123</v>
      </c>
      <c r="BM247" s="194" t="s">
        <v>348</v>
      </c>
    </row>
    <row r="248" spans="1:65" s="2" customFormat="1" ht="24.2" customHeight="1">
      <c r="A248" s="34"/>
      <c r="B248" s="35"/>
      <c r="C248" s="229" t="s">
        <v>349</v>
      </c>
      <c r="D248" s="229" t="s">
        <v>194</v>
      </c>
      <c r="E248" s="230" t="s">
        <v>350</v>
      </c>
      <c r="F248" s="231" t="s">
        <v>351</v>
      </c>
      <c r="G248" s="232" t="s">
        <v>263</v>
      </c>
      <c r="H248" s="233">
        <v>1</v>
      </c>
      <c r="I248" s="234"/>
      <c r="J248" s="235">
        <f t="shared" si="0"/>
        <v>0</v>
      </c>
      <c r="K248" s="236"/>
      <c r="L248" s="237"/>
      <c r="M248" s="238" t="s">
        <v>1</v>
      </c>
      <c r="N248" s="239" t="s">
        <v>41</v>
      </c>
      <c r="O248" s="71"/>
      <c r="P248" s="192">
        <f t="shared" si="1"/>
        <v>0</v>
      </c>
      <c r="Q248" s="192">
        <v>0.0101</v>
      </c>
      <c r="R248" s="192">
        <f t="shared" si="2"/>
        <v>0.0101</v>
      </c>
      <c r="S248" s="192">
        <v>0</v>
      </c>
      <c r="T248" s="193">
        <f t="shared" si="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4" t="s">
        <v>155</v>
      </c>
      <c r="AT248" s="194" t="s">
        <v>194</v>
      </c>
      <c r="AU248" s="194" t="s">
        <v>83</v>
      </c>
      <c r="AY248" s="17" t="s">
        <v>117</v>
      </c>
      <c r="BE248" s="195">
        <f t="shared" si="4"/>
        <v>0</v>
      </c>
      <c r="BF248" s="195">
        <f t="shared" si="5"/>
        <v>0</v>
      </c>
      <c r="BG248" s="195">
        <f t="shared" si="6"/>
        <v>0</v>
      </c>
      <c r="BH248" s="195">
        <f t="shared" si="7"/>
        <v>0</v>
      </c>
      <c r="BI248" s="195">
        <f t="shared" si="8"/>
        <v>0</v>
      </c>
      <c r="BJ248" s="17" t="s">
        <v>81</v>
      </c>
      <c r="BK248" s="195">
        <f t="shared" si="9"/>
        <v>0</v>
      </c>
      <c r="BL248" s="17" t="s">
        <v>123</v>
      </c>
      <c r="BM248" s="194" t="s">
        <v>352</v>
      </c>
    </row>
    <row r="249" spans="1:65" s="2" customFormat="1" ht="33" customHeight="1">
      <c r="A249" s="34"/>
      <c r="B249" s="35"/>
      <c r="C249" s="229" t="s">
        <v>353</v>
      </c>
      <c r="D249" s="229" t="s">
        <v>194</v>
      </c>
      <c r="E249" s="230" t="s">
        <v>354</v>
      </c>
      <c r="F249" s="231" t="s">
        <v>355</v>
      </c>
      <c r="G249" s="232" t="s">
        <v>263</v>
      </c>
      <c r="H249" s="233">
        <v>2</v>
      </c>
      <c r="I249" s="234"/>
      <c r="J249" s="235">
        <f t="shared" si="0"/>
        <v>0</v>
      </c>
      <c r="K249" s="236"/>
      <c r="L249" s="237"/>
      <c r="M249" s="238" t="s">
        <v>1</v>
      </c>
      <c r="N249" s="239" t="s">
        <v>41</v>
      </c>
      <c r="O249" s="71"/>
      <c r="P249" s="192">
        <f t="shared" si="1"/>
        <v>0</v>
      </c>
      <c r="Q249" s="192">
        <v>0.0088</v>
      </c>
      <c r="R249" s="192">
        <f t="shared" si="2"/>
        <v>0.0176</v>
      </c>
      <c r="S249" s="192">
        <v>0</v>
      </c>
      <c r="T249" s="193">
        <f t="shared" si="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4" t="s">
        <v>155</v>
      </c>
      <c r="AT249" s="194" t="s">
        <v>194</v>
      </c>
      <c r="AU249" s="194" t="s">
        <v>83</v>
      </c>
      <c r="AY249" s="17" t="s">
        <v>117</v>
      </c>
      <c r="BE249" s="195">
        <f t="shared" si="4"/>
        <v>0</v>
      </c>
      <c r="BF249" s="195">
        <f t="shared" si="5"/>
        <v>0</v>
      </c>
      <c r="BG249" s="195">
        <f t="shared" si="6"/>
        <v>0</v>
      </c>
      <c r="BH249" s="195">
        <f t="shared" si="7"/>
        <v>0</v>
      </c>
      <c r="BI249" s="195">
        <f t="shared" si="8"/>
        <v>0</v>
      </c>
      <c r="BJ249" s="17" t="s">
        <v>81</v>
      </c>
      <c r="BK249" s="195">
        <f t="shared" si="9"/>
        <v>0</v>
      </c>
      <c r="BL249" s="17" t="s">
        <v>123</v>
      </c>
      <c r="BM249" s="194" t="s">
        <v>356</v>
      </c>
    </row>
    <row r="250" spans="1:65" s="2" customFormat="1" ht="33" customHeight="1">
      <c r="A250" s="34"/>
      <c r="B250" s="35"/>
      <c r="C250" s="229" t="s">
        <v>357</v>
      </c>
      <c r="D250" s="229" t="s">
        <v>194</v>
      </c>
      <c r="E250" s="230" t="s">
        <v>358</v>
      </c>
      <c r="F250" s="231" t="s">
        <v>359</v>
      </c>
      <c r="G250" s="232" t="s">
        <v>263</v>
      </c>
      <c r="H250" s="233">
        <v>2</v>
      </c>
      <c r="I250" s="234"/>
      <c r="J250" s="235">
        <f t="shared" si="0"/>
        <v>0</v>
      </c>
      <c r="K250" s="236"/>
      <c r="L250" s="237"/>
      <c r="M250" s="238" t="s">
        <v>1</v>
      </c>
      <c r="N250" s="239" t="s">
        <v>41</v>
      </c>
      <c r="O250" s="71"/>
      <c r="P250" s="192">
        <f t="shared" si="1"/>
        <v>0</v>
      </c>
      <c r="Q250" s="192">
        <v>0.0069</v>
      </c>
      <c r="R250" s="192">
        <f t="shared" si="2"/>
        <v>0.0138</v>
      </c>
      <c r="S250" s="192">
        <v>0</v>
      </c>
      <c r="T250" s="193">
        <f t="shared" si="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4" t="s">
        <v>155</v>
      </c>
      <c r="AT250" s="194" t="s">
        <v>194</v>
      </c>
      <c r="AU250" s="194" t="s">
        <v>83</v>
      </c>
      <c r="AY250" s="17" t="s">
        <v>117</v>
      </c>
      <c r="BE250" s="195">
        <f t="shared" si="4"/>
        <v>0</v>
      </c>
      <c r="BF250" s="195">
        <f t="shared" si="5"/>
        <v>0</v>
      </c>
      <c r="BG250" s="195">
        <f t="shared" si="6"/>
        <v>0</v>
      </c>
      <c r="BH250" s="195">
        <f t="shared" si="7"/>
        <v>0</v>
      </c>
      <c r="BI250" s="195">
        <f t="shared" si="8"/>
        <v>0</v>
      </c>
      <c r="BJ250" s="17" t="s">
        <v>81</v>
      </c>
      <c r="BK250" s="195">
        <f t="shared" si="9"/>
        <v>0</v>
      </c>
      <c r="BL250" s="17" t="s">
        <v>123</v>
      </c>
      <c r="BM250" s="194" t="s">
        <v>360</v>
      </c>
    </row>
    <row r="251" spans="1:65" s="2" customFormat="1" ht="24.2" customHeight="1">
      <c r="A251" s="34"/>
      <c r="B251" s="35"/>
      <c r="C251" s="182" t="s">
        <v>361</v>
      </c>
      <c r="D251" s="182" t="s">
        <v>119</v>
      </c>
      <c r="E251" s="183" t="s">
        <v>362</v>
      </c>
      <c r="F251" s="184" t="s">
        <v>363</v>
      </c>
      <c r="G251" s="185" t="s">
        <v>263</v>
      </c>
      <c r="H251" s="186">
        <v>20</v>
      </c>
      <c r="I251" s="187"/>
      <c r="J251" s="188">
        <f t="shared" si="0"/>
        <v>0</v>
      </c>
      <c r="K251" s="189"/>
      <c r="L251" s="39"/>
      <c r="M251" s="190" t="s">
        <v>1</v>
      </c>
      <c r="N251" s="191" t="s">
        <v>41</v>
      </c>
      <c r="O251" s="71"/>
      <c r="P251" s="192">
        <f t="shared" si="1"/>
        <v>0</v>
      </c>
      <c r="Q251" s="192">
        <v>0</v>
      </c>
      <c r="R251" s="192">
        <f t="shared" si="2"/>
        <v>0</v>
      </c>
      <c r="S251" s="192">
        <v>0</v>
      </c>
      <c r="T251" s="193">
        <f t="shared" si="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4" t="s">
        <v>123</v>
      </c>
      <c r="AT251" s="194" t="s">
        <v>119</v>
      </c>
      <c r="AU251" s="194" t="s">
        <v>83</v>
      </c>
      <c r="AY251" s="17" t="s">
        <v>117</v>
      </c>
      <c r="BE251" s="195">
        <f t="shared" si="4"/>
        <v>0</v>
      </c>
      <c r="BF251" s="195">
        <f t="shared" si="5"/>
        <v>0</v>
      </c>
      <c r="BG251" s="195">
        <f t="shared" si="6"/>
        <v>0</v>
      </c>
      <c r="BH251" s="195">
        <f t="shared" si="7"/>
        <v>0</v>
      </c>
      <c r="BI251" s="195">
        <f t="shared" si="8"/>
        <v>0</v>
      </c>
      <c r="BJ251" s="17" t="s">
        <v>81</v>
      </c>
      <c r="BK251" s="195">
        <f t="shared" si="9"/>
        <v>0</v>
      </c>
      <c r="BL251" s="17" t="s">
        <v>123</v>
      </c>
      <c r="BM251" s="194" t="s">
        <v>364</v>
      </c>
    </row>
    <row r="252" spans="1:65" s="2" customFormat="1" ht="24.2" customHeight="1">
      <c r="A252" s="34"/>
      <c r="B252" s="35"/>
      <c r="C252" s="182" t="s">
        <v>365</v>
      </c>
      <c r="D252" s="182" t="s">
        <v>119</v>
      </c>
      <c r="E252" s="183" t="s">
        <v>366</v>
      </c>
      <c r="F252" s="184" t="s">
        <v>367</v>
      </c>
      <c r="G252" s="185" t="s">
        <v>263</v>
      </c>
      <c r="H252" s="186">
        <v>6</v>
      </c>
      <c r="I252" s="187"/>
      <c r="J252" s="188">
        <f t="shared" si="0"/>
        <v>0</v>
      </c>
      <c r="K252" s="189"/>
      <c r="L252" s="39"/>
      <c r="M252" s="190" t="s">
        <v>1</v>
      </c>
      <c r="N252" s="191" t="s">
        <v>41</v>
      </c>
      <c r="O252" s="71"/>
      <c r="P252" s="192">
        <f t="shared" si="1"/>
        <v>0</v>
      </c>
      <c r="Q252" s="192">
        <v>0</v>
      </c>
      <c r="R252" s="192">
        <f t="shared" si="2"/>
        <v>0</v>
      </c>
      <c r="S252" s="192">
        <v>0</v>
      </c>
      <c r="T252" s="193">
        <f t="shared" si="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4" t="s">
        <v>123</v>
      </c>
      <c r="AT252" s="194" t="s">
        <v>119</v>
      </c>
      <c r="AU252" s="194" t="s">
        <v>83</v>
      </c>
      <c r="AY252" s="17" t="s">
        <v>117</v>
      </c>
      <c r="BE252" s="195">
        <f t="shared" si="4"/>
        <v>0</v>
      </c>
      <c r="BF252" s="195">
        <f t="shared" si="5"/>
        <v>0</v>
      </c>
      <c r="BG252" s="195">
        <f t="shared" si="6"/>
        <v>0</v>
      </c>
      <c r="BH252" s="195">
        <f t="shared" si="7"/>
        <v>0</v>
      </c>
      <c r="BI252" s="195">
        <f t="shared" si="8"/>
        <v>0</v>
      </c>
      <c r="BJ252" s="17" t="s">
        <v>81</v>
      </c>
      <c r="BK252" s="195">
        <f t="shared" si="9"/>
        <v>0</v>
      </c>
      <c r="BL252" s="17" t="s">
        <v>123</v>
      </c>
      <c r="BM252" s="194" t="s">
        <v>368</v>
      </c>
    </row>
    <row r="253" spans="1:65" s="2" customFormat="1" ht="24.2" customHeight="1">
      <c r="A253" s="34"/>
      <c r="B253" s="35"/>
      <c r="C253" s="182" t="s">
        <v>369</v>
      </c>
      <c r="D253" s="182" t="s">
        <v>119</v>
      </c>
      <c r="E253" s="183" t="s">
        <v>370</v>
      </c>
      <c r="F253" s="184" t="s">
        <v>371</v>
      </c>
      <c r="G253" s="185" t="s">
        <v>263</v>
      </c>
      <c r="H253" s="186">
        <v>2</v>
      </c>
      <c r="I253" s="187"/>
      <c r="J253" s="188">
        <f t="shared" si="0"/>
        <v>0</v>
      </c>
      <c r="K253" s="189"/>
      <c r="L253" s="39"/>
      <c r="M253" s="190" t="s">
        <v>1</v>
      </c>
      <c r="N253" s="191" t="s">
        <v>41</v>
      </c>
      <c r="O253" s="71"/>
      <c r="P253" s="192">
        <f t="shared" si="1"/>
        <v>0</v>
      </c>
      <c r="Q253" s="192">
        <v>0.00171</v>
      </c>
      <c r="R253" s="192">
        <f t="shared" si="2"/>
        <v>0.00342</v>
      </c>
      <c r="S253" s="192">
        <v>0</v>
      </c>
      <c r="T253" s="193">
        <f t="shared" si="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4" t="s">
        <v>123</v>
      </c>
      <c r="AT253" s="194" t="s">
        <v>119</v>
      </c>
      <c r="AU253" s="194" t="s">
        <v>83</v>
      </c>
      <c r="AY253" s="17" t="s">
        <v>117</v>
      </c>
      <c r="BE253" s="195">
        <f t="shared" si="4"/>
        <v>0</v>
      </c>
      <c r="BF253" s="195">
        <f t="shared" si="5"/>
        <v>0</v>
      </c>
      <c r="BG253" s="195">
        <f t="shared" si="6"/>
        <v>0</v>
      </c>
      <c r="BH253" s="195">
        <f t="shared" si="7"/>
        <v>0</v>
      </c>
      <c r="BI253" s="195">
        <f t="shared" si="8"/>
        <v>0</v>
      </c>
      <c r="BJ253" s="17" t="s">
        <v>81</v>
      </c>
      <c r="BK253" s="195">
        <f t="shared" si="9"/>
        <v>0</v>
      </c>
      <c r="BL253" s="17" t="s">
        <v>123</v>
      </c>
      <c r="BM253" s="194" t="s">
        <v>372</v>
      </c>
    </row>
    <row r="254" spans="1:65" s="2" customFormat="1" ht="33" customHeight="1">
      <c r="A254" s="34"/>
      <c r="B254" s="35"/>
      <c r="C254" s="229" t="s">
        <v>373</v>
      </c>
      <c r="D254" s="229" t="s">
        <v>194</v>
      </c>
      <c r="E254" s="230" t="s">
        <v>374</v>
      </c>
      <c r="F254" s="231" t="s">
        <v>375</v>
      </c>
      <c r="G254" s="232" t="s">
        <v>263</v>
      </c>
      <c r="H254" s="233">
        <v>2</v>
      </c>
      <c r="I254" s="234"/>
      <c r="J254" s="235">
        <f t="shared" si="0"/>
        <v>0</v>
      </c>
      <c r="K254" s="236"/>
      <c r="L254" s="237"/>
      <c r="M254" s="238" t="s">
        <v>1</v>
      </c>
      <c r="N254" s="239" t="s">
        <v>41</v>
      </c>
      <c r="O254" s="71"/>
      <c r="P254" s="192">
        <f t="shared" si="1"/>
        <v>0</v>
      </c>
      <c r="Q254" s="192">
        <v>0.0178</v>
      </c>
      <c r="R254" s="192">
        <f t="shared" si="2"/>
        <v>0.0356</v>
      </c>
      <c r="S254" s="192">
        <v>0</v>
      </c>
      <c r="T254" s="193">
        <f t="shared" si="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4" t="s">
        <v>155</v>
      </c>
      <c r="AT254" s="194" t="s">
        <v>194</v>
      </c>
      <c r="AU254" s="194" t="s">
        <v>83</v>
      </c>
      <c r="AY254" s="17" t="s">
        <v>117</v>
      </c>
      <c r="BE254" s="195">
        <f t="shared" si="4"/>
        <v>0</v>
      </c>
      <c r="BF254" s="195">
        <f t="shared" si="5"/>
        <v>0</v>
      </c>
      <c r="BG254" s="195">
        <f t="shared" si="6"/>
        <v>0</v>
      </c>
      <c r="BH254" s="195">
        <f t="shared" si="7"/>
        <v>0</v>
      </c>
      <c r="BI254" s="195">
        <f t="shared" si="8"/>
        <v>0</v>
      </c>
      <c r="BJ254" s="17" t="s">
        <v>81</v>
      </c>
      <c r="BK254" s="195">
        <f t="shared" si="9"/>
        <v>0</v>
      </c>
      <c r="BL254" s="17" t="s">
        <v>123</v>
      </c>
      <c r="BM254" s="194" t="s">
        <v>376</v>
      </c>
    </row>
    <row r="255" spans="1:65" s="2" customFormat="1" ht="24.2" customHeight="1">
      <c r="A255" s="34"/>
      <c r="B255" s="35"/>
      <c r="C255" s="182" t="s">
        <v>377</v>
      </c>
      <c r="D255" s="182" t="s">
        <v>119</v>
      </c>
      <c r="E255" s="183" t="s">
        <v>378</v>
      </c>
      <c r="F255" s="184" t="s">
        <v>379</v>
      </c>
      <c r="G255" s="185" t="s">
        <v>137</v>
      </c>
      <c r="H255" s="186">
        <v>44</v>
      </c>
      <c r="I255" s="187"/>
      <c r="J255" s="188">
        <f t="shared" si="0"/>
        <v>0</v>
      </c>
      <c r="K255" s="189"/>
      <c r="L255" s="39"/>
      <c r="M255" s="190" t="s">
        <v>1</v>
      </c>
      <c r="N255" s="191" t="s">
        <v>41</v>
      </c>
      <c r="O255" s="71"/>
      <c r="P255" s="192">
        <f t="shared" si="1"/>
        <v>0</v>
      </c>
      <c r="Q255" s="192">
        <v>0</v>
      </c>
      <c r="R255" s="192">
        <f t="shared" si="2"/>
        <v>0</v>
      </c>
      <c r="S255" s="192">
        <v>0</v>
      </c>
      <c r="T255" s="193">
        <f t="shared" si="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4" t="s">
        <v>123</v>
      </c>
      <c r="AT255" s="194" t="s">
        <v>119</v>
      </c>
      <c r="AU255" s="194" t="s">
        <v>83</v>
      </c>
      <c r="AY255" s="17" t="s">
        <v>117</v>
      </c>
      <c r="BE255" s="195">
        <f t="shared" si="4"/>
        <v>0</v>
      </c>
      <c r="BF255" s="195">
        <f t="shared" si="5"/>
        <v>0</v>
      </c>
      <c r="BG255" s="195">
        <f t="shared" si="6"/>
        <v>0</v>
      </c>
      <c r="BH255" s="195">
        <f t="shared" si="7"/>
        <v>0</v>
      </c>
      <c r="BI255" s="195">
        <f t="shared" si="8"/>
        <v>0</v>
      </c>
      <c r="BJ255" s="17" t="s">
        <v>81</v>
      </c>
      <c r="BK255" s="195">
        <f t="shared" si="9"/>
        <v>0</v>
      </c>
      <c r="BL255" s="17" t="s">
        <v>123</v>
      </c>
      <c r="BM255" s="194" t="s">
        <v>380</v>
      </c>
    </row>
    <row r="256" spans="2:51" s="13" customFormat="1" ht="11.25">
      <c r="B256" s="196"/>
      <c r="C256" s="197"/>
      <c r="D256" s="198" t="s">
        <v>125</v>
      </c>
      <c r="E256" s="199" t="s">
        <v>1</v>
      </c>
      <c r="F256" s="200" t="s">
        <v>381</v>
      </c>
      <c r="G256" s="197"/>
      <c r="H256" s="201">
        <v>44</v>
      </c>
      <c r="I256" s="202"/>
      <c r="J256" s="197"/>
      <c r="K256" s="197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125</v>
      </c>
      <c r="AU256" s="207" t="s">
        <v>83</v>
      </c>
      <c r="AV256" s="13" t="s">
        <v>83</v>
      </c>
      <c r="AW256" s="13" t="s">
        <v>32</v>
      </c>
      <c r="AX256" s="13" t="s">
        <v>81</v>
      </c>
      <c r="AY256" s="207" t="s">
        <v>117</v>
      </c>
    </row>
    <row r="257" spans="1:65" s="2" customFormat="1" ht="37.9" customHeight="1">
      <c r="A257" s="34"/>
      <c r="B257" s="35"/>
      <c r="C257" s="182" t="s">
        <v>382</v>
      </c>
      <c r="D257" s="182" t="s">
        <v>119</v>
      </c>
      <c r="E257" s="183" t="s">
        <v>383</v>
      </c>
      <c r="F257" s="184" t="s">
        <v>384</v>
      </c>
      <c r="G257" s="185" t="s">
        <v>137</v>
      </c>
      <c r="H257" s="186">
        <v>59</v>
      </c>
      <c r="I257" s="187"/>
      <c r="J257" s="188">
        <f>ROUND(I257*H257,2)</f>
        <v>0</v>
      </c>
      <c r="K257" s="189"/>
      <c r="L257" s="39"/>
      <c r="M257" s="190" t="s">
        <v>1</v>
      </c>
      <c r="N257" s="191" t="s">
        <v>41</v>
      </c>
      <c r="O257" s="71"/>
      <c r="P257" s="192">
        <f>O257*H257</f>
        <v>0</v>
      </c>
      <c r="Q257" s="192">
        <v>0</v>
      </c>
      <c r="R257" s="192">
        <f>Q257*H257</f>
        <v>0</v>
      </c>
      <c r="S257" s="192">
        <v>0</v>
      </c>
      <c r="T257" s="19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4" t="s">
        <v>123</v>
      </c>
      <c r="AT257" s="194" t="s">
        <v>119</v>
      </c>
      <c r="AU257" s="194" t="s">
        <v>83</v>
      </c>
      <c r="AY257" s="17" t="s">
        <v>117</v>
      </c>
      <c r="BE257" s="195">
        <f>IF(N257="základní",J257,0)</f>
        <v>0</v>
      </c>
      <c r="BF257" s="195">
        <f>IF(N257="snížená",J257,0)</f>
        <v>0</v>
      </c>
      <c r="BG257" s="195">
        <f>IF(N257="zákl. přenesená",J257,0)</f>
        <v>0</v>
      </c>
      <c r="BH257" s="195">
        <f>IF(N257="sníž. přenesená",J257,0)</f>
        <v>0</v>
      </c>
      <c r="BI257" s="195">
        <f>IF(N257="nulová",J257,0)</f>
        <v>0</v>
      </c>
      <c r="BJ257" s="17" t="s">
        <v>81</v>
      </c>
      <c r="BK257" s="195">
        <f>ROUND(I257*H257,2)</f>
        <v>0</v>
      </c>
      <c r="BL257" s="17" t="s">
        <v>123</v>
      </c>
      <c r="BM257" s="194" t="s">
        <v>385</v>
      </c>
    </row>
    <row r="258" spans="1:65" s="2" customFormat="1" ht="24.2" customHeight="1">
      <c r="A258" s="34"/>
      <c r="B258" s="35"/>
      <c r="C258" s="182" t="s">
        <v>386</v>
      </c>
      <c r="D258" s="182" t="s">
        <v>119</v>
      </c>
      <c r="E258" s="183" t="s">
        <v>387</v>
      </c>
      <c r="F258" s="184" t="s">
        <v>388</v>
      </c>
      <c r="G258" s="185" t="s">
        <v>137</v>
      </c>
      <c r="H258" s="186">
        <v>5.2</v>
      </c>
      <c r="I258" s="187"/>
      <c r="J258" s="188">
        <f>ROUND(I258*H258,2)</f>
        <v>0</v>
      </c>
      <c r="K258" s="189"/>
      <c r="L258" s="39"/>
      <c r="M258" s="190" t="s">
        <v>1</v>
      </c>
      <c r="N258" s="191" t="s">
        <v>41</v>
      </c>
      <c r="O258" s="71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4" t="s">
        <v>123</v>
      </c>
      <c r="AT258" s="194" t="s">
        <v>119</v>
      </c>
      <c r="AU258" s="194" t="s">
        <v>83</v>
      </c>
      <c r="AY258" s="17" t="s">
        <v>117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7" t="s">
        <v>81</v>
      </c>
      <c r="BK258" s="195">
        <f>ROUND(I258*H258,2)</f>
        <v>0</v>
      </c>
      <c r="BL258" s="17" t="s">
        <v>123</v>
      </c>
      <c r="BM258" s="194" t="s">
        <v>389</v>
      </c>
    </row>
    <row r="259" spans="1:65" s="2" customFormat="1" ht="21.75" customHeight="1">
      <c r="A259" s="34"/>
      <c r="B259" s="35"/>
      <c r="C259" s="229" t="s">
        <v>390</v>
      </c>
      <c r="D259" s="229" t="s">
        <v>194</v>
      </c>
      <c r="E259" s="230" t="s">
        <v>391</v>
      </c>
      <c r="F259" s="231" t="s">
        <v>392</v>
      </c>
      <c r="G259" s="232" t="s">
        <v>137</v>
      </c>
      <c r="H259" s="233">
        <v>5.278</v>
      </c>
      <c r="I259" s="234"/>
      <c r="J259" s="235">
        <f>ROUND(I259*H259,2)</f>
        <v>0</v>
      </c>
      <c r="K259" s="236"/>
      <c r="L259" s="237"/>
      <c r="M259" s="238" t="s">
        <v>1</v>
      </c>
      <c r="N259" s="239" t="s">
        <v>41</v>
      </c>
      <c r="O259" s="71"/>
      <c r="P259" s="192">
        <f>O259*H259</f>
        <v>0</v>
      </c>
      <c r="Q259" s="192">
        <v>0.00214</v>
      </c>
      <c r="R259" s="192">
        <f>Q259*H259</f>
        <v>0.011294919999999998</v>
      </c>
      <c r="S259" s="192">
        <v>0</v>
      </c>
      <c r="T259" s="19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4" t="s">
        <v>155</v>
      </c>
      <c r="AT259" s="194" t="s">
        <v>194</v>
      </c>
      <c r="AU259" s="194" t="s">
        <v>83</v>
      </c>
      <c r="AY259" s="17" t="s">
        <v>117</v>
      </c>
      <c r="BE259" s="195">
        <f>IF(N259="základní",J259,0)</f>
        <v>0</v>
      </c>
      <c r="BF259" s="195">
        <f>IF(N259="snížená",J259,0)</f>
        <v>0</v>
      </c>
      <c r="BG259" s="195">
        <f>IF(N259="zákl. přenesená",J259,0)</f>
        <v>0</v>
      </c>
      <c r="BH259" s="195">
        <f>IF(N259="sníž. přenesená",J259,0)</f>
        <v>0</v>
      </c>
      <c r="BI259" s="195">
        <f>IF(N259="nulová",J259,0)</f>
        <v>0</v>
      </c>
      <c r="BJ259" s="17" t="s">
        <v>81</v>
      </c>
      <c r="BK259" s="195">
        <f>ROUND(I259*H259,2)</f>
        <v>0</v>
      </c>
      <c r="BL259" s="17" t="s">
        <v>123</v>
      </c>
      <c r="BM259" s="194" t="s">
        <v>393</v>
      </c>
    </row>
    <row r="260" spans="2:51" s="13" customFormat="1" ht="11.25">
      <c r="B260" s="196"/>
      <c r="C260" s="197"/>
      <c r="D260" s="198" t="s">
        <v>125</v>
      </c>
      <c r="E260" s="197"/>
      <c r="F260" s="200" t="s">
        <v>394</v>
      </c>
      <c r="G260" s="197"/>
      <c r="H260" s="201">
        <v>5.278</v>
      </c>
      <c r="I260" s="202"/>
      <c r="J260" s="197"/>
      <c r="K260" s="197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125</v>
      </c>
      <c r="AU260" s="207" t="s">
        <v>83</v>
      </c>
      <c r="AV260" s="13" t="s">
        <v>83</v>
      </c>
      <c r="AW260" s="13" t="s">
        <v>4</v>
      </c>
      <c r="AX260" s="13" t="s">
        <v>81</v>
      </c>
      <c r="AY260" s="207" t="s">
        <v>117</v>
      </c>
    </row>
    <row r="261" spans="1:65" s="2" customFormat="1" ht="21.75" customHeight="1">
      <c r="A261" s="34"/>
      <c r="B261" s="35"/>
      <c r="C261" s="229" t="s">
        <v>395</v>
      </c>
      <c r="D261" s="229" t="s">
        <v>194</v>
      </c>
      <c r="E261" s="230" t="s">
        <v>396</v>
      </c>
      <c r="F261" s="231" t="s">
        <v>397</v>
      </c>
      <c r="G261" s="232" t="s">
        <v>137</v>
      </c>
      <c r="H261" s="233">
        <v>44.66</v>
      </c>
      <c r="I261" s="234"/>
      <c r="J261" s="235">
        <f>ROUND(I261*H261,2)</f>
        <v>0</v>
      </c>
      <c r="K261" s="236"/>
      <c r="L261" s="237"/>
      <c r="M261" s="238" t="s">
        <v>1</v>
      </c>
      <c r="N261" s="239" t="s">
        <v>41</v>
      </c>
      <c r="O261" s="71"/>
      <c r="P261" s="192">
        <f>O261*H261</f>
        <v>0</v>
      </c>
      <c r="Q261" s="192">
        <v>0.00027</v>
      </c>
      <c r="R261" s="192">
        <f>Q261*H261</f>
        <v>0.0120582</v>
      </c>
      <c r="S261" s="192">
        <v>0</v>
      </c>
      <c r="T261" s="19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4" t="s">
        <v>155</v>
      </c>
      <c r="AT261" s="194" t="s">
        <v>194</v>
      </c>
      <c r="AU261" s="194" t="s">
        <v>83</v>
      </c>
      <c r="AY261" s="17" t="s">
        <v>117</v>
      </c>
      <c r="BE261" s="195">
        <f>IF(N261="základní",J261,0)</f>
        <v>0</v>
      </c>
      <c r="BF261" s="195">
        <f>IF(N261="snížená",J261,0)</f>
        <v>0</v>
      </c>
      <c r="BG261" s="195">
        <f>IF(N261="zákl. přenesená",J261,0)</f>
        <v>0</v>
      </c>
      <c r="BH261" s="195">
        <f>IF(N261="sníž. přenesená",J261,0)</f>
        <v>0</v>
      </c>
      <c r="BI261" s="195">
        <f>IF(N261="nulová",J261,0)</f>
        <v>0</v>
      </c>
      <c r="BJ261" s="17" t="s">
        <v>81</v>
      </c>
      <c r="BK261" s="195">
        <f>ROUND(I261*H261,2)</f>
        <v>0</v>
      </c>
      <c r="BL261" s="17" t="s">
        <v>123</v>
      </c>
      <c r="BM261" s="194" t="s">
        <v>398</v>
      </c>
    </row>
    <row r="262" spans="2:51" s="13" customFormat="1" ht="11.25">
      <c r="B262" s="196"/>
      <c r="C262" s="197"/>
      <c r="D262" s="198" t="s">
        <v>125</v>
      </c>
      <c r="E262" s="199" t="s">
        <v>1</v>
      </c>
      <c r="F262" s="200" t="s">
        <v>381</v>
      </c>
      <c r="G262" s="197"/>
      <c r="H262" s="201">
        <v>44</v>
      </c>
      <c r="I262" s="202"/>
      <c r="J262" s="197"/>
      <c r="K262" s="197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125</v>
      </c>
      <c r="AU262" s="207" t="s">
        <v>83</v>
      </c>
      <c r="AV262" s="13" t="s">
        <v>83</v>
      </c>
      <c r="AW262" s="13" t="s">
        <v>32</v>
      </c>
      <c r="AX262" s="13" t="s">
        <v>81</v>
      </c>
      <c r="AY262" s="207" t="s">
        <v>117</v>
      </c>
    </row>
    <row r="263" spans="2:51" s="13" customFormat="1" ht="11.25">
      <c r="B263" s="196"/>
      <c r="C263" s="197"/>
      <c r="D263" s="198" t="s">
        <v>125</v>
      </c>
      <c r="E263" s="197"/>
      <c r="F263" s="200" t="s">
        <v>399</v>
      </c>
      <c r="G263" s="197"/>
      <c r="H263" s="201">
        <v>44.66</v>
      </c>
      <c r="I263" s="202"/>
      <c r="J263" s="197"/>
      <c r="K263" s="197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125</v>
      </c>
      <c r="AU263" s="207" t="s">
        <v>83</v>
      </c>
      <c r="AV263" s="13" t="s">
        <v>83</v>
      </c>
      <c r="AW263" s="13" t="s">
        <v>4</v>
      </c>
      <c r="AX263" s="13" t="s">
        <v>81</v>
      </c>
      <c r="AY263" s="207" t="s">
        <v>117</v>
      </c>
    </row>
    <row r="264" spans="1:65" s="2" customFormat="1" ht="21.75" customHeight="1">
      <c r="A264" s="34"/>
      <c r="B264" s="35"/>
      <c r="C264" s="229" t="s">
        <v>400</v>
      </c>
      <c r="D264" s="229" t="s">
        <v>194</v>
      </c>
      <c r="E264" s="230" t="s">
        <v>401</v>
      </c>
      <c r="F264" s="231" t="s">
        <v>402</v>
      </c>
      <c r="G264" s="232" t="s">
        <v>137</v>
      </c>
      <c r="H264" s="233">
        <v>59.885</v>
      </c>
      <c r="I264" s="234"/>
      <c r="J264" s="235">
        <f>ROUND(I264*H264,2)</f>
        <v>0</v>
      </c>
      <c r="K264" s="236"/>
      <c r="L264" s="237"/>
      <c r="M264" s="238" t="s">
        <v>1</v>
      </c>
      <c r="N264" s="239" t="s">
        <v>41</v>
      </c>
      <c r="O264" s="71"/>
      <c r="P264" s="192">
        <f>O264*H264</f>
        <v>0</v>
      </c>
      <c r="Q264" s="192">
        <v>0.00106</v>
      </c>
      <c r="R264" s="192">
        <f>Q264*H264</f>
        <v>0.0634781</v>
      </c>
      <c r="S264" s="192">
        <v>0</v>
      </c>
      <c r="T264" s="19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4" t="s">
        <v>155</v>
      </c>
      <c r="AT264" s="194" t="s">
        <v>194</v>
      </c>
      <c r="AU264" s="194" t="s">
        <v>83</v>
      </c>
      <c r="AY264" s="17" t="s">
        <v>117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7" t="s">
        <v>81</v>
      </c>
      <c r="BK264" s="195">
        <f>ROUND(I264*H264,2)</f>
        <v>0</v>
      </c>
      <c r="BL264" s="17" t="s">
        <v>123</v>
      </c>
      <c r="BM264" s="194" t="s">
        <v>403</v>
      </c>
    </row>
    <row r="265" spans="2:51" s="13" customFormat="1" ht="11.25">
      <c r="B265" s="196"/>
      <c r="C265" s="197"/>
      <c r="D265" s="198" t="s">
        <v>125</v>
      </c>
      <c r="E265" s="197"/>
      <c r="F265" s="200" t="s">
        <v>404</v>
      </c>
      <c r="G265" s="197"/>
      <c r="H265" s="201">
        <v>59.885</v>
      </c>
      <c r="I265" s="202"/>
      <c r="J265" s="197"/>
      <c r="K265" s="197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125</v>
      </c>
      <c r="AU265" s="207" t="s">
        <v>83</v>
      </c>
      <c r="AV265" s="13" t="s">
        <v>83</v>
      </c>
      <c r="AW265" s="13" t="s">
        <v>4</v>
      </c>
      <c r="AX265" s="13" t="s">
        <v>81</v>
      </c>
      <c r="AY265" s="207" t="s">
        <v>117</v>
      </c>
    </row>
    <row r="266" spans="1:65" s="2" customFormat="1" ht="21.75" customHeight="1">
      <c r="A266" s="34"/>
      <c r="B266" s="35"/>
      <c r="C266" s="229" t="s">
        <v>405</v>
      </c>
      <c r="D266" s="229" t="s">
        <v>194</v>
      </c>
      <c r="E266" s="230" t="s">
        <v>406</v>
      </c>
      <c r="F266" s="231" t="s">
        <v>407</v>
      </c>
      <c r="G266" s="232" t="s">
        <v>263</v>
      </c>
      <c r="H266" s="233">
        <v>1</v>
      </c>
      <c r="I266" s="234"/>
      <c r="J266" s="235">
        <f>ROUND(I266*H266,2)</f>
        <v>0</v>
      </c>
      <c r="K266" s="236"/>
      <c r="L266" s="237"/>
      <c r="M266" s="238" t="s">
        <v>1</v>
      </c>
      <c r="N266" s="239" t="s">
        <v>41</v>
      </c>
      <c r="O266" s="71"/>
      <c r="P266" s="192">
        <f>O266*H266</f>
        <v>0</v>
      </c>
      <c r="Q266" s="192">
        <v>0.00048</v>
      </c>
      <c r="R266" s="192">
        <f>Q266*H266</f>
        <v>0.00048</v>
      </c>
      <c r="S266" s="192">
        <v>0</v>
      </c>
      <c r="T266" s="193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4" t="s">
        <v>155</v>
      </c>
      <c r="AT266" s="194" t="s">
        <v>194</v>
      </c>
      <c r="AU266" s="194" t="s">
        <v>83</v>
      </c>
      <c r="AY266" s="17" t="s">
        <v>117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7" t="s">
        <v>81</v>
      </c>
      <c r="BK266" s="195">
        <f>ROUND(I266*H266,2)</f>
        <v>0</v>
      </c>
      <c r="BL266" s="17" t="s">
        <v>123</v>
      </c>
      <c r="BM266" s="194" t="s">
        <v>408</v>
      </c>
    </row>
    <row r="267" spans="2:51" s="13" customFormat="1" ht="22.5">
      <c r="B267" s="196"/>
      <c r="C267" s="197"/>
      <c r="D267" s="198" t="s">
        <v>125</v>
      </c>
      <c r="E267" s="197"/>
      <c r="F267" s="200" t="s">
        <v>409</v>
      </c>
      <c r="G267" s="197"/>
      <c r="H267" s="201">
        <v>1</v>
      </c>
      <c r="I267" s="202"/>
      <c r="J267" s="197"/>
      <c r="K267" s="197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125</v>
      </c>
      <c r="AU267" s="207" t="s">
        <v>83</v>
      </c>
      <c r="AV267" s="13" t="s">
        <v>83</v>
      </c>
      <c r="AW267" s="13" t="s">
        <v>4</v>
      </c>
      <c r="AX267" s="13" t="s">
        <v>81</v>
      </c>
      <c r="AY267" s="207" t="s">
        <v>117</v>
      </c>
    </row>
    <row r="268" spans="1:65" s="2" customFormat="1" ht="16.5" customHeight="1">
      <c r="A268" s="34"/>
      <c r="B268" s="35"/>
      <c r="C268" s="229" t="s">
        <v>410</v>
      </c>
      <c r="D268" s="229" t="s">
        <v>194</v>
      </c>
      <c r="E268" s="230" t="s">
        <v>411</v>
      </c>
      <c r="F268" s="231" t="s">
        <v>412</v>
      </c>
      <c r="G268" s="232" t="s">
        <v>263</v>
      </c>
      <c r="H268" s="233">
        <v>1.015</v>
      </c>
      <c r="I268" s="234"/>
      <c r="J268" s="235">
        <f>ROUND(I268*H268,2)</f>
        <v>0</v>
      </c>
      <c r="K268" s="236"/>
      <c r="L268" s="237"/>
      <c r="M268" s="238" t="s">
        <v>1</v>
      </c>
      <c r="N268" s="239" t="s">
        <v>41</v>
      </c>
      <c r="O268" s="71"/>
      <c r="P268" s="192">
        <f>O268*H268</f>
        <v>0</v>
      </c>
      <c r="Q268" s="192">
        <v>0.00072</v>
      </c>
      <c r="R268" s="192">
        <f>Q268*H268</f>
        <v>0.0007308</v>
      </c>
      <c r="S268" s="192">
        <v>0</v>
      </c>
      <c r="T268" s="19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4" t="s">
        <v>155</v>
      </c>
      <c r="AT268" s="194" t="s">
        <v>194</v>
      </c>
      <c r="AU268" s="194" t="s">
        <v>83</v>
      </c>
      <c r="AY268" s="17" t="s">
        <v>117</v>
      </c>
      <c r="BE268" s="195">
        <f>IF(N268="základní",J268,0)</f>
        <v>0</v>
      </c>
      <c r="BF268" s="195">
        <f>IF(N268="snížená",J268,0)</f>
        <v>0</v>
      </c>
      <c r="BG268" s="195">
        <f>IF(N268="zákl. přenesená",J268,0)</f>
        <v>0</v>
      </c>
      <c r="BH268" s="195">
        <f>IF(N268="sníž. přenesená",J268,0)</f>
        <v>0</v>
      </c>
      <c r="BI268" s="195">
        <f>IF(N268="nulová",J268,0)</f>
        <v>0</v>
      </c>
      <c r="BJ268" s="17" t="s">
        <v>81</v>
      </c>
      <c r="BK268" s="195">
        <f>ROUND(I268*H268,2)</f>
        <v>0</v>
      </c>
      <c r="BL268" s="17" t="s">
        <v>123</v>
      </c>
      <c r="BM268" s="194" t="s">
        <v>413</v>
      </c>
    </row>
    <row r="269" spans="2:51" s="13" customFormat="1" ht="11.25">
      <c r="B269" s="196"/>
      <c r="C269" s="197"/>
      <c r="D269" s="198" t="s">
        <v>125</v>
      </c>
      <c r="E269" s="197"/>
      <c r="F269" s="200" t="s">
        <v>414</v>
      </c>
      <c r="G269" s="197"/>
      <c r="H269" s="201">
        <v>1.015</v>
      </c>
      <c r="I269" s="202"/>
      <c r="J269" s="197"/>
      <c r="K269" s="197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125</v>
      </c>
      <c r="AU269" s="207" t="s">
        <v>83</v>
      </c>
      <c r="AV269" s="13" t="s">
        <v>83</v>
      </c>
      <c r="AW269" s="13" t="s">
        <v>4</v>
      </c>
      <c r="AX269" s="13" t="s">
        <v>81</v>
      </c>
      <c r="AY269" s="207" t="s">
        <v>117</v>
      </c>
    </row>
    <row r="270" spans="1:65" s="2" customFormat="1" ht="24.2" customHeight="1">
      <c r="A270" s="34"/>
      <c r="B270" s="35"/>
      <c r="C270" s="182" t="s">
        <v>415</v>
      </c>
      <c r="D270" s="182" t="s">
        <v>119</v>
      </c>
      <c r="E270" s="183" t="s">
        <v>416</v>
      </c>
      <c r="F270" s="184" t="s">
        <v>417</v>
      </c>
      <c r="G270" s="185" t="s">
        <v>263</v>
      </c>
      <c r="H270" s="186">
        <v>17</v>
      </c>
      <c r="I270" s="187"/>
      <c r="J270" s="188">
        <f aca="true" t="shared" si="10" ref="J270:J280">ROUND(I270*H270,2)</f>
        <v>0</v>
      </c>
      <c r="K270" s="189"/>
      <c r="L270" s="39"/>
      <c r="M270" s="190" t="s">
        <v>1</v>
      </c>
      <c r="N270" s="191" t="s">
        <v>41</v>
      </c>
      <c r="O270" s="71"/>
      <c r="P270" s="192">
        <f aca="true" t="shared" si="11" ref="P270:P280">O270*H270</f>
        <v>0</v>
      </c>
      <c r="Q270" s="192">
        <v>2E-05</v>
      </c>
      <c r="R270" s="192">
        <f aca="true" t="shared" si="12" ref="R270:R280">Q270*H270</f>
        <v>0.00034</v>
      </c>
      <c r="S270" s="192">
        <v>0</v>
      </c>
      <c r="T270" s="193">
        <f aca="true" t="shared" si="13" ref="T270:T280"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4" t="s">
        <v>123</v>
      </c>
      <c r="AT270" s="194" t="s">
        <v>119</v>
      </c>
      <c r="AU270" s="194" t="s">
        <v>83</v>
      </c>
      <c r="AY270" s="17" t="s">
        <v>117</v>
      </c>
      <c r="BE270" s="195">
        <f aca="true" t="shared" si="14" ref="BE270:BE280">IF(N270="základní",J270,0)</f>
        <v>0</v>
      </c>
      <c r="BF270" s="195">
        <f aca="true" t="shared" si="15" ref="BF270:BF280">IF(N270="snížená",J270,0)</f>
        <v>0</v>
      </c>
      <c r="BG270" s="195">
        <f aca="true" t="shared" si="16" ref="BG270:BG280">IF(N270="zákl. přenesená",J270,0)</f>
        <v>0</v>
      </c>
      <c r="BH270" s="195">
        <f aca="true" t="shared" si="17" ref="BH270:BH280">IF(N270="sníž. přenesená",J270,0)</f>
        <v>0</v>
      </c>
      <c r="BI270" s="195">
        <f aca="true" t="shared" si="18" ref="BI270:BI280">IF(N270="nulová",J270,0)</f>
        <v>0</v>
      </c>
      <c r="BJ270" s="17" t="s">
        <v>81</v>
      </c>
      <c r="BK270" s="195">
        <f aca="true" t="shared" si="19" ref="BK270:BK280">ROUND(I270*H270,2)</f>
        <v>0</v>
      </c>
      <c r="BL270" s="17" t="s">
        <v>123</v>
      </c>
      <c r="BM270" s="194" t="s">
        <v>418</v>
      </c>
    </row>
    <row r="271" spans="1:65" s="2" customFormat="1" ht="21.75" customHeight="1">
      <c r="A271" s="34"/>
      <c r="B271" s="35"/>
      <c r="C271" s="182" t="s">
        <v>419</v>
      </c>
      <c r="D271" s="182" t="s">
        <v>119</v>
      </c>
      <c r="E271" s="183" t="s">
        <v>420</v>
      </c>
      <c r="F271" s="184" t="s">
        <v>421</v>
      </c>
      <c r="G271" s="185" t="s">
        <v>263</v>
      </c>
      <c r="H271" s="186">
        <v>4</v>
      </c>
      <c r="I271" s="187"/>
      <c r="J271" s="188">
        <f t="shared" si="10"/>
        <v>0</v>
      </c>
      <c r="K271" s="189"/>
      <c r="L271" s="39"/>
      <c r="M271" s="190" t="s">
        <v>1</v>
      </c>
      <c r="N271" s="191" t="s">
        <v>41</v>
      </c>
      <c r="O271" s="71"/>
      <c r="P271" s="192">
        <f t="shared" si="11"/>
        <v>0</v>
      </c>
      <c r="Q271" s="192">
        <v>0.00162</v>
      </c>
      <c r="R271" s="192">
        <f t="shared" si="12"/>
        <v>0.00648</v>
      </c>
      <c r="S271" s="192">
        <v>0</v>
      </c>
      <c r="T271" s="193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4" t="s">
        <v>123</v>
      </c>
      <c r="AT271" s="194" t="s">
        <v>119</v>
      </c>
      <c r="AU271" s="194" t="s">
        <v>83</v>
      </c>
      <c r="AY271" s="17" t="s">
        <v>117</v>
      </c>
      <c r="BE271" s="195">
        <f t="shared" si="14"/>
        <v>0</v>
      </c>
      <c r="BF271" s="195">
        <f t="shared" si="15"/>
        <v>0</v>
      </c>
      <c r="BG271" s="195">
        <f t="shared" si="16"/>
        <v>0</v>
      </c>
      <c r="BH271" s="195">
        <f t="shared" si="17"/>
        <v>0</v>
      </c>
      <c r="BI271" s="195">
        <f t="shared" si="18"/>
        <v>0</v>
      </c>
      <c r="BJ271" s="17" t="s">
        <v>81</v>
      </c>
      <c r="BK271" s="195">
        <f t="shared" si="19"/>
        <v>0</v>
      </c>
      <c r="BL271" s="17" t="s">
        <v>123</v>
      </c>
      <c r="BM271" s="194" t="s">
        <v>422</v>
      </c>
    </row>
    <row r="272" spans="1:65" s="2" customFormat="1" ht="24.2" customHeight="1">
      <c r="A272" s="34"/>
      <c r="B272" s="35"/>
      <c r="C272" s="229" t="s">
        <v>423</v>
      </c>
      <c r="D272" s="229" t="s">
        <v>194</v>
      </c>
      <c r="E272" s="230" t="s">
        <v>424</v>
      </c>
      <c r="F272" s="231" t="s">
        <v>425</v>
      </c>
      <c r="G272" s="232" t="s">
        <v>263</v>
      </c>
      <c r="H272" s="233">
        <v>4</v>
      </c>
      <c r="I272" s="292"/>
      <c r="J272" s="235">
        <f t="shared" si="10"/>
        <v>0</v>
      </c>
      <c r="K272" s="236"/>
      <c r="L272" s="237"/>
      <c r="M272" s="238" t="s">
        <v>1</v>
      </c>
      <c r="N272" s="239" t="s">
        <v>41</v>
      </c>
      <c r="O272" s="71"/>
      <c r="P272" s="192">
        <f t="shared" si="11"/>
        <v>0</v>
      </c>
      <c r="Q272" s="192">
        <v>0.018</v>
      </c>
      <c r="R272" s="192">
        <f t="shared" si="12"/>
        <v>0.072</v>
      </c>
      <c r="S272" s="192">
        <v>0</v>
      </c>
      <c r="T272" s="193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4" t="s">
        <v>155</v>
      </c>
      <c r="AT272" s="194" t="s">
        <v>194</v>
      </c>
      <c r="AU272" s="194" t="s">
        <v>83</v>
      </c>
      <c r="AY272" s="17" t="s">
        <v>117</v>
      </c>
      <c r="BE272" s="195">
        <f t="shared" si="14"/>
        <v>0</v>
      </c>
      <c r="BF272" s="195">
        <f t="shared" si="15"/>
        <v>0</v>
      </c>
      <c r="BG272" s="195">
        <f t="shared" si="16"/>
        <v>0</v>
      </c>
      <c r="BH272" s="195">
        <f t="shared" si="17"/>
        <v>0</v>
      </c>
      <c r="BI272" s="195">
        <f t="shared" si="18"/>
        <v>0</v>
      </c>
      <c r="BJ272" s="17" t="s">
        <v>81</v>
      </c>
      <c r="BK272" s="195">
        <f t="shared" si="19"/>
        <v>0</v>
      </c>
      <c r="BL272" s="17" t="s">
        <v>123</v>
      </c>
      <c r="BM272" s="194" t="s">
        <v>426</v>
      </c>
    </row>
    <row r="273" spans="1:65" s="2" customFormat="1" ht="21.75" customHeight="1">
      <c r="A273" s="34"/>
      <c r="B273" s="35"/>
      <c r="C273" s="182" t="s">
        <v>427</v>
      </c>
      <c r="D273" s="182" t="s">
        <v>119</v>
      </c>
      <c r="E273" s="183" t="s">
        <v>428</v>
      </c>
      <c r="F273" s="184" t="s">
        <v>429</v>
      </c>
      <c r="G273" s="185" t="s">
        <v>263</v>
      </c>
      <c r="H273" s="186">
        <v>3</v>
      </c>
      <c r="I273" s="187"/>
      <c r="J273" s="188">
        <f t="shared" si="10"/>
        <v>0</v>
      </c>
      <c r="K273" s="189"/>
      <c r="L273" s="39"/>
      <c r="M273" s="190" t="s">
        <v>1</v>
      </c>
      <c r="N273" s="191" t="s">
        <v>41</v>
      </c>
      <c r="O273" s="71"/>
      <c r="P273" s="192">
        <f t="shared" si="11"/>
        <v>0</v>
      </c>
      <c r="Q273" s="192">
        <v>0.00165</v>
      </c>
      <c r="R273" s="192">
        <f t="shared" si="12"/>
        <v>0.0049499999999999995</v>
      </c>
      <c r="S273" s="192">
        <v>0</v>
      </c>
      <c r="T273" s="193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4" t="s">
        <v>123</v>
      </c>
      <c r="AT273" s="194" t="s">
        <v>119</v>
      </c>
      <c r="AU273" s="194" t="s">
        <v>83</v>
      </c>
      <c r="AY273" s="17" t="s">
        <v>117</v>
      </c>
      <c r="BE273" s="195">
        <f t="shared" si="14"/>
        <v>0</v>
      </c>
      <c r="BF273" s="195">
        <f t="shared" si="15"/>
        <v>0</v>
      </c>
      <c r="BG273" s="195">
        <f t="shared" si="16"/>
        <v>0</v>
      </c>
      <c r="BH273" s="195">
        <f t="shared" si="17"/>
        <v>0</v>
      </c>
      <c r="BI273" s="195">
        <f t="shared" si="18"/>
        <v>0</v>
      </c>
      <c r="BJ273" s="17" t="s">
        <v>81</v>
      </c>
      <c r="BK273" s="195">
        <f t="shared" si="19"/>
        <v>0</v>
      </c>
      <c r="BL273" s="17" t="s">
        <v>123</v>
      </c>
      <c r="BM273" s="194" t="s">
        <v>430</v>
      </c>
    </row>
    <row r="274" spans="1:65" s="2" customFormat="1" ht="24.2" customHeight="1">
      <c r="A274" s="34"/>
      <c r="B274" s="35"/>
      <c r="C274" s="229" t="s">
        <v>431</v>
      </c>
      <c r="D274" s="229" t="s">
        <v>194</v>
      </c>
      <c r="E274" s="230" t="s">
        <v>432</v>
      </c>
      <c r="F274" s="231" t="s">
        <v>433</v>
      </c>
      <c r="G274" s="232" t="s">
        <v>263</v>
      </c>
      <c r="H274" s="233">
        <v>3</v>
      </c>
      <c r="I274" s="292"/>
      <c r="J274" s="235">
        <f t="shared" si="10"/>
        <v>0</v>
      </c>
      <c r="K274" s="236"/>
      <c r="L274" s="237"/>
      <c r="M274" s="238" t="s">
        <v>1</v>
      </c>
      <c r="N274" s="239" t="s">
        <v>41</v>
      </c>
      <c r="O274" s="71"/>
      <c r="P274" s="192">
        <f t="shared" si="11"/>
        <v>0</v>
      </c>
      <c r="Q274" s="192">
        <v>0.023</v>
      </c>
      <c r="R274" s="192">
        <f t="shared" si="12"/>
        <v>0.069</v>
      </c>
      <c r="S274" s="192">
        <v>0</v>
      </c>
      <c r="T274" s="193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4" t="s">
        <v>155</v>
      </c>
      <c r="AT274" s="194" t="s">
        <v>194</v>
      </c>
      <c r="AU274" s="194" t="s">
        <v>83</v>
      </c>
      <c r="AY274" s="17" t="s">
        <v>117</v>
      </c>
      <c r="BE274" s="195">
        <f t="shared" si="14"/>
        <v>0</v>
      </c>
      <c r="BF274" s="195">
        <f t="shared" si="15"/>
        <v>0</v>
      </c>
      <c r="BG274" s="195">
        <f t="shared" si="16"/>
        <v>0</v>
      </c>
      <c r="BH274" s="195">
        <f t="shared" si="17"/>
        <v>0</v>
      </c>
      <c r="BI274" s="195">
        <f t="shared" si="18"/>
        <v>0</v>
      </c>
      <c r="BJ274" s="17" t="s">
        <v>81</v>
      </c>
      <c r="BK274" s="195">
        <f t="shared" si="19"/>
        <v>0</v>
      </c>
      <c r="BL274" s="17" t="s">
        <v>123</v>
      </c>
      <c r="BM274" s="194" t="s">
        <v>434</v>
      </c>
    </row>
    <row r="275" spans="1:65" s="2" customFormat="1" ht="16.5" customHeight="1">
      <c r="A275" s="34"/>
      <c r="B275" s="35"/>
      <c r="C275" s="229" t="s">
        <v>435</v>
      </c>
      <c r="D275" s="229" t="s">
        <v>194</v>
      </c>
      <c r="E275" s="230" t="s">
        <v>436</v>
      </c>
      <c r="F275" s="231" t="s">
        <v>437</v>
      </c>
      <c r="G275" s="232" t="s">
        <v>263</v>
      </c>
      <c r="H275" s="233">
        <v>2</v>
      </c>
      <c r="I275" s="234"/>
      <c r="J275" s="235">
        <f t="shared" si="10"/>
        <v>0</v>
      </c>
      <c r="K275" s="236"/>
      <c r="L275" s="237"/>
      <c r="M275" s="238" t="s">
        <v>1</v>
      </c>
      <c r="N275" s="239" t="s">
        <v>41</v>
      </c>
      <c r="O275" s="71"/>
      <c r="P275" s="192">
        <f t="shared" si="11"/>
        <v>0</v>
      </c>
      <c r="Q275" s="192">
        <v>0.0035</v>
      </c>
      <c r="R275" s="192">
        <f t="shared" si="12"/>
        <v>0.007</v>
      </c>
      <c r="S275" s="192">
        <v>0</v>
      </c>
      <c r="T275" s="193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4" t="s">
        <v>155</v>
      </c>
      <c r="AT275" s="194" t="s">
        <v>194</v>
      </c>
      <c r="AU275" s="194" t="s">
        <v>83</v>
      </c>
      <c r="AY275" s="17" t="s">
        <v>117</v>
      </c>
      <c r="BE275" s="195">
        <f t="shared" si="14"/>
        <v>0</v>
      </c>
      <c r="BF275" s="195">
        <f t="shared" si="15"/>
        <v>0</v>
      </c>
      <c r="BG275" s="195">
        <f t="shared" si="16"/>
        <v>0</v>
      </c>
      <c r="BH275" s="195">
        <f t="shared" si="17"/>
        <v>0</v>
      </c>
      <c r="BI275" s="195">
        <f t="shared" si="18"/>
        <v>0</v>
      </c>
      <c r="BJ275" s="17" t="s">
        <v>81</v>
      </c>
      <c r="BK275" s="195">
        <f t="shared" si="19"/>
        <v>0</v>
      </c>
      <c r="BL275" s="17" t="s">
        <v>123</v>
      </c>
      <c r="BM275" s="194" t="s">
        <v>438</v>
      </c>
    </row>
    <row r="276" spans="1:65" s="2" customFormat="1" ht="24.2" customHeight="1">
      <c r="A276" s="34"/>
      <c r="B276" s="35"/>
      <c r="C276" s="182" t="s">
        <v>439</v>
      </c>
      <c r="D276" s="182" t="s">
        <v>119</v>
      </c>
      <c r="E276" s="183" t="s">
        <v>440</v>
      </c>
      <c r="F276" s="184" t="s">
        <v>441</v>
      </c>
      <c r="G276" s="185" t="s">
        <v>263</v>
      </c>
      <c r="H276" s="186">
        <v>17</v>
      </c>
      <c r="I276" s="187"/>
      <c r="J276" s="188">
        <f t="shared" si="10"/>
        <v>0</v>
      </c>
      <c r="K276" s="189"/>
      <c r="L276" s="39"/>
      <c r="M276" s="190" t="s">
        <v>1</v>
      </c>
      <c r="N276" s="191" t="s">
        <v>41</v>
      </c>
      <c r="O276" s="71"/>
      <c r="P276" s="192">
        <f t="shared" si="11"/>
        <v>0</v>
      </c>
      <c r="Q276" s="192">
        <v>0</v>
      </c>
      <c r="R276" s="192">
        <f t="shared" si="12"/>
        <v>0</v>
      </c>
      <c r="S276" s="192">
        <v>0</v>
      </c>
      <c r="T276" s="193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4" t="s">
        <v>123</v>
      </c>
      <c r="AT276" s="194" t="s">
        <v>119</v>
      </c>
      <c r="AU276" s="194" t="s">
        <v>83</v>
      </c>
      <c r="AY276" s="17" t="s">
        <v>117</v>
      </c>
      <c r="BE276" s="195">
        <f t="shared" si="14"/>
        <v>0</v>
      </c>
      <c r="BF276" s="195">
        <f t="shared" si="15"/>
        <v>0</v>
      </c>
      <c r="BG276" s="195">
        <f t="shared" si="16"/>
        <v>0</v>
      </c>
      <c r="BH276" s="195">
        <f t="shared" si="17"/>
        <v>0</v>
      </c>
      <c r="BI276" s="195">
        <f t="shared" si="18"/>
        <v>0</v>
      </c>
      <c r="BJ276" s="17" t="s">
        <v>81</v>
      </c>
      <c r="BK276" s="195">
        <f t="shared" si="19"/>
        <v>0</v>
      </c>
      <c r="BL276" s="17" t="s">
        <v>123</v>
      </c>
      <c r="BM276" s="194" t="s">
        <v>442</v>
      </c>
    </row>
    <row r="277" spans="1:65" s="2" customFormat="1" ht="24.2" customHeight="1">
      <c r="A277" s="34"/>
      <c r="B277" s="35"/>
      <c r="C277" s="229" t="s">
        <v>443</v>
      </c>
      <c r="D277" s="229" t="s">
        <v>194</v>
      </c>
      <c r="E277" s="230" t="s">
        <v>444</v>
      </c>
      <c r="F277" s="231" t="s">
        <v>445</v>
      </c>
      <c r="G277" s="232" t="s">
        <v>263</v>
      </c>
      <c r="H277" s="233">
        <v>17</v>
      </c>
      <c r="I277" s="292"/>
      <c r="J277" s="235">
        <f t="shared" si="10"/>
        <v>0</v>
      </c>
      <c r="K277" s="236"/>
      <c r="L277" s="237"/>
      <c r="M277" s="238" t="s">
        <v>1</v>
      </c>
      <c r="N277" s="239" t="s">
        <v>41</v>
      </c>
      <c r="O277" s="71"/>
      <c r="P277" s="192">
        <f t="shared" si="11"/>
        <v>0</v>
      </c>
      <c r="Q277" s="192">
        <v>0.0019</v>
      </c>
      <c r="R277" s="192">
        <f t="shared" si="12"/>
        <v>0.0323</v>
      </c>
      <c r="S277" s="192">
        <v>0</v>
      </c>
      <c r="T277" s="193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4" t="s">
        <v>155</v>
      </c>
      <c r="AT277" s="194" t="s">
        <v>194</v>
      </c>
      <c r="AU277" s="194" t="s">
        <v>83</v>
      </c>
      <c r="AY277" s="17" t="s">
        <v>117</v>
      </c>
      <c r="BE277" s="195">
        <f t="shared" si="14"/>
        <v>0</v>
      </c>
      <c r="BF277" s="195">
        <f t="shared" si="15"/>
        <v>0</v>
      </c>
      <c r="BG277" s="195">
        <f t="shared" si="16"/>
        <v>0</v>
      </c>
      <c r="BH277" s="195">
        <f t="shared" si="17"/>
        <v>0</v>
      </c>
      <c r="BI277" s="195">
        <f t="shared" si="18"/>
        <v>0</v>
      </c>
      <c r="BJ277" s="17" t="s">
        <v>81</v>
      </c>
      <c r="BK277" s="195">
        <f t="shared" si="19"/>
        <v>0</v>
      </c>
      <c r="BL277" s="17" t="s">
        <v>123</v>
      </c>
      <c r="BM277" s="194" t="s">
        <v>446</v>
      </c>
    </row>
    <row r="278" spans="1:65" s="2" customFormat="1" ht="16.5" customHeight="1">
      <c r="A278" s="34"/>
      <c r="B278" s="35"/>
      <c r="C278" s="182" t="s">
        <v>447</v>
      </c>
      <c r="D278" s="182" t="s">
        <v>119</v>
      </c>
      <c r="E278" s="183" t="s">
        <v>448</v>
      </c>
      <c r="F278" s="184" t="s">
        <v>449</v>
      </c>
      <c r="G278" s="185" t="s">
        <v>137</v>
      </c>
      <c r="H278" s="186">
        <v>309.3</v>
      </c>
      <c r="I278" s="187"/>
      <c r="J278" s="188">
        <f t="shared" si="10"/>
        <v>0</v>
      </c>
      <c r="K278" s="189"/>
      <c r="L278" s="39"/>
      <c r="M278" s="190" t="s">
        <v>1</v>
      </c>
      <c r="N278" s="191" t="s">
        <v>41</v>
      </c>
      <c r="O278" s="71"/>
      <c r="P278" s="192">
        <f t="shared" si="11"/>
        <v>0</v>
      </c>
      <c r="Q278" s="192">
        <v>0</v>
      </c>
      <c r="R278" s="192">
        <f t="shared" si="12"/>
        <v>0</v>
      </c>
      <c r="S278" s="192">
        <v>0</v>
      </c>
      <c r="T278" s="193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4" t="s">
        <v>123</v>
      </c>
      <c r="AT278" s="194" t="s">
        <v>119</v>
      </c>
      <c r="AU278" s="194" t="s">
        <v>83</v>
      </c>
      <c r="AY278" s="17" t="s">
        <v>117</v>
      </c>
      <c r="BE278" s="195">
        <f t="shared" si="14"/>
        <v>0</v>
      </c>
      <c r="BF278" s="195">
        <f t="shared" si="15"/>
        <v>0</v>
      </c>
      <c r="BG278" s="195">
        <f t="shared" si="16"/>
        <v>0</v>
      </c>
      <c r="BH278" s="195">
        <f t="shared" si="17"/>
        <v>0</v>
      </c>
      <c r="BI278" s="195">
        <f t="shared" si="18"/>
        <v>0</v>
      </c>
      <c r="BJ278" s="17" t="s">
        <v>81</v>
      </c>
      <c r="BK278" s="195">
        <f t="shared" si="19"/>
        <v>0</v>
      </c>
      <c r="BL278" s="17" t="s">
        <v>123</v>
      </c>
      <c r="BM278" s="194" t="s">
        <v>450</v>
      </c>
    </row>
    <row r="279" spans="1:65" s="2" customFormat="1" ht="21.75" customHeight="1">
      <c r="A279" s="34"/>
      <c r="B279" s="35"/>
      <c r="C279" s="182" t="s">
        <v>451</v>
      </c>
      <c r="D279" s="182" t="s">
        <v>119</v>
      </c>
      <c r="E279" s="183" t="s">
        <v>452</v>
      </c>
      <c r="F279" s="184" t="s">
        <v>453</v>
      </c>
      <c r="G279" s="185" t="s">
        <v>137</v>
      </c>
      <c r="H279" s="186">
        <v>223.4</v>
      </c>
      <c r="I279" s="187"/>
      <c r="J279" s="188">
        <f t="shared" si="10"/>
        <v>0</v>
      </c>
      <c r="K279" s="189"/>
      <c r="L279" s="39"/>
      <c r="M279" s="190" t="s">
        <v>1</v>
      </c>
      <c r="N279" s="191" t="s">
        <v>41</v>
      </c>
      <c r="O279" s="71"/>
      <c r="P279" s="192">
        <f t="shared" si="11"/>
        <v>0</v>
      </c>
      <c r="Q279" s="192">
        <v>0</v>
      </c>
      <c r="R279" s="192">
        <f t="shared" si="12"/>
        <v>0</v>
      </c>
      <c r="S279" s="192">
        <v>0</v>
      </c>
      <c r="T279" s="193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4" t="s">
        <v>123</v>
      </c>
      <c r="AT279" s="194" t="s">
        <v>119</v>
      </c>
      <c r="AU279" s="194" t="s">
        <v>83</v>
      </c>
      <c r="AY279" s="17" t="s">
        <v>117</v>
      </c>
      <c r="BE279" s="195">
        <f t="shared" si="14"/>
        <v>0</v>
      </c>
      <c r="BF279" s="195">
        <f t="shared" si="15"/>
        <v>0</v>
      </c>
      <c r="BG279" s="195">
        <f t="shared" si="16"/>
        <v>0</v>
      </c>
      <c r="BH279" s="195">
        <f t="shared" si="17"/>
        <v>0</v>
      </c>
      <c r="BI279" s="195">
        <f t="shared" si="18"/>
        <v>0</v>
      </c>
      <c r="BJ279" s="17" t="s">
        <v>81</v>
      </c>
      <c r="BK279" s="195">
        <f t="shared" si="19"/>
        <v>0</v>
      </c>
      <c r="BL279" s="17" t="s">
        <v>123</v>
      </c>
      <c r="BM279" s="194" t="s">
        <v>454</v>
      </c>
    </row>
    <row r="280" spans="1:65" s="2" customFormat="1" ht="24.2" customHeight="1">
      <c r="A280" s="34"/>
      <c r="B280" s="35"/>
      <c r="C280" s="182" t="s">
        <v>455</v>
      </c>
      <c r="D280" s="182" t="s">
        <v>119</v>
      </c>
      <c r="E280" s="183" t="s">
        <v>456</v>
      </c>
      <c r="F280" s="184" t="s">
        <v>457</v>
      </c>
      <c r="G280" s="185" t="s">
        <v>137</v>
      </c>
      <c r="H280" s="186">
        <v>532.7</v>
      </c>
      <c r="I280" s="187"/>
      <c r="J280" s="188">
        <f t="shared" si="10"/>
        <v>0</v>
      </c>
      <c r="K280" s="189"/>
      <c r="L280" s="39"/>
      <c r="M280" s="190" t="s">
        <v>1</v>
      </c>
      <c r="N280" s="191" t="s">
        <v>41</v>
      </c>
      <c r="O280" s="71"/>
      <c r="P280" s="192">
        <f t="shared" si="11"/>
        <v>0</v>
      </c>
      <c r="Q280" s="192">
        <v>0</v>
      </c>
      <c r="R280" s="192">
        <f t="shared" si="12"/>
        <v>0</v>
      </c>
      <c r="S280" s="192">
        <v>0</v>
      </c>
      <c r="T280" s="193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4" t="s">
        <v>123</v>
      </c>
      <c r="AT280" s="194" t="s">
        <v>119</v>
      </c>
      <c r="AU280" s="194" t="s">
        <v>83</v>
      </c>
      <c r="AY280" s="17" t="s">
        <v>117</v>
      </c>
      <c r="BE280" s="195">
        <f t="shared" si="14"/>
        <v>0</v>
      </c>
      <c r="BF280" s="195">
        <f t="shared" si="15"/>
        <v>0</v>
      </c>
      <c r="BG280" s="195">
        <f t="shared" si="16"/>
        <v>0</v>
      </c>
      <c r="BH280" s="195">
        <f t="shared" si="17"/>
        <v>0</v>
      </c>
      <c r="BI280" s="195">
        <f t="shared" si="18"/>
        <v>0</v>
      </c>
      <c r="BJ280" s="17" t="s">
        <v>81</v>
      </c>
      <c r="BK280" s="195">
        <f t="shared" si="19"/>
        <v>0</v>
      </c>
      <c r="BL280" s="17" t="s">
        <v>123</v>
      </c>
      <c r="BM280" s="194" t="s">
        <v>458</v>
      </c>
    </row>
    <row r="281" spans="2:51" s="13" customFormat="1" ht="11.25">
      <c r="B281" s="196"/>
      <c r="C281" s="197"/>
      <c r="D281" s="198" t="s">
        <v>125</v>
      </c>
      <c r="E281" s="199" t="s">
        <v>1</v>
      </c>
      <c r="F281" s="200" t="s">
        <v>259</v>
      </c>
      <c r="G281" s="197"/>
      <c r="H281" s="201">
        <v>532.7</v>
      </c>
      <c r="I281" s="202"/>
      <c r="J281" s="197"/>
      <c r="K281" s="197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125</v>
      </c>
      <c r="AU281" s="207" t="s">
        <v>83</v>
      </c>
      <c r="AV281" s="13" t="s">
        <v>83</v>
      </c>
      <c r="AW281" s="13" t="s">
        <v>32</v>
      </c>
      <c r="AX281" s="13" t="s">
        <v>81</v>
      </c>
      <c r="AY281" s="207" t="s">
        <v>117</v>
      </c>
    </row>
    <row r="282" spans="1:65" s="2" customFormat="1" ht="24.2" customHeight="1">
      <c r="A282" s="34"/>
      <c r="B282" s="35"/>
      <c r="C282" s="182" t="s">
        <v>459</v>
      </c>
      <c r="D282" s="182" t="s">
        <v>119</v>
      </c>
      <c r="E282" s="183" t="s">
        <v>460</v>
      </c>
      <c r="F282" s="184" t="s">
        <v>461</v>
      </c>
      <c r="G282" s="185" t="s">
        <v>263</v>
      </c>
      <c r="H282" s="186">
        <v>6</v>
      </c>
      <c r="I282" s="187"/>
      <c r="J282" s="188">
        <f aca="true" t="shared" si="20" ref="J282:J287">ROUND(I282*H282,2)</f>
        <v>0</v>
      </c>
      <c r="K282" s="189"/>
      <c r="L282" s="39"/>
      <c r="M282" s="190" t="s">
        <v>1</v>
      </c>
      <c r="N282" s="191" t="s">
        <v>41</v>
      </c>
      <c r="O282" s="71"/>
      <c r="P282" s="192">
        <f aca="true" t="shared" si="21" ref="P282:P287">O282*H282</f>
        <v>0</v>
      </c>
      <c r="Q282" s="192">
        <v>0.45937</v>
      </c>
      <c r="R282" s="192">
        <f aca="true" t="shared" si="22" ref="R282:R287">Q282*H282</f>
        <v>2.75622</v>
      </c>
      <c r="S282" s="192">
        <v>0</v>
      </c>
      <c r="T282" s="193">
        <f aca="true" t="shared" si="23" ref="T282:T287"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4" t="s">
        <v>123</v>
      </c>
      <c r="AT282" s="194" t="s">
        <v>119</v>
      </c>
      <c r="AU282" s="194" t="s">
        <v>83</v>
      </c>
      <c r="AY282" s="17" t="s">
        <v>117</v>
      </c>
      <c r="BE282" s="195">
        <f aca="true" t="shared" si="24" ref="BE282:BE287">IF(N282="základní",J282,0)</f>
        <v>0</v>
      </c>
      <c r="BF282" s="195">
        <f aca="true" t="shared" si="25" ref="BF282:BF287">IF(N282="snížená",J282,0)</f>
        <v>0</v>
      </c>
      <c r="BG282" s="195">
        <f aca="true" t="shared" si="26" ref="BG282:BG287">IF(N282="zákl. přenesená",J282,0)</f>
        <v>0</v>
      </c>
      <c r="BH282" s="195">
        <f aca="true" t="shared" si="27" ref="BH282:BH287">IF(N282="sníž. přenesená",J282,0)</f>
        <v>0</v>
      </c>
      <c r="BI282" s="195">
        <f aca="true" t="shared" si="28" ref="BI282:BI287">IF(N282="nulová",J282,0)</f>
        <v>0</v>
      </c>
      <c r="BJ282" s="17" t="s">
        <v>81</v>
      </c>
      <c r="BK282" s="195">
        <f aca="true" t="shared" si="29" ref="BK282:BK287">ROUND(I282*H282,2)</f>
        <v>0</v>
      </c>
      <c r="BL282" s="17" t="s">
        <v>123</v>
      </c>
      <c r="BM282" s="194" t="s">
        <v>462</v>
      </c>
    </row>
    <row r="283" spans="1:65" s="2" customFormat="1" ht="16.5" customHeight="1">
      <c r="A283" s="34"/>
      <c r="B283" s="35"/>
      <c r="C283" s="182" t="s">
        <v>463</v>
      </c>
      <c r="D283" s="182" t="s">
        <v>119</v>
      </c>
      <c r="E283" s="183" t="s">
        <v>464</v>
      </c>
      <c r="F283" s="184" t="s">
        <v>465</v>
      </c>
      <c r="G283" s="185" t="s">
        <v>263</v>
      </c>
      <c r="H283" s="186">
        <v>17</v>
      </c>
      <c r="I283" s="187"/>
      <c r="J283" s="188">
        <f t="shared" si="20"/>
        <v>0</v>
      </c>
      <c r="K283" s="189"/>
      <c r="L283" s="39"/>
      <c r="M283" s="190" t="s">
        <v>1</v>
      </c>
      <c r="N283" s="191" t="s">
        <v>41</v>
      </c>
      <c r="O283" s="71"/>
      <c r="P283" s="192">
        <f t="shared" si="21"/>
        <v>0</v>
      </c>
      <c r="Q283" s="192">
        <v>0.06383</v>
      </c>
      <c r="R283" s="192">
        <f t="shared" si="22"/>
        <v>1.08511</v>
      </c>
      <c r="S283" s="192">
        <v>0</v>
      </c>
      <c r="T283" s="193">
        <f t="shared" si="2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4" t="s">
        <v>123</v>
      </c>
      <c r="AT283" s="194" t="s">
        <v>119</v>
      </c>
      <c r="AU283" s="194" t="s">
        <v>83</v>
      </c>
      <c r="AY283" s="17" t="s">
        <v>117</v>
      </c>
      <c r="BE283" s="195">
        <f t="shared" si="24"/>
        <v>0</v>
      </c>
      <c r="BF283" s="195">
        <f t="shared" si="25"/>
        <v>0</v>
      </c>
      <c r="BG283" s="195">
        <f t="shared" si="26"/>
        <v>0</v>
      </c>
      <c r="BH283" s="195">
        <f t="shared" si="27"/>
        <v>0</v>
      </c>
      <c r="BI283" s="195">
        <f t="shared" si="28"/>
        <v>0</v>
      </c>
      <c r="BJ283" s="17" t="s">
        <v>81</v>
      </c>
      <c r="BK283" s="195">
        <f t="shared" si="29"/>
        <v>0</v>
      </c>
      <c r="BL283" s="17" t="s">
        <v>123</v>
      </c>
      <c r="BM283" s="194" t="s">
        <v>466</v>
      </c>
    </row>
    <row r="284" spans="1:65" s="2" customFormat="1" ht="16.5" customHeight="1">
      <c r="A284" s="34"/>
      <c r="B284" s="35"/>
      <c r="C284" s="229" t="s">
        <v>467</v>
      </c>
      <c r="D284" s="229" t="s">
        <v>194</v>
      </c>
      <c r="E284" s="230" t="s">
        <v>468</v>
      </c>
      <c r="F284" s="231" t="s">
        <v>469</v>
      </c>
      <c r="G284" s="232" t="s">
        <v>263</v>
      </c>
      <c r="H284" s="233">
        <v>17</v>
      </c>
      <c r="I284" s="234"/>
      <c r="J284" s="235">
        <f t="shared" si="20"/>
        <v>0</v>
      </c>
      <c r="K284" s="236"/>
      <c r="L284" s="237"/>
      <c r="M284" s="238" t="s">
        <v>1</v>
      </c>
      <c r="N284" s="239" t="s">
        <v>41</v>
      </c>
      <c r="O284" s="71"/>
      <c r="P284" s="192">
        <f t="shared" si="21"/>
        <v>0</v>
      </c>
      <c r="Q284" s="192">
        <v>0.0073</v>
      </c>
      <c r="R284" s="192">
        <f t="shared" si="22"/>
        <v>0.1241</v>
      </c>
      <c r="S284" s="192">
        <v>0</v>
      </c>
      <c r="T284" s="193">
        <f t="shared" si="2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4" t="s">
        <v>155</v>
      </c>
      <c r="AT284" s="194" t="s">
        <v>194</v>
      </c>
      <c r="AU284" s="194" t="s">
        <v>83</v>
      </c>
      <c r="AY284" s="17" t="s">
        <v>117</v>
      </c>
      <c r="BE284" s="195">
        <f t="shared" si="24"/>
        <v>0</v>
      </c>
      <c r="BF284" s="195">
        <f t="shared" si="25"/>
        <v>0</v>
      </c>
      <c r="BG284" s="195">
        <f t="shared" si="26"/>
        <v>0</v>
      </c>
      <c r="BH284" s="195">
        <f t="shared" si="27"/>
        <v>0</v>
      </c>
      <c r="BI284" s="195">
        <f t="shared" si="28"/>
        <v>0</v>
      </c>
      <c r="BJ284" s="17" t="s">
        <v>81</v>
      </c>
      <c r="BK284" s="195">
        <f t="shared" si="29"/>
        <v>0</v>
      </c>
      <c r="BL284" s="17" t="s">
        <v>123</v>
      </c>
      <c r="BM284" s="194" t="s">
        <v>470</v>
      </c>
    </row>
    <row r="285" spans="1:65" s="2" customFormat="1" ht="16.5" customHeight="1">
      <c r="A285" s="34"/>
      <c r="B285" s="35"/>
      <c r="C285" s="182" t="s">
        <v>471</v>
      </c>
      <c r="D285" s="182" t="s">
        <v>119</v>
      </c>
      <c r="E285" s="183" t="s">
        <v>472</v>
      </c>
      <c r="F285" s="184" t="s">
        <v>473</v>
      </c>
      <c r="G285" s="185" t="s">
        <v>263</v>
      </c>
      <c r="H285" s="186">
        <v>2</v>
      </c>
      <c r="I285" s="187"/>
      <c r="J285" s="188">
        <f t="shared" si="20"/>
        <v>0</v>
      </c>
      <c r="K285" s="189"/>
      <c r="L285" s="39"/>
      <c r="M285" s="190" t="s">
        <v>1</v>
      </c>
      <c r="N285" s="191" t="s">
        <v>41</v>
      </c>
      <c r="O285" s="71"/>
      <c r="P285" s="192">
        <f t="shared" si="21"/>
        <v>0</v>
      </c>
      <c r="Q285" s="192">
        <v>0.12303</v>
      </c>
      <c r="R285" s="192">
        <f t="shared" si="22"/>
        <v>0.24606</v>
      </c>
      <c r="S285" s="192">
        <v>0</v>
      </c>
      <c r="T285" s="193">
        <f t="shared" si="2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4" t="s">
        <v>123</v>
      </c>
      <c r="AT285" s="194" t="s">
        <v>119</v>
      </c>
      <c r="AU285" s="194" t="s">
        <v>83</v>
      </c>
      <c r="AY285" s="17" t="s">
        <v>117</v>
      </c>
      <c r="BE285" s="195">
        <f t="shared" si="24"/>
        <v>0</v>
      </c>
      <c r="BF285" s="195">
        <f t="shared" si="25"/>
        <v>0</v>
      </c>
      <c r="BG285" s="195">
        <f t="shared" si="26"/>
        <v>0</v>
      </c>
      <c r="BH285" s="195">
        <f t="shared" si="27"/>
        <v>0</v>
      </c>
      <c r="BI285" s="195">
        <f t="shared" si="28"/>
        <v>0</v>
      </c>
      <c r="BJ285" s="17" t="s">
        <v>81</v>
      </c>
      <c r="BK285" s="195">
        <f t="shared" si="29"/>
        <v>0</v>
      </c>
      <c r="BL285" s="17" t="s">
        <v>123</v>
      </c>
      <c r="BM285" s="194" t="s">
        <v>474</v>
      </c>
    </row>
    <row r="286" spans="1:65" s="2" customFormat="1" ht="24.2" customHeight="1">
      <c r="A286" s="34"/>
      <c r="B286" s="35"/>
      <c r="C286" s="229" t="s">
        <v>475</v>
      </c>
      <c r="D286" s="229" t="s">
        <v>194</v>
      </c>
      <c r="E286" s="230" t="s">
        <v>476</v>
      </c>
      <c r="F286" s="231" t="s">
        <v>477</v>
      </c>
      <c r="G286" s="232" t="s">
        <v>263</v>
      </c>
      <c r="H286" s="233">
        <v>2</v>
      </c>
      <c r="I286" s="234"/>
      <c r="J286" s="235">
        <f t="shared" si="20"/>
        <v>0</v>
      </c>
      <c r="K286" s="236"/>
      <c r="L286" s="237"/>
      <c r="M286" s="238" t="s">
        <v>1</v>
      </c>
      <c r="N286" s="239" t="s">
        <v>41</v>
      </c>
      <c r="O286" s="71"/>
      <c r="P286" s="192">
        <f t="shared" si="21"/>
        <v>0</v>
      </c>
      <c r="Q286" s="192">
        <v>0.0133</v>
      </c>
      <c r="R286" s="192">
        <f t="shared" si="22"/>
        <v>0.0266</v>
      </c>
      <c r="S286" s="192">
        <v>0</v>
      </c>
      <c r="T286" s="193">
        <f t="shared" si="2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4" t="s">
        <v>155</v>
      </c>
      <c r="AT286" s="194" t="s">
        <v>194</v>
      </c>
      <c r="AU286" s="194" t="s">
        <v>83</v>
      </c>
      <c r="AY286" s="17" t="s">
        <v>117</v>
      </c>
      <c r="BE286" s="195">
        <f t="shared" si="24"/>
        <v>0</v>
      </c>
      <c r="BF286" s="195">
        <f t="shared" si="25"/>
        <v>0</v>
      </c>
      <c r="BG286" s="195">
        <f t="shared" si="26"/>
        <v>0</v>
      </c>
      <c r="BH286" s="195">
        <f t="shared" si="27"/>
        <v>0</v>
      </c>
      <c r="BI286" s="195">
        <f t="shared" si="28"/>
        <v>0</v>
      </c>
      <c r="BJ286" s="17" t="s">
        <v>81</v>
      </c>
      <c r="BK286" s="195">
        <f t="shared" si="29"/>
        <v>0</v>
      </c>
      <c r="BL286" s="17" t="s">
        <v>123</v>
      </c>
      <c r="BM286" s="194" t="s">
        <v>478</v>
      </c>
    </row>
    <row r="287" spans="1:65" s="2" customFormat="1" ht="16.5" customHeight="1">
      <c r="A287" s="34"/>
      <c r="B287" s="35"/>
      <c r="C287" s="182" t="s">
        <v>479</v>
      </c>
      <c r="D287" s="182" t="s">
        <v>119</v>
      </c>
      <c r="E287" s="183" t="s">
        <v>480</v>
      </c>
      <c r="F287" s="184" t="s">
        <v>481</v>
      </c>
      <c r="G287" s="185" t="s">
        <v>137</v>
      </c>
      <c r="H287" s="186">
        <v>532.7</v>
      </c>
      <c r="I287" s="187"/>
      <c r="J287" s="188">
        <f t="shared" si="20"/>
        <v>0</v>
      </c>
      <c r="K287" s="189"/>
      <c r="L287" s="39"/>
      <c r="M287" s="190" t="s">
        <v>1</v>
      </c>
      <c r="N287" s="191" t="s">
        <v>41</v>
      </c>
      <c r="O287" s="71"/>
      <c r="P287" s="192">
        <f t="shared" si="21"/>
        <v>0</v>
      </c>
      <c r="Q287" s="192">
        <v>0.00019</v>
      </c>
      <c r="R287" s="192">
        <f t="shared" si="22"/>
        <v>0.10121300000000001</v>
      </c>
      <c r="S287" s="192">
        <v>0</v>
      </c>
      <c r="T287" s="193">
        <f t="shared" si="2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4" t="s">
        <v>123</v>
      </c>
      <c r="AT287" s="194" t="s">
        <v>119</v>
      </c>
      <c r="AU287" s="194" t="s">
        <v>83</v>
      </c>
      <c r="AY287" s="17" t="s">
        <v>117</v>
      </c>
      <c r="BE287" s="195">
        <f t="shared" si="24"/>
        <v>0</v>
      </c>
      <c r="BF287" s="195">
        <f t="shared" si="25"/>
        <v>0</v>
      </c>
      <c r="BG287" s="195">
        <f t="shared" si="26"/>
        <v>0</v>
      </c>
      <c r="BH287" s="195">
        <f t="shared" si="27"/>
        <v>0</v>
      </c>
      <c r="BI287" s="195">
        <f t="shared" si="28"/>
        <v>0</v>
      </c>
      <c r="BJ287" s="17" t="s">
        <v>81</v>
      </c>
      <c r="BK287" s="195">
        <f t="shared" si="29"/>
        <v>0</v>
      </c>
      <c r="BL287" s="17" t="s">
        <v>123</v>
      </c>
      <c r="BM287" s="194" t="s">
        <v>482</v>
      </c>
    </row>
    <row r="288" spans="2:51" s="13" customFormat="1" ht="11.25">
      <c r="B288" s="196"/>
      <c r="C288" s="197"/>
      <c r="D288" s="198" t="s">
        <v>125</v>
      </c>
      <c r="E288" s="199" t="s">
        <v>1</v>
      </c>
      <c r="F288" s="200" t="s">
        <v>259</v>
      </c>
      <c r="G288" s="197"/>
      <c r="H288" s="201">
        <v>532.7</v>
      </c>
      <c r="I288" s="202"/>
      <c r="J288" s="197"/>
      <c r="K288" s="197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125</v>
      </c>
      <c r="AU288" s="207" t="s">
        <v>83</v>
      </c>
      <c r="AV288" s="13" t="s">
        <v>83</v>
      </c>
      <c r="AW288" s="13" t="s">
        <v>32</v>
      </c>
      <c r="AX288" s="13" t="s">
        <v>81</v>
      </c>
      <c r="AY288" s="207" t="s">
        <v>117</v>
      </c>
    </row>
    <row r="289" spans="1:65" s="2" customFormat="1" ht="24.2" customHeight="1">
      <c r="A289" s="34"/>
      <c r="B289" s="35"/>
      <c r="C289" s="182" t="s">
        <v>483</v>
      </c>
      <c r="D289" s="182" t="s">
        <v>119</v>
      </c>
      <c r="E289" s="183" t="s">
        <v>484</v>
      </c>
      <c r="F289" s="184" t="s">
        <v>485</v>
      </c>
      <c r="G289" s="185" t="s">
        <v>263</v>
      </c>
      <c r="H289" s="186">
        <v>2</v>
      </c>
      <c r="I289" s="187"/>
      <c r="J289" s="188">
        <f>ROUND(I289*H289,2)</f>
        <v>0</v>
      </c>
      <c r="K289" s="189"/>
      <c r="L289" s="39"/>
      <c r="M289" s="190" t="s">
        <v>1</v>
      </c>
      <c r="N289" s="191" t="s">
        <v>41</v>
      </c>
      <c r="O289" s="71"/>
      <c r="P289" s="192">
        <f>O289*H289</f>
        <v>0</v>
      </c>
      <c r="Q289" s="192">
        <v>8E-05</v>
      </c>
      <c r="R289" s="192">
        <f>Q289*H289</f>
        <v>0.00016</v>
      </c>
      <c r="S289" s="192">
        <v>0</v>
      </c>
      <c r="T289" s="19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4" t="s">
        <v>123</v>
      </c>
      <c r="AT289" s="194" t="s">
        <v>119</v>
      </c>
      <c r="AU289" s="194" t="s">
        <v>83</v>
      </c>
      <c r="AY289" s="17" t="s">
        <v>117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7" t="s">
        <v>81</v>
      </c>
      <c r="BK289" s="195">
        <f>ROUND(I289*H289,2)</f>
        <v>0</v>
      </c>
      <c r="BL289" s="17" t="s">
        <v>123</v>
      </c>
      <c r="BM289" s="194" t="s">
        <v>486</v>
      </c>
    </row>
    <row r="290" spans="1:65" s="2" customFormat="1" ht="21.75" customHeight="1">
      <c r="A290" s="34"/>
      <c r="B290" s="35"/>
      <c r="C290" s="182" t="s">
        <v>487</v>
      </c>
      <c r="D290" s="182" t="s">
        <v>119</v>
      </c>
      <c r="E290" s="183" t="s">
        <v>488</v>
      </c>
      <c r="F290" s="184" t="s">
        <v>489</v>
      </c>
      <c r="G290" s="185" t="s">
        <v>263</v>
      </c>
      <c r="H290" s="186">
        <v>2</v>
      </c>
      <c r="I290" s="187"/>
      <c r="J290" s="188">
        <f>ROUND(I290*H290,2)</f>
        <v>0</v>
      </c>
      <c r="K290" s="189"/>
      <c r="L290" s="39"/>
      <c r="M290" s="190" t="s">
        <v>1</v>
      </c>
      <c r="N290" s="191" t="s">
        <v>41</v>
      </c>
      <c r="O290" s="71"/>
      <c r="P290" s="192">
        <f>O290*H290</f>
        <v>0</v>
      </c>
      <c r="Q290" s="192">
        <v>0.00066</v>
      </c>
      <c r="R290" s="192">
        <f>Q290*H290</f>
        <v>0.00132</v>
      </c>
      <c r="S290" s="192">
        <v>0</v>
      </c>
      <c r="T290" s="193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4" t="s">
        <v>123</v>
      </c>
      <c r="AT290" s="194" t="s">
        <v>119</v>
      </c>
      <c r="AU290" s="194" t="s">
        <v>83</v>
      </c>
      <c r="AY290" s="17" t="s">
        <v>117</v>
      </c>
      <c r="BE290" s="195">
        <f>IF(N290="základní",J290,0)</f>
        <v>0</v>
      </c>
      <c r="BF290" s="195">
        <f>IF(N290="snížená",J290,0)</f>
        <v>0</v>
      </c>
      <c r="BG290" s="195">
        <f>IF(N290="zákl. přenesená",J290,0)</f>
        <v>0</v>
      </c>
      <c r="BH290" s="195">
        <f>IF(N290="sníž. přenesená",J290,0)</f>
        <v>0</v>
      </c>
      <c r="BI290" s="195">
        <f>IF(N290="nulová",J290,0)</f>
        <v>0</v>
      </c>
      <c r="BJ290" s="17" t="s">
        <v>81</v>
      </c>
      <c r="BK290" s="195">
        <f>ROUND(I290*H290,2)</f>
        <v>0</v>
      </c>
      <c r="BL290" s="17" t="s">
        <v>123</v>
      </c>
      <c r="BM290" s="194" t="s">
        <v>490</v>
      </c>
    </row>
    <row r="291" spans="1:65" s="2" customFormat="1" ht="16.5" customHeight="1">
      <c r="A291" s="34"/>
      <c r="B291" s="35"/>
      <c r="C291" s="182" t="s">
        <v>491</v>
      </c>
      <c r="D291" s="182" t="s">
        <v>119</v>
      </c>
      <c r="E291" s="183" t="s">
        <v>492</v>
      </c>
      <c r="F291" s="184" t="s">
        <v>493</v>
      </c>
      <c r="G291" s="185" t="s">
        <v>137</v>
      </c>
      <c r="H291" s="186">
        <v>3.6</v>
      </c>
      <c r="I291" s="187"/>
      <c r="J291" s="188">
        <f>ROUND(I291*H291,2)</f>
        <v>0</v>
      </c>
      <c r="K291" s="189"/>
      <c r="L291" s="39"/>
      <c r="M291" s="190" t="s">
        <v>1</v>
      </c>
      <c r="N291" s="191" t="s">
        <v>41</v>
      </c>
      <c r="O291" s="71"/>
      <c r="P291" s="192">
        <f>O291*H291</f>
        <v>0</v>
      </c>
      <c r="Q291" s="192">
        <v>0.00052</v>
      </c>
      <c r="R291" s="192">
        <f>Q291*H291</f>
        <v>0.001872</v>
      </c>
      <c r="S291" s="192">
        <v>0</v>
      </c>
      <c r="T291" s="193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4" t="s">
        <v>123</v>
      </c>
      <c r="AT291" s="194" t="s">
        <v>119</v>
      </c>
      <c r="AU291" s="194" t="s">
        <v>83</v>
      </c>
      <c r="AY291" s="17" t="s">
        <v>117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7" t="s">
        <v>81</v>
      </c>
      <c r="BK291" s="195">
        <f>ROUND(I291*H291,2)</f>
        <v>0</v>
      </c>
      <c r="BL291" s="17" t="s">
        <v>123</v>
      </c>
      <c r="BM291" s="194" t="s">
        <v>494</v>
      </c>
    </row>
    <row r="292" spans="1:65" s="2" customFormat="1" ht="21.75" customHeight="1">
      <c r="A292" s="34"/>
      <c r="B292" s="35"/>
      <c r="C292" s="229" t="s">
        <v>495</v>
      </c>
      <c r="D292" s="229" t="s">
        <v>194</v>
      </c>
      <c r="E292" s="230" t="s">
        <v>496</v>
      </c>
      <c r="F292" s="231" t="s">
        <v>497</v>
      </c>
      <c r="G292" s="232" t="s">
        <v>137</v>
      </c>
      <c r="H292" s="233">
        <v>3.6</v>
      </c>
      <c r="I292" s="234"/>
      <c r="J292" s="235">
        <f>ROUND(I292*H292,2)</f>
        <v>0</v>
      </c>
      <c r="K292" s="236"/>
      <c r="L292" s="237"/>
      <c r="M292" s="238" t="s">
        <v>1</v>
      </c>
      <c r="N292" s="239" t="s">
        <v>41</v>
      </c>
      <c r="O292" s="71"/>
      <c r="P292" s="192">
        <f>O292*H292</f>
        <v>0</v>
      </c>
      <c r="Q292" s="192">
        <v>0.00893</v>
      </c>
      <c r="R292" s="192">
        <f>Q292*H292</f>
        <v>0.032148</v>
      </c>
      <c r="S292" s="192">
        <v>0</v>
      </c>
      <c r="T292" s="193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4" t="s">
        <v>155</v>
      </c>
      <c r="AT292" s="194" t="s">
        <v>194</v>
      </c>
      <c r="AU292" s="194" t="s">
        <v>83</v>
      </c>
      <c r="AY292" s="17" t="s">
        <v>117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17" t="s">
        <v>81</v>
      </c>
      <c r="BK292" s="195">
        <f>ROUND(I292*H292,2)</f>
        <v>0</v>
      </c>
      <c r="BL292" s="17" t="s">
        <v>123</v>
      </c>
      <c r="BM292" s="194" t="s">
        <v>498</v>
      </c>
    </row>
    <row r="293" spans="2:63" s="12" customFormat="1" ht="22.9" customHeight="1">
      <c r="B293" s="166"/>
      <c r="C293" s="167"/>
      <c r="D293" s="168" t="s">
        <v>75</v>
      </c>
      <c r="E293" s="180" t="s">
        <v>162</v>
      </c>
      <c r="F293" s="180" t="s">
        <v>499</v>
      </c>
      <c r="G293" s="167"/>
      <c r="H293" s="167"/>
      <c r="I293" s="170"/>
      <c r="J293" s="181">
        <f>BK293</f>
        <v>0</v>
      </c>
      <c r="K293" s="167"/>
      <c r="L293" s="172"/>
      <c r="M293" s="173"/>
      <c r="N293" s="174"/>
      <c r="O293" s="174"/>
      <c r="P293" s="175">
        <f>SUM(P294:P295)</f>
        <v>0</v>
      </c>
      <c r="Q293" s="174"/>
      <c r="R293" s="175">
        <f>SUM(R294:R295)</f>
        <v>0</v>
      </c>
      <c r="S293" s="174"/>
      <c r="T293" s="176">
        <f>SUM(T294:T295)</f>
        <v>0</v>
      </c>
      <c r="AR293" s="177" t="s">
        <v>81</v>
      </c>
      <c r="AT293" s="178" t="s">
        <v>75</v>
      </c>
      <c r="AU293" s="178" t="s">
        <v>81</v>
      </c>
      <c r="AY293" s="177" t="s">
        <v>117</v>
      </c>
      <c r="BK293" s="179">
        <f>SUM(BK294:BK295)</f>
        <v>0</v>
      </c>
    </row>
    <row r="294" spans="1:65" s="2" customFormat="1" ht="24.2" customHeight="1">
      <c r="A294" s="34"/>
      <c r="B294" s="35"/>
      <c r="C294" s="182" t="s">
        <v>500</v>
      </c>
      <c r="D294" s="182" t="s">
        <v>119</v>
      </c>
      <c r="E294" s="183" t="s">
        <v>501</v>
      </c>
      <c r="F294" s="184" t="s">
        <v>502</v>
      </c>
      <c r="G294" s="185" t="s">
        <v>122</v>
      </c>
      <c r="H294" s="186">
        <v>229.95</v>
      </c>
      <c r="I294" s="187"/>
      <c r="J294" s="188">
        <f>ROUND(I294*H294,2)</f>
        <v>0</v>
      </c>
      <c r="K294" s="189"/>
      <c r="L294" s="39"/>
      <c r="M294" s="190" t="s">
        <v>1</v>
      </c>
      <c r="N294" s="191" t="s">
        <v>41</v>
      </c>
      <c r="O294" s="71"/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4" t="s">
        <v>123</v>
      </c>
      <c r="AT294" s="194" t="s">
        <v>119</v>
      </c>
      <c r="AU294" s="194" t="s">
        <v>83</v>
      </c>
      <c r="AY294" s="17" t="s">
        <v>117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17" t="s">
        <v>81</v>
      </c>
      <c r="BK294" s="195">
        <f>ROUND(I294*H294,2)</f>
        <v>0</v>
      </c>
      <c r="BL294" s="17" t="s">
        <v>123</v>
      </c>
      <c r="BM294" s="194" t="s">
        <v>503</v>
      </c>
    </row>
    <row r="295" spans="2:51" s="13" customFormat="1" ht="11.25">
      <c r="B295" s="196"/>
      <c r="C295" s="197"/>
      <c r="D295" s="198" t="s">
        <v>125</v>
      </c>
      <c r="E295" s="199" t="s">
        <v>1</v>
      </c>
      <c r="F295" s="200" t="s">
        <v>504</v>
      </c>
      <c r="G295" s="197"/>
      <c r="H295" s="201">
        <v>229.95</v>
      </c>
      <c r="I295" s="202"/>
      <c r="J295" s="197"/>
      <c r="K295" s="197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125</v>
      </c>
      <c r="AU295" s="207" t="s">
        <v>83</v>
      </c>
      <c r="AV295" s="13" t="s">
        <v>83</v>
      </c>
      <c r="AW295" s="13" t="s">
        <v>32</v>
      </c>
      <c r="AX295" s="13" t="s">
        <v>81</v>
      </c>
      <c r="AY295" s="207" t="s">
        <v>117</v>
      </c>
    </row>
    <row r="296" spans="2:63" s="12" customFormat="1" ht="22.9" customHeight="1">
      <c r="B296" s="166"/>
      <c r="C296" s="167"/>
      <c r="D296" s="168" t="s">
        <v>75</v>
      </c>
      <c r="E296" s="180" t="s">
        <v>505</v>
      </c>
      <c r="F296" s="180" t="s">
        <v>506</v>
      </c>
      <c r="G296" s="167"/>
      <c r="H296" s="167"/>
      <c r="I296" s="170"/>
      <c r="J296" s="181">
        <f>BK296</f>
        <v>0</v>
      </c>
      <c r="K296" s="167"/>
      <c r="L296" s="172"/>
      <c r="M296" s="173"/>
      <c r="N296" s="174"/>
      <c r="O296" s="174"/>
      <c r="P296" s="175">
        <f>P297</f>
        <v>0</v>
      </c>
      <c r="Q296" s="174"/>
      <c r="R296" s="175">
        <f>R297</f>
        <v>0</v>
      </c>
      <c r="S296" s="174"/>
      <c r="T296" s="176">
        <f>T297</f>
        <v>0</v>
      </c>
      <c r="AR296" s="177" t="s">
        <v>81</v>
      </c>
      <c r="AT296" s="178" t="s">
        <v>75</v>
      </c>
      <c r="AU296" s="178" t="s">
        <v>81</v>
      </c>
      <c r="AY296" s="177" t="s">
        <v>117</v>
      </c>
      <c r="BK296" s="179">
        <f>BK297</f>
        <v>0</v>
      </c>
    </row>
    <row r="297" spans="1:65" s="2" customFormat="1" ht="24.2" customHeight="1">
      <c r="A297" s="34"/>
      <c r="B297" s="35"/>
      <c r="C297" s="182" t="s">
        <v>507</v>
      </c>
      <c r="D297" s="182" t="s">
        <v>119</v>
      </c>
      <c r="E297" s="183" t="s">
        <v>508</v>
      </c>
      <c r="F297" s="184" t="s">
        <v>509</v>
      </c>
      <c r="G297" s="185" t="s">
        <v>197</v>
      </c>
      <c r="H297" s="186">
        <v>13.484</v>
      </c>
      <c r="I297" s="187"/>
      <c r="J297" s="188">
        <f>ROUND(I297*H297,2)</f>
        <v>0</v>
      </c>
      <c r="K297" s="189"/>
      <c r="L297" s="39"/>
      <c r="M297" s="190" t="s">
        <v>1</v>
      </c>
      <c r="N297" s="191" t="s">
        <v>41</v>
      </c>
      <c r="O297" s="71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4" t="s">
        <v>123</v>
      </c>
      <c r="AT297" s="194" t="s">
        <v>119</v>
      </c>
      <c r="AU297" s="194" t="s">
        <v>83</v>
      </c>
      <c r="AY297" s="17" t="s">
        <v>117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17" t="s">
        <v>81</v>
      </c>
      <c r="BK297" s="195">
        <f>ROUND(I297*H297,2)</f>
        <v>0</v>
      </c>
      <c r="BL297" s="17" t="s">
        <v>123</v>
      </c>
      <c r="BM297" s="194" t="s">
        <v>510</v>
      </c>
    </row>
    <row r="298" spans="2:63" s="12" customFormat="1" ht="25.9" customHeight="1">
      <c r="B298" s="166"/>
      <c r="C298" s="167"/>
      <c r="D298" s="168" t="s">
        <v>75</v>
      </c>
      <c r="E298" s="169" t="s">
        <v>511</v>
      </c>
      <c r="F298" s="169" t="s">
        <v>512</v>
      </c>
      <c r="G298" s="167"/>
      <c r="H298" s="167"/>
      <c r="I298" s="170"/>
      <c r="J298" s="171">
        <f>BK298</f>
        <v>0</v>
      </c>
      <c r="K298" s="167"/>
      <c r="L298" s="172"/>
      <c r="M298" s="173"/>
      <c r="N298" s="174"/>
      <c r="O298" s="174"/>
      <c r="P298" s="175">
        <f>P299+P304+P313+P318</f>
        <v>0</v>
      </c>
      <c r="Q298" s="174"/>
      <c r="R298" s="175">
        <f>R299+R304+R313+R318</f>
        <v>0</v>
      </c>
      <c r="S298" s="174"/>
      <c r="T298" s="176">
        <f>T299+T304+T313+T318</f>
        <v>0</v>
      </c>
      <c r="AR298" s="177" t="s">
        <v>139</v>
      </c>
      <c r="AT298" s="178" t="s">
        <v>75</v>
      </c>
      <c r="AU298" s="178" t="s">
        <v>76</v>
      </c>
      <c r="AY298" s="177" t="s">
        <v>117</v>
      </c>
      <c r="BK298" s="179">
        <f>BK299+BK304+BK313+BK318</f>
        <v>0</v>
      </c>
    </row>
    <row r="299" spans="2:63" s="12" customFormat="1" ht="22.9" customHeight="1">
      <c r="B299" s="166"/>
      <c r="C299" s="167"/>
      <c r="D299" s="168" t="s">
        <v>75</v>
      </c>
      <c r="E299" s="180" t="s">
        <v>513</v>
      </c>
      <c r="F299" s="180" t="s">
        <v>514</v>
      </c>
      <c r="G299" s="167"/>
      <c r="H299" s="167"/>
      <c r="I299" s="170"/>
      <c r="J299" s="181">
        <f>BK299</f>
        <v>0</v>
      </c>
      <c r="K299" s="167"/>
      <c r="L299" s="172"/>
      <c r="M299" s="173"/>
      <c r="N299" s="174"/>
      <c r="O299" s="174"/>
      <c r="P299" s="175">
        <f>SUM(P300:P303)</f>
        <v>0</v>
      </c>
      <c r="Q299" s="174"/>
      <c r="R299" s="175">
        <f>SUM(R300:R303)</f>
        <v>0</v>
      </c>
      <c r="S299" s="174"/>
      <c r="T299" s="176">
        <f>SUM(T300:T303)</f>
        <v>0</v>
      </c>
      <c r="AR299" s="177" t="s">
        <v>139</v>
      </c>
      <c r="AT299" s="178" t="s">
        <v>75</v>
      </c>
      <c r="AU299" s="178" t="s">
        <v>81</v>
      </c>
      <c r="AY299" s="177" t="s">
        <v>117</v>
      </c>
      <c r="BK299" s="179">
        <f>SUM(BK300:BK303)</f>
        <v>0</v>
      </c>
    </row>
    <row r="300" spans="1:65" s="2" customFormat="1" ht="16.5" customHeight="1">
      <c r="A300" s="34"/>
      <c r="B300" s="35"/>
      <c r="C300" s="182" t="s">
        <v>515</v>
      </c>
      <c r="D300" s="182" t="s">
        <v>119</v>
      </c>
      <c r="E300" s="183" t="s">
        <v>516</v>
      </c>
      <c r="F300" s="184" t="s">
        <v>517</v>
      </c>
      <c r="G300" s="185" t="s">
        <v>1</v>
      </c>
      <c r="H300" s="186">
        <v>1</v>
      </c>
      <c r="I300" s="187"/>
      <c r="J300" s="188">
        <f>ROUND(I300*H300,2)</f>
        <v>0</v>
      </c>
      <c r="K300" s="189"/>
      <c r="L300" s="39"/>
      <c r="M300" s="190" t="s">
        <v>1</v>
      </c>
      <c r="N300" s="191" t="s">
        <v>41</v>
      </c>
      <c r="O300" s="71"/>
      <c r="P300" s="192">
        <f>O300*H300</f>
        <v>0</v>
      </c>
      <c r="Q300" s="192">
        <v>0</v>
      </c>
      <c r="R300" s="192">
        <f>Q300*H300</f>
        <v>0</v>
      </c>
      <c r="S300" s="192">
        <v>0</v>
      </c>
      <c r="T300" s="19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4" t="s">
        <v>518</v>
      </c>
      <c r="AT300" s="194" t="s">
        <v>119</v>
      </c>
      <c r="AU300" s="194" t="s">
        <v>83</v>
      </c>
      <c r="AY300" s="17" t="s">
        <v>117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17" t="s">
        <v>81</v>
      </c>
      <c r="BK300" s="195">
        <f>ROUND(I300*H300,2)</f>
        <v>0</v>
      </c>
      <c r="BL300" s="17" t="s">
        <v>518</v>
      </c>
      <c r="BM300" s="194" t="s">
        <v>519</v>
      </c>
    </row>
    <row r="301" spans="1:65" s="2" customFormat="1" ht="24.2" customHeight="1">
      <c r="A301" s="34"/>
      <c r="B301" s="35"/>
      <c r="C301" s="182" t="s">
        <v>520</v>
      </c>
      <c r="D301" s="182" t="s">
        <v>119</v>
      </c>
      <c r="E301" s="183" t="s">
        <v>521</v>
      </c>
      <c r="F301" s="184" t="s">
        <v>522</v>
      </c>
      <c r="G301" s="185" t="s">
        <v>1</v>
      </c>
      <c r="H301" s="186">
        <v>1</v>
      </c>
      <c r="I301" s="187"/>
      <c r="J301" s="188">
        <f>ROUND(I301*H301,2)</f>
        <v>0</v>
      </c>
      <c r="K301" s="189"/>
      <c r="L301" s="39"/>
      <c r="M301" s="190" t="s">
        <v>1</v>
      </c>
      <c r="N301" s="191" t="s">
        <v>41</v>
      </c>
      <c r="O301" s="71"/>
      <c r="P301" s="192">
        <f>O301*H301</f>
        <v>0</v>
      </c>
      <c r="Q301" s="192">
        <v>0</v>
      </c>
      <c r="R301" s="192">
        <f>Q301*H301</f>
        <v>0</v>
      </c>
      <c r="S301" s="192">
        <v>0</v>
      </c>
      <c r="T301" s="19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4" t="s">
        <v>518</v>
      </c>
      <c r="AT301" s="194" t="s">
        <v>119</v>
      </c>
      <c r="AU301" s="194" t="s">
        <v>83</v>
      </c>
      <c r="AY301" s="17" t="s">
        <v>117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7" t="s">
        <v>81</v>
      </c>
      <c r="BK301" s="195">
        <f>ROUND(I301*H301,2)</f>
        <v>0</v>
      </c>
      <c r="BL301" s="17" t="s">
        <v>518</v>
      </c>
      <c r="BM301" s="194" t="s">
        <v>523</v>
      </c>
    </row>
    <row r="302" spans="1:65" s="2" customFormat="1" ht="24.2" customHeight="1">
      <c r="A302" s="34"/>
      <c r="B302" s="35"/>
      <c r="C302" s="182" t="s">
        <v>524</v>
      </c>
      <c r="D302" s="182" t="s">
        <v>119</v>
      </c>
      <c r="E302" s="183" t="s">
        <v>525</v>
      </c>
      <c r="F302" s="184" t="s">
        <v>526</v>
      </c>
      <c r="G302" s="185" t="s">
        <v>1</v>
      </c>
      <c r="H302" s="186">
        <v>1</v>
      </c>
      <c r="I302" s="187"/>
      <c r="J302" s="188">
        <f>ROUND(I302*H302,2)</f>
        <v>0</v>
      </c>
      <c r="K302" s="189"/>
      <c r="L302" s="39"/>
      <c r="M302" s="190" t="s">
        <v>1</v>
      </c>
      <c r="N302" s="191" t="s">
        <v>41</v>
      </c>
      <c r="O302" s="71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4" t="s">
        <v>518</v>
      </c>
      <c r="AT302" s="194" t="s">
        <v>119</v>
      </c>
      <c r="AU302" s="194" t="s">
        <v>83</v>
      </c>
      <c r="AY302" s="17" t="s">
        <v>117</v>
      </c>
      <c r="BE302" s="195">
        <f>IF(N302="základní",J302,0)</f>
        <v>0</v>
      </c>
      <c r="BF302" s="195">
        <f>IF(N302="snížená",J302,0)</f>
        <v>0</v>
      </c>
      <c r="BG302" s="195">
        <f>IF(N302="zákl. přenesená",J302,0)</f>
        <v>0</v>
      </c>
      <c r="BH302" s="195">
        <f>IF(N302="sníž. přenesená",J302,0)</f>
        <v>0</v>
      </c>
      <c r="BI302" s="195">
        <f>IF(N302="nulová",J302,0)</f>
        <v>0</v>
      </c>
      <c r="BJ302" s="17" t="s">
        <v>81</v>
      </c>
      <c r="BK302" s="195">
        <f>ROUND(I302*H302,2)</f>
        <v>0</v>
      </c>
      <c r="BL302" s="17" t="s">
        <v>518</v>
      </c>
      <c r="BM302" s="194" t="s">
        <v>527</v>
      </c>
    </row>
    <row r="303" spans="1:65" s="2" customFormat="1" ht="16.5" customHeight="1">
      <c r="A303" s="34"/>
      <c r="B303" s="35"/>
      <c r="C303" s="182" t="s">
        <v>528</v>
      </c>
      <c r="D303" s="182" t="s">
        <v>119</v>
      </c>
      <c r="E303" s="183" t="s">
        <v>529</v>
      </c>
      <c r="F303" s="184" t="s">
        <v>530</v>
      </c>
      <c r="G303" s="185" t="s">
        <v>1</v>
      </c>
      <c r="H303" s="186">
        <v>1</v>
      </c>
      <c r="I303" s="187"/>
      <c r="J303" s="188">
        <f>ROUND(I303*H303,2)</f>
        <v>0</v>
      </c>
      <c r="K303" s="189"/>
      <c r="L303" s="39"/>
      <c r="M303" s="190" t="s">
        <v>1</v>
      </c>
      <c r="N303" s="191" t="s">
        <v>41</v>
      </c>
      <c r="O303" s="71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4" t="s">
        <v>518</v>
      </c>
      <c r="AT303" s="194" t="s">
        <v>119</v>
      </c>
      <c r="AU303" s="194" t="s">
        <v>83</v>
      </c>
      <c r="AY303" s="17" t="s">
        <v>117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7" t="s">
        <v>81</v>
      </c>
      <c r="BK303" s="195">
        <f>ROUND(I303*H303,2)</f>
        <v>0</v>
      </c>
      <c r="BL303" s="17" t="s">
        <v>518</v>
      </c>
      <c r="BM303" s="194" t="s">
        <v>531</v>
      </c>
    </row>
    <row r="304" spans="2:63" s="12" customFormat="1" ht="22.9" customHeight="1">
      <c r="B304" s="166"/>
      <c r="C304" s="167"/>
      <c r="D304" s="168" t="s">
        <v>75</v>
      </c>
      <c r="E304" s="180" t="s">
        <v>532</v>
      </c>
      <c r="F304" s="180" t="s">
        <v>533</v>
      </c>
      <c r="G304" s="167"/>
      <c r="H304" s="167"/>
      <c r="I304" s="170"/>
      <c r="J304" s="181">
        <f>BK304</f>
        <v>0</v>
      </c>
      <c r="K304" s="167"/>
      <c r="L304" s="172"/>
      <c r="M304" s="173"/>
      <c r="N304" s="174"/>
      <c r="O304" s="174"/>
      <c r="P304" s="175">
        <f>SUM(P305:P312)</f>
        <v>0</v>
      </c>
      <c r="Q304" s="174"/>
      <c r="R304" s="175">
        <f>SUM(R305:R312)</f>
        <v>0</v>
      </c>
      <c r="S304" s="174"/>
      <c r="T304" s="176">
        <f>SUM(T305:T312)</f>
        <v>0</v>
      </c>
      <c r="AR304" s="177" t="s">
        <v>139</v>
      </c>
      <c r="AT304" s="178" t="s">
        <v>75</v>
      </c>
      <c r="AU304" s="178" t="s">
        <v>81</v>
      </c>
      <c r="AY304" s="177" t="s">
        <v>117</v>
      </c>
      <c r="BK304" s="179">
        <f>SUM(BK305:BK312)</f>
        <v>0</v>
      </c>
    </row>
    <row r="305" spans="1:65" s="2" customFormat="1" ht="21.75" customHeight="1">
      <c r="A305" s="34"/>
      <c r="B305" s="35"/>
      <c r="C305" s="182" t="s">
        <v>534</v>
      </c>
      <c r="D305" s="182" t="s">
        <v>119</v>
      </c>
      <c r="E305" s="183" t="s">
        <v>535</v>
      </c>
      <c r="F305" s="184" t="s">
        <v>536</v>
      </c>
      <c r="G305" s="185" t="s">
        <v>1</v>
      </c>
      <c r="H305" s="186">
        <v>1</v>
      </c>
      <c r="I305" s="187"/>
      <c r="J305" s="188">
        <f aca="true" t="shared" si="30" ref="J305:J312">ROUND(I305*H305,2)</f>
        <v>0</v>
      </c>
      <c r="K305" s="189"/>
      <c r="L305" s="39"/>
      <c r="M305" s="190" t="s">
        <v>1</v>
      </c>
      <c r="N305" s="191" t="s">
        <v>41</v>
      </c>
      <c r="O305" s="71"/>
      <c r="P305" s="192">
        <f aca="true" t="shared" si="31" ref="P305:P312">O305*H305</f>
        <v>0</v>
      </c>
      <c r="Q305" s="192">
        <v>0</v>
      </c>
      <c r="R305" s="192">
        <f aca="true" t="shared" si="32" ref="R305:R312">Q305*H305</f>
        <v>0</v>
      </c>
      <c r="S305" s="192">
        <v>0</v>
      </c>
      <c r="T305" s="193">
        <f aca="true" t="shared" si="33" ref="T305:T312"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4" t="s">
        <v>518</v>
      </c>
      <c r="AT305" s="194" t="s">
        <v>119</v>
      </c>
      <c r="AU305" s="194" t="s">
        <v>83</v>
      </c>
      <c r="AY305" s="17" t="s">
        <v>117</v>
      </c>
      <c r="BE305" s="195">
        <f aca="true" t="shared" si="34" ref="BE305:BE312">IF(N305="základní",J305,0)</f>
        <v>0</v>
      </c>
      <c r="BF305" s="195">
        <f aca="true" t="shared" si="35" ref="BF305:BF312">IF(N305="snížená",J305,0)</f>
        <v>0</v>
      </c>
      <c r="BG305" s="195">
        <f aca="true" t="shared" si="36" ref="BG305:BG312">IF(N305="zákl. přenesená",J305,0)</f>
        <v>0</v>
      </c>
      <c r="BH305" s="195">
        <f aca="true" t="shared" si="37" ref="BH305:BH312">IF(N305="sníž. přenesená",J305,0)</f>
        <v>0</v>
      </c>
      <c r="BI305" s="195">
        <f aca="true" t="shared" si="38" ref="BI305:BI312">IF(N305="nulová",J305,0)</f>
        <v>0</v>
      </c>
      <c r="BJ305" s="17" t="s">
        <v>81</v>
      </c>
      <c r="BK305" s="195">
        <f aca="true" t="shared" si="39" ref="BK305:BK312">ROUND(I305*H305,2)</f>
        <v>0</v>
      </c>
      <c r="BL305" s="17" t="s">
        <v>518</v>
      </c>
      <c r="BM305" s="194" t="s">
        <v>537</v>
      </c>
    </row>
    <row r="306" spans="1:65" s="2" customFormat="1" ht="16.5" customHeight="1">
      <c r="A306" s="34"/>
      <c r="B306" s="35"/>
      <c r="C306" s="182" t="s">
        <v>538</v>
      </c>
      <c r="D306" s="182" t="s">
        <v>119</v>
      </c>
      <c r="E306" s="183" t="s">
        <v>539</v>
      </c>
      <c r="F306" s="184" t="s">
        <v>540</v>
      </c>
      <c r="G306" s="185" t="s">
        <v>1</v>
      </c>
      <c r="H306" s="186">
        <v>1</v>
      </c>
      <c r="I306" s="187"/>
      <c r="J306" s="188">
        <f t="shared" si="30"/>
        <v>0</v>
      </c>
      <c r="K306" s="189"/>
      <c r="L306" s="39"/>
      <c r="M306" s="190" t="s">
        <v>1</v>
      </c>
      <c r="N306" s="191" t="s">
        <v>41</v>
      </c>
      <c r="O306" s="71"/>
      <c r="P306" s="192">
        <f t="shared" si="31"/>
        <v>0</v>
      </c>
      <c r="Q306" s="192">
        <v>0</v>
      </c>
      <c r="R306" s="192">
        <f t="shared" si="32"/>
        <v>0</v>
      </c>
      <c r="S306" s="192">
        <v>0</v>
      </c>
      <c r="T306" s="193">
        <f t="shared" si="3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4" t="s">
        <v>518</v>
      </c>
      <c r="AT306" s="194" t="s">
        <v>119</v>
      </c>
      <c r="AU306" s="194" t="s">
        <v>83</v>
      </c>
      <c r="AY306" s="17" t="s">
        <v>117</v>
      </c>
      <c r="BE306" s="195">
        <f t="shared" si="34"/>
        <v>0</v>
      </c>
      <c r="BF306" s="195">
        <f t="shared" si="35"/>
        <v>0</v>
      </c>
      <c r="BG306" s="195">
        <f t="shared" si="36"/>
        <v>0</v>
      </c>
      <c r="BH306" s="195">
        <f t="shared" si="37"/>
        <v>0</v>
      </c>
      <c r="BI306" s="195">
        <f t="shared" si="38"/>
        <v>0</v>
      </c>
      <c r="BJ306" s="17" t="s">
        <v>81</v>
      </c>
      <c r="BK306" s="195">
        <f t="shared" si="39"/>
        <v>0</v>
      </c>
      <c r="BL306" s="17" t="s">
        <v>518</v>
      </c>
      <c r="BM306" s="194" t="s">
        <v>541</v>
      </c>
    </row>
    <row r="307" spans="1:65" s="2" customFormat="1" ht="16.5" customHeight="1">
      <c r="A307" s="34"/>
      <c r="B307" s="35"/>
      <c r="C307" s="182" t="s">
        <v>542</v>
      </c>
      <c r="D307" s="182" t="s">
        <v>119</v>
      </c>
      <c r="E307" s="183" t="s">
        <v>543</v>
      </c>
      <c r="F307" s="184" t="s">
        <v>544</v>
      </c>
      <c r="G307" s="185" t="s">
        <v>1</v>
      </c>
      <c r="H307" s="186">
        <v>1</v>
      </c>
      <c r="I307" s="187"/>
      <c r="J307" s="188">
        <f t="shared" si="30"/>
        <v>0</v>
      </c>
      <c r="K307" s="189"/>
      <c r="L307" s="39"/>
      <c r="M307" s="190" t="s">
        <v>1</v>
      </c>
      <c r="N307" s="191" t="s">
        <v>41</v>
      </c>
      <c r="O307" s="71"/>
      <c r="P307" s="192">
        <f t="shared" si="31"/>
        <v>0</v>
      </c>
      <c r="Q307" s="192">
        <v>0</v>
      </c>
      <c r="R307" s="192">
        <f t="shared" si="32"/>
        <v>0</v>
      </c>
      <c r="S307" s="192">
        <v>0</v>
      </c>
      <c r="T307" s="193">
        <f t="shared" si="3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4" t="s">
        <v>518</v>
      </c>
      <c r="AT307" s="194" t="s">
        <v>119</v>
      </c>
      <c r="AU307" s="194" t="s">
        <v>83</v>
      </c>
      <c r="AY307" s="17" t="s">
        <v>117</v>
      </c>
      <c r="BE307" s="195">
        <f t="shared" si="34"/>
        <v>0</v>
      </c>
      <c r="BF307" s="195">
        <f t="shared" si="35"/>
        <v>0</v>
      </c>
      <c r="BG307" s="195">
        <f t="shared" si="36"/>
        <v>0</v>
      </c>
      <c r="BH307" s="195">
        <f t="shared" si="37"/>
        <v>0</v>
      </c>
      <c r="BI307" s="195">
        <f t="shared" si="38"/>
        <v>0</v>
      </c>
      <c r="BJ307" s="17" t="s">
        <v>81</v>
      </c>
      <c r="BK307" s="195">
        <f t="shared" si="39"/>
        <v>0</v>
      </c>
      <c r="BL307" s="17" t="s">
        <v>518</v>
      </c>
      <c r="BM307" s="194" t="s">
        <v>545</v>
      </c>
    </row>
    <row r="308" spans="1:65" s="2" customFormat="1" ht="24.2" customHeight="1">
      <c r="A308" s="34"/>
      <c r="B308" s="35"/>
      <c r="C308" s="182" t="s">
        <v>546</v>
      </c>
      <c r="D308" s="182" t="s">
        <v>119</v>
      </c>
      <c r="E308" s="183" t="s">
        <v>547</v>
      </c>
      <c r="F308" s="184" t="s">
        <v>548</v>
      </c>
      <c r="G308" s="185" t="s">
        <v>1</v>
      </c>
      <c r="H308" s="186">
        <v>1</v>
      </c>
      <c r="I308" s="187"/>
      <c r="J308" s="188">
        <f t="shared" si="30"/>
        <v>0</v>
      </c>
      <c r="K308" s="189"/>
      <c r="L308" s="39"/>
      <c r="M308" s="190" t="s">
        <v>1</v>
      </c>
      <c r="N308" s="191" t="s">
        <v>41</v>
      </c>
      <c r="O308" s="71"/>
      <c r="P308" s="192">
        <f t="shared" si="31"/>
        <v>0</v>
      </c>
      <c r="Q308" s="192">
        <v>0</v>
      </c>
      <c r="R308" s="192">
        <f t="shared" si="32"/>
        <v>0</v>
      </c>
      <c r="S308" s="192">
        <v>0</v>
      </c>
      <c r="T308" s="193">
        <f t="shared" si="3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4" t="s">
        <v>518</v>
      </c>
      <c r="AT308" s="194" t="s">
        <v>119</v>
      </c>
      <c r="AU308" s="194" t="s">
        <v>83</v>
      </c>
      <c r="AY308" s="17" t="s">
        <v>117</v>
      </c>
      <c r="BE308" s="195">
        <f t="shared" si="34"/>
        <v>0</v>
      </c>
      <c r="BF308" s="195">
        <f t="shared" si="35"/>
        <v>0</v>
      </c>
      <c r="BG308" s="195">
        <f t="shared" si="36"/>
        <v>0</v>
      </c>
      <c r="BH308" s="195">
        <f t="shared" si="37"/>
        <v>0</v>
      </c>
      <c r="BI308" s="195">
        <f t="shared" si="38"/>
        <v>0</v>
      </c>
      <c r="BJ308" s="17" t="s">
        <v>81</v>
      </c>
      <c r="BK308" s="195">
        <f t="shared" si="39"/>
        <v>0</v>
      </c>
      <c r="BL308" s="17" t="s">
        <v>518</v>
      </c>
      <c r="BM308" s="194" t="s">
        <v>549</v>
      </c>
    </row>
    <row r="309" spans="1:65" s="2" customFormat="1" ht="16.5" customHeight="1">
      <c r="A309" s="34"/>
      <c r="B309" s="35"/>
      <c r="C309" s="182" t="s">
        <v>550</v>
      </c>
      <c r="D309" s="182" t="s">
        <v>119</v>
      </c>
      <c r="E309" s="183" t="s">
        <v>551</v>
      </c>
      <c r="F309" s="184" t="s">
        <v>552</v>
      </c>
      <c r="G309" s="185" t="s">
        <v>1</v>
      </c>
      <c r="H309" s="186">
        <v>1</v>
      </c>
      <c r="I309" s="187"/>
      <c r="J309" s="188">
        <f t="shared" si="30"/>
        <v>0</v>
      </c>
      <c r="K309" s="189"/>
      <c r="L309" s="39"/>
      <c r="M309" s="190" t="s">
        <v>1</v>
      </c>
      <c r="N309" s="191" t="s">
        <v>41</v>
      </c>
      <c r="O309" s="71"/>
      <c r="P309" s="192">
        <f t="shared" si="31"/>
        <v>0</v>
      </c>
      <c r="Q309" s="192">
        <v>0</v>
      </c>
      <c r="R309" s="192">
        <f t="shared" si="32"/>
        <v>0</v>
      </c>
      <c r="S309" s="192">
        <v>0</v>
      </c>
      <c r="T309" s="193">
        <f t="shared" si="3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4" t="s">
        <v>518</v>
      </c>
      <c r="AT309" s="194" t="s">
        <v>119</v>
      </c>
      <c r="AU309" s="194" t="s">
        <v>83</v>
      </c>
      <c r="AY309" s="17" t="s">
        <v>117</v>
      </c>
      <c r="BE309" s="195">
        <f t="shared" si="34"/>
        <v>0</v>
      </c>
      <c r="BF309" s="195">
        <f t="shared" si="35"/>
        <v>0</v>
      </c>
      <c r="BG309" s="195">
        <f t="shared" si="36"/>
        <v>0</v>
      </c>
      <c r="BH309" s="195">
        <f t="shared" si="37"/>
        <v>0</v>
      </c>
      <c r="BI309" s="195">
        <f t="shared" si="38"/>
        <v>0</v>
      </c>
      <c r="BJ309" s="17" t="s">
        <v>81</v>
      </c>
      <c r="BK309" s="195">
        <f t="shared" si="39"/>
        <v>0</v>
      </c>
      <c r="BL309" s="17" t="s">
        <v>518</v>
      </c>
      <c r="BM309" s="194" t="s">
        <v>553</v>
      </c>
    </row>
    <row r="310" spans="1:65" s="2" customFormat="1" ht="16.5" customHeight="1">
      <c r="A310" s="34"/>
      <c r="B310" s="35"/>
      <c r="C310" s="182" t="s">
        <v>554</v>
      </c>
      <c r="D310" s="182" t="s">
        <v>119</v>
      </c>
      <c r="E310" s="183" t="s">
        <v>555</v>
      </c>
      <c r="F310" s="184" t="s">
        <v>556</v>
      </c>
      <c r="G310" s="185" t="s">
        <v>1</v>
      </c>
      <c r="H310" s="186">
        <v>1</v>
      </c>
      <c r="I310" s="187"/>
      <c r="J310" s="188">
        <f t="shared" si="30"/>
        <v>0</v>
      </c>
      <c r="K310" s="189"/>
      <c r="L310" s="39"/>
      <c r="M310" s="190" t="s">
        <v>1</v>
      </c>
      <c r="N310" s="191" t="s">
        <v>41</v>
      </c>
      <c r="O310" s="71"/>
      <c r="P310" s="192">
        <f t="shared" si="31"/>
        <v>0</v>
      </c>
      <c r="Q310" s="192">
        <v>0</v>
      </c>
      <c r="R310" s="192">
        <f t="shared" si="32"/>
        <v>0</v>
      </c>
      <c r="S310" s="192">
        <v>0</v>
      </c>
      <c r="T310" s="193">
        <f t="shared" si="3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4" t="s">
        <v>518</v>
      </c>
      <c r="AT310" s="194" t="s">
        <v>119</v>
      </c>
      <c r="AU310" s="194" t="s">
        <v>83</v>
      </c>
      <c r="AY310" s="17" t="s">
        <v>117</v>
      </c>
      <c r="BE310" s="195">
        <f t="shared" si="34"/>
        <v>0</v>
      </c>
      <c r="BF310" s="195">
        <f t="shared" si="35"/>
        <v>0</v>
      </c>
      <c r="BG310" s="195">
        <f t="shared" si="36"/>
        <v>0</v>
      </c>
      <c r="BH310" s="195">
        <f t="shared" si="37"/>
        <v>0</v>
      </c>
      <c r="BI310" s="195">
        <f t="shared" si="38"/>
        <v>0</v>
      </c>
      <c r="BJ310" s="17" t="s">
        <v>81</v>
      </c>
      <c r="BK310" s="195">
        <f t="shared" si="39"/>
        <v>0</v>
      </c>
      <c r="BL310" s="17" t="s">
        <v>518</v>
      </c>
      <c r="BM310" s="194" t="s">
        <v>557</v>
      </c>
    </row>
    <row r="311" spans="1:65" s="2" customFormat="1" ht="16.5" customHeight="1">
      <c r="A311" s="34"/>
      <c r="B311" s="35"/>
      <c r="C311" s="182" t="s">
        <v>558</v>
      </c>
      <c r="D311" s="182" t="s">
        <v>119</v>
      </c>
      <c r="E311" s="183" t="s">
        <v>559</v>
      </c>
      <c r="F311" s="184" t="s">
        <v>560</v>
      </c>
      <c r="G311" s="185" t="s">
        <v>1</v>
      </c>
      <c r="H311" s="186">
        <v>1</v>
      </c>
      <c r="I311" s="187"/>
      <c r="J311" s="188">
        <f t="shared" si="30"/>
        <v>0</v>
      </c>
      <c r="K311" s="189"/>
      <c r="L311" s="39"/>
      <c r="M311" s="190" t="s">
        <v>1</v>
      </c>
      <c r="N311" s="191" t="s">
        <v>41</v>
      </c>
      <c r="O311" s="71"/>
      <c r="P311" s="192">
        <f t="shared" si="31"/>
        <v>0</v>
      </c>
      <c r="Q311" s="192">
        <v>0</v>
      </c>
      <c r="R311" s="192">
        <f t="shared" si="32"/>
        <v>0</v>
      </c>
      <c r="S311" s="192">
        <v>0</v>
      </c>
      <c r="T311" s="193">
        <f t="shared" si="3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4" t="s">
        <v>518</v>
      </c>
      <c r="AT311" s="194" t="s">
        <v>119</v>
      </c>
      <c r="AU311" s="194" t="s">
        <v>83</v>
      </c>
      <c r="AY311" s="17" t="s">
        <v>117</v>
      </c>
      <c r="BE311" s="195">
        <f t="shared" si="34"/>
        <v>0</v>
      </c>
      <c r="BF311" s="195">
        <f t="shared" si="35"/>
        <v>0</v>
      </c>
      <c r="BG311" s="195">
        <f t="shared" si="36"/>
        <v>0</v>
      </c>
      <c r="BH311" s="195">
        <f t="shared" si="37"/>
        <v>0</v>
      </c>
      <c r="BI311" s="195">
        <f t="shared" si="38"/>
        <v>0</v>
      </c>
      <c r="BJ311" s="17" t="s">
        <v>81</v>
      </c>
      <c r="BK311" s="195">
        <f t="shared" si="39"/>
        <v>0</v>
      </c>
      <c r="BL311" s="17" t="s">
        <v>518</v>
      </c>
      <c r="BM311" s="194" t="s">
        <v>561</v>
      </c>
    </row>
    <row r="312" spans="1:65" s="2" customFormat="1" ht="16.5" customHeight="1">
      <c r="A312" s="34"/>
      <c r="B312" s="35"/>
      <c r="C312" s="182" t="s">
        <v>562</v>
      </c>
      <c r="D312" s="182" t="s">
        <v>119</v>
      </c>
      <c r="E312" s="183" t="s">
        <v>563</v>
      </c>
      <c r="F312" s="184" t="s">
        <v>564</v>
      </c>
      <c r="G312" s="185" t="s">
        <v>1</v>
      </c>
      <c r="H312" s="186">
        <v>1</v>
      </c>
      <c r="I312" s="187"/>
      <c r="J312" s="188">
        <f t="shared" si="30"/>
        <v>0</v>
      </c>
      <c r="K312" s="189"/>
      <c r="L312" s="39"/>
      <c r="M312" s="190" t="s">
        <v>1</v>
      </c>
      <c r="N312" s="191" t="s">
        <v>41</v>
      </c>
      <c r="O312" s="71"/>
      <c r="P312" s="192">
        <f t="shared" si="31"/>
        <v>0</v>
      </c>
      <c r="Q312" s="192">
        <v>0</v>
      </c>
      <c r="R312" s="192">
        <f t="shared" si="32"/>
        <v>0</v>
      </c>
      <c r="S312" s="192">
        <v>0</v>
      </c>
      <c r="T312" s="193">
        <f t="shared" si="3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4" t="s">
        <v>518</v>
      </c>
      <c r="AT312" s="194" t="s">
        <v>119</v>
      </c>
      <c r="AU312" s="194" t="s">
        <v>83</v>
      </c>
      <c r="AY312" s="17" t="s">
        <v>117</v>
      </c>
      <c r="BE312" s="195">
        <f t="shared" si="34"/>
        <v>0</v>
      </c>
      <c r="BF312" s="195">
        <f t="shared" si="35"/>
        <v>0</v>
      </c>
      <c r="BG312" s="195">
        <f t="shared" si="36"/>
        <v>0</v>
      </c>
      <c r="BH312" s="195">
        <f t="shared" si="37"/>
        <v>0</v>
      </c>
      <c r="BI312" s="195">
        <f t="shared" si="38"/>
        <v>0</v>
      </c>
      <c r="BJ312" s="17" t="s">
        <v>81</v>
      </c>
      <c r="BK312" s="195">
        <f t="shared" si="39"/>
        <v>0</v>
      </c>
      <c r="BL312" s="17" t="s">
        <v>518</v>
      </c>
      <c r="BM312" s="194" t="s">
        <v>565</v>
      </c>
    </row>
    <row r="313" spans="2:63" s="12" customFormat="1" ht="22.9" customHeight="1">
      <c r="B313" s="166"/>
      <c r="C313" s="167"/>
      <c r="D313" s="168" t="s">
        <v>75</v>
      </c>
      <c r="E313" s="180" t="s">
        <v>566</v>
      </c>
      <c r="F313" s="180" t="s">
        <v>567</v>
      </c>
      <c r="G313" s="167"/>
      <c r="H313" s="167"/>
      <c r="I313" s="170"/>
      <c r="J313" s="181">
        <f>BK313</f>
        <v>0</v>
      </c>
      <c r="K313" s="167"/>
      <c r="L313" s="172"/>
      <c r="M313" s="173"/>
      <c r="N313" s="174"/>
      <c r="O313" s="174"/>
      <c r="P313" s="175">
        <f>SUM(P314:P317)</f>
        <v>0</v>
      </c>
      <c r="Q313" s="174"/>
      <c r="R313" s="175">
        <f>SUM(R314:R317)</f>
        <v>0</v>
      </c>
      <c r="S313" s="174"/>
      <c r="T313" s="176">
        <f>SUM(T314:T317)</f>
        <v>0</v>
      </c>
      <c r="AR313" s="177" t="s">
        <v>139</v>
      </c>
      <c r="AT313" s="178" t="s">
        <v>75</v>
      </c>
      <c r="AU313" s="178" t="s">
        <v>81</v>
      </c>
      <c r="AY313" s="177" t="s">
        <v>117</v>
      </c>
      <c r="BK313" s="179">
        <f>SUM(BK314:BK317)</f>
        <v>0</v>
      </c>
    </row>
    <row r="314" spans="1:65" s="2" customFormat="1" ht="16.5" customHeight="1">
      <c r="A314" s="34"/>
      <c r="B314" s="35"/>
      <c r="C314" s="182" t="s">
        <v>568</v>
      </c>
      <c r="D314" s="182" t="s">
        <v>119</v>
      </c>
      <c r="E314" s="183" t="s">
        <v>569</v>
      </c>
      <c r="F314" s="184" t="s">
        <v>570</v>
      </c>
      <c r="G314" s="185" t="s">
        <v>1</v>
      </c>
      <c r="H314" s="186">
        <v>6</v>
      </c>
      <c r="I314" s="187"/>
      <c r="J314" s="188">
        <f>ROUND(I314*H314,2)</f>
        <v>0</v>
      </c>
      <c r="K314" s="189"/>
      <c r="L314" s="39"/>
      <c r="M314" s="190" t="s">
        <v>1</v>
      </c>
      <c r="N314" s="191" t="s">
        <v>41</v>
      </c>
      <c r="O314" s="71"/>
      <c r="P314" s="192">
        <f>O314*H314</f>
        <v>0</v>
      </c>
      <c r="Q314" s="192">
        <v>0</v>
      </c>
      <c r="R314" s="192">
        <f>Q314*H314</f>
        <v>0</v>
      </c>
      <c r="S314" s="192">
        <v>0</v>
      </c>
      <c r="T314" s="19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4" t="s">
        <v>518</v>
      </c>
      <c r="AT314" s="194" t="s">
        <v>119</v>
      </c>
      <c r="AU314" s="194" t="s">
        <v>83</v>
      </c>
      <c r="AY314" s="17" t="s">
        <v>117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7" t="s">
        <v>81</v>
      </c>
      <c r="BK314" s="195">
        <f>ROUND(I314*H314,2)</f>
        <v>0</v>
      </c>
      <c r="BL314" s="17" t="s">
        <v>518</v>
      </c>
      <c r="BM314" s="194" t="s">
        <v>571</v>
      </c>
    </row>
    <row r="315" spans="1:65" s="2" customFormat="1" ht="16.5" customHeight="1">
      <c r="A315" s="34"/>
      <c r="B315" s="35"/>
      <c r="C315" s="182" t="s">
        <v>572</v>
      </c>
      <c r="D315" s="182" t="s">
        <v>119</v>
      </c>
      <c r="E315" s="183" t="s">
        <v>573</v>
      </c>
      <c r="F315" s="184" t="s">
        <v>574</v>
      </c>
      <c r="G315" s="185" t="s">
        <v>1</v>
      </c>
      <c r="H315" s="186">
        <v>4</v>
      </c>
      <c r="I315" s="187"/>
      <c r="J315" s="188">
        <f>ROUND(I315*H315,2)</f>
        <v>0</v>
      </c>
      <c r="K315" s="189"/>
      <c r="L315" s="39"/>
      <c r="M315" s="190" t="s">
        <v>1</v>
      </c>
      <c r="N315" s="191" t="s">
        <v>41</v>
      </c>
      <c r="O315" s="71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4" t="s">
        <v>518</v>
      </c>
      <c r="AT315" s="194" t="s">
        <v>119</v>
      </c>
      <c r="AU315" s="194" t="s">
        <v>83</v>
      </c>
      <c r="AY315" s="17" t="s">
        <v>117</v>
      </c>
      <c r="BE315" s="195">
        <f>IF(N315="základní",J315,0)</f>
        <v>0</v>
      </c>
      <c r="BF315" s="195">
        <f>IF(N315="snížená",J315,0)</f>
        <v>0</v>
      </c>
      <c r="BG315" s="195">
        <f>IF(N315="zákl. přenesená",J315,0)</f>
        <v>0</v>
      </c>
      <c r="BH315" s="195">
        <f>IF(N315="sníž. přenesená",J315,0)</f>
        <v>0</v>
      </c>
      <c r="BI315" s="195">
        <f>IF(N315="nulová",J315,0)</f>
        <v>0</v>
      </c>
      <c r="BJ315" s="17" t="s">
        <v>81</v>
      </c>
      <c r="BK315" s="195">
        <f>ROUND(I315*H315,2)</f>
        <v>0</v>
      </c>
      <c r="BL315" s="17" t="s">
        <v>518</v>
      </c>
      <c r="BM315" s="194" t="s">
        <v>575</v>
      </c>
    </row>
    <row r="316" spans="1:65" s="2" customFormat="1" ht="16.5" customHeight="1">
      <c r="A316" s="34"/>
      <c r="B316" s="35"/>
      <c r="C316" s="182" t="s">
        <v>576</v>
      </c>
      <c r="D316" s="182" t="s">
        <v>119</v>
      </c>
      <c r="E316" s="183" t="s">
        <v>577</v>
      </c>
      <c r="F316" s="184" t="s">
        <v>578</v>
      </c>
      <c r="G316" s="185" t="s">
        <v>1</v>
      </c>
      <c r="H316" s="186">
        <v>1</v>
      </c>
      <c r="I316" s="187"/>
      <c r="J316" s="188">
        <f>ROUND(I316*H316,2)</f>
        <v>0</v>
      </c>
      <c r="K316" s="189"/>
      <c r="L316" s="39"/>
      <c r="M316" s="190" t="s">
        <v>1</v>
      </c>
      <c r="N316" s="191" t="s">
        <v>41</v>
      </c>
      <c r="O316" s="71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4" t="s">
        <v>518</v>
      </c>
      <c r="AT316" s="194" t="s">
        <v>119</v>
      </c>
      <c r="AU316" s="194" t="s">
        <v>83</v>
      </c>
      <c r="AY316" s="17" t="s">
        <v>117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7" t="s">
        <v>81</v>
      </c>
      <c r="BK316" s="195">
        <f>ROUND(I316*H316,2)</f>
        <v>0</v>
      </c>
      <c r="BL316" s="17" t="s">
        <v>518</v>
      </c>
      <c r="BM316" s="194" t="s">
        <v>579</v>
      </c>
    </row>
    <row r="317" spans="1:65" s="2" customFormat="1" ht="24.2" customHeight="1">
      <c r="A317" s="34"/>
      <c r="B317" s="35"/>
      <c r="C317" s="182" t="s">
        <v>580</v>
      </c>
      <c r="D317" s="182" t="s">
        <v>119</v>
      </c>
      <c r="E317" s="183" t="s">
        <v>581</v>
      </c>
      <c r="F317" s="184" t="s">
        <v>582</v>
      </c>
      <c r="G317" s="185" t="s">
        <v>1</v>
      </c>
      <c r="H317" s="186">
        <v>1</v>
      </c>
      <c r="I317" s="187"/>
      <c r="J317" s="188">
        <f>ROUND(I317*H317,2)</f>
        <v>0</v>
      </c>
      <c r="K317" s="189"/>
      <c r="L317" s="39"/>
      <c r="M317" s="190" t="s">
        <v>1</v>
      </c>
      <c r="N317" s="191" t="s">
        <v>41</v>
      </c>
      <c r="O317" s="71"/>
      <c r="P317" s="192">
        <f>O317*H317</f>
        <v>0</v>
      </c>
      <c r="Q317" s="192">
        <v>0</v>
      </c>
      <c r="R317" s="192">
        <f>Q317*H317</f>
        <v>0</v>
      </c>
      <c r="S317" s="192">
        <v>0</v>
      </c>
      <c r="T317" s="19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4" t="s">
        <v>518</v>
      </c>
      <c r="AT317" s="194" t="s">
        <v>119</v>
      </c>
      <c r="AU317" s="194" t="s">
        <v>83</v>
      </c>
      <c r="AY317" s="17" t="s">
        <v>117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17" t="s">
        <v>81</v>
      </c>
      <c r="BK317" s="195">
        <f>ROUND(I317*H317,2)</f>
        <v>0</v>
      </c>
      <c r="BL317" s="17" t="s">
        <v>518</v>
      </c>
      <c r="BM317" s="194" t="s">
        <v>583</v>
      </c>
    </row>
    <row r="318" spans="2:63" s="12" customFormat="1" ht="22.9" customHeight="1">
      <c r="B318" s="166"/>
      <c r="C318" s="167"/>
      <c r="D318" s="168" t="s">
        <v>75</v>
      </c>
      <c r="E318" s="180" t="s">
        <v>584</v>
      </c>
      <c r="F318" s="180" t="s">
        <v>585</v>
      </c>
      <c r="G318" s="167"/>
      <c r="H318" s="167"/>
      <c r="I318" s="170"/>
      <c r="J318" s="181">
        <f>BK318</f>
        <v>0</v>
      </c>
      <c r="K318" s="167"/>
      <c r="L318" s="172"/>
      <c r="M318" s="173"/>
      <c r="N318" s="174"/>
      <c r="O318" s="174"/>
      <c r="P318" s="175">
        <f>P319</f>
        <v>0</v>
      </c>
      <c r="Q318" s="174"/>
      <c r="R318" s="175">
        <f>R319</f>
        <v>0</v>
      </c>
      <c r="S318" s="174"/>
      <c r="T318" s="176">
        <f>T319</f>
        <v>0</v>
      </c>
      <c r="AR318" s="177" t="s">
        <v>139</v>
      </c>
      <c r="AT318" s="178" t="s">
        <v>75</v>
      </c>
      <c r="AU318" s="178" t="s">
        <v>81</v>
      </c>
      <c r="AY318" s="177" t="s">
        <v>117</v>
      </c>
      <c r="BK318" s="179">
        <f>BK319</f>
        <v>0</v>
      </c>
    </row>
    <row r="319" spans="1:65" s="2" customFormat="1" ht="44.25" customHeight="1">
      <c r="A319" s="34"/>
      <c r="B319" s="35"/>
      <c r="C319" s="182" t="s">
        <v>586</v>
      </c>
      <c r="D319" s="182" t="s">
        <v>119</v>
      </c>
      <c r="E319" s="183" t="s">
        <v>587</v>
      </c>
      <c r="F319" s="184" t="s">
        <v>588</v>
      </c>
      <c r="G319" s="185" t="s">
        <v>1</v>
      </c>
      <c r="H319" s="186">
        <v>1</v>
      </c>
      <c r="I319" s="187"/>
      <c r="J319" s="188">
        <f>ROUND(I319*H319,2)</f>
        <v>0</v>
      </c>
      <c r="K319" s="189"/>
      <c r="L319" s="39"/>
      <c r="M319" s="240" t="s">
        <v>1</v>
      </c>
      <c r="N319" s="241" t="s">
        <v>41</v>
      </c>
      <c r="O319" s="242"/>
      <c r="P319" s="243">
        <f>O319*H319</f>
        <v>0</v>
      </c>
      <c r="Q319" s="243">
        <v>0</v>
      </c>
      <c r="R319" s="243">
        <f>Q319*H319</f>
        <v>0</v>
      </c>
      <c r="S319" s="243">
        <v>0</v>
      </c>
      <c r="T319" s="24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4" t="s">
        <v>518</v>
      </c>
      <c r="AT319" s="194" t="s">
        <v>119</v>
      </c>
      <c r="AU319" s="194" t="s">
        <v>83</v>
      </c>
      <c r="AY319" s="17" t="s">
        <v>117</v>
      </c>
      <c r="BE319" s="195">
        <f>IF(N319="základní",J319,0)</f>
        <v>0</v>
      </c>
      <c r="BF319" s="195">
        <f>IF(N319="snížená",J319,0)</f>
        <v>0</v>
      </c>
      <c r="BG319" s="195">
        <f>IF(N319="zákl. přenesená",J319,0)</f>
        <v>0</v>
      </c>
      <c r="BH319" s="195">
        <f>IF(N319="sníž. přenesená",J319,0)</f>
        <v>0</v>
      </c>
      <c r="BI319" s="195">
        <f>IF(N319="nulová",J319,0)</f>
        <v>0</v>
      </c>
      <c r="BJ319" s="17" t="s">
        <v>81</v>
      </c>
      <c r="BK319" s="195">
        <f>ROUND(I319*H319,2)</f>
        <v>0</v>
      </c>
      <c r="BL319" s="17" t="s">
        <v>518</v>
      </c>
      <c r="BM319" s="194" t="s">
        <v>589</v>
      </c>
    </row>
    <row r="320" spans="1:31" s="2" customFormat="1" ht="6.95" customHeight="1">
      <c r="A320" s="34"/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39"/>
      <c r="M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</row>
  </sheetData>
  <sheetProtection algorithmName="SHA-512" hashValue="mJ+2I+tZMVYXlBU1aoH5U9Z2Es4M09OTk1wLySQ3loOXGqTvTlj5ae7DLMrfkRU8vhUTlwQAtU0BVBrUjANH1Q==" saltValue="mi/PHTrKo7a+NWK7EqmP97P3UUrYgN5xVOCHftVLJHm3L2BwF5ROgcAxeMnzqhCE7JIqRXheXMRAJ5dxj8CzRA==" spinCount="100000" sheet="1" objects="1" scenarios="1" formatColumns="0" formatRows="0" autoFilter="0"/>
  <autoFilter ref="C123:K319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Kozák</dc:creator>
  <cp:keywords/>
  <dc:description/>
  <cp:lastModifiedBy>Vocel Ales</cp:lastModifiedBy>
  <dcterms:created xsi:type="dcterms:W3CDTF">2023-03-27T08:53:26Z</dcterms:created>
  <dcterms:modified xsi:type="dcterms:W3CDTF">2023-03-31T16:11:41Z</dcterms:modified>
  <cp:category/>
  <cp:version/>
  <cp:contentType/>
  <cp:contentStatus/>
</cp:coreProperties>
</file>