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12195" windowHeight="10215" activeTab="0"/>
  </bookViews>
  <sheets>
    <sheet name="Rekapitulace stavby" sheetId="1" r:id="rId1"/>
    <sheet name="SO 01.1. - Vodovodní řad ..." sheetId="2" r:id="rId2"/>
    <sheet name="SO 01.2. - Vodovodní řad ..." sheetId="3" r:id="rId3"/>
    <sheet name="SO 02 - Distriktní šachta" sheetId="4" r:id="rId4"/>
    <sheet name="SO 02.1. - Přípojka NN" sheetId="5" r:id="rId5"/>
    <sheet name="PS 02.1. - Elektrotechnic..." sheetId="6" r:id="rId6"/>
    <sheet name="PS 02.2. - Strojně techno..." sheetId="7" r:id="rId7"/>
    <sheet name="03 - Vedlejší a ostaní ná..." sheetId="8" r:id="rId8"/>
  </sheets>
  <definedNames>
    <definedName name="_xlnm._FilterDatabase" localSheetId="7" hidden="1">'03 - Vedlejší a ostaní ná...'!$C$116:$K$176</definedName>
    <definedName name="_xlnm._FilterDatabase" localSheetId="5" hidden="1">'PS 02.1. - Elektrotechnic...'!$C$121:$K$128</definedName>
    <definedName name="_xlnm._FilterDatabase" localSheetId="6" hidden="1">'PS 02.2. - Strojně techno...'!$C$123:$K$139</definedName>
    <definedName name="_xlnm._FilterDatabase" localSheetId="1" hidden="1">'SO 01.1. - Vodovodní řad ...'!$C$128:$K$339</definedName>
    <definedName name="_xlnm._FilterDatabase" localSheetId="2" hidden="1">'SO 01.2. - Vodovodní řad ...'!$C$125:$K$236</definedName>
    <definedName name="_xlnm._FilterDatabase" localSheetId="3" hidden="1">'SO 02 - Distriktní šachta'!$C$126:$K$237</definedName>
    <definedName name="_xlnm._FilterDatabase" localSheetId="4" hidden="1">'SO 02.1. - Přípojka NN'!$C$121:$K$128</definedName>
    <definedName name="_xlnm.Print_Area" localSheetId="7">'03 - Vedlejší a ostaní ná...'!$C$4:$J$76,'03 - Vedlejší a ostaní ná...'!$C$82:$J$98,'03 - Vedlejší a ostaní ná...'!$C$104:$T$176</definedName>
    <definedName name="_xlnm.Print_Area" localSheetId="5">'PS 02.1. - Elektrotechnic...'!$C$4:$J$76,'PS 02.1. - Elektrotechnic...'!$C$82:$J$101,'PS 02.1. - Elektrotechnic...'!$C$107:$T$128</definedName>
    <definedName name="_xlnm.Print_Area" localSheetId="6">'PS 02.2. - Strojně techno...'!$C$4:$J$76,'PS 02.2. - Strojně techno...'!$C$82:$J$103,'PS 02.2. - Strojně techno...'!$C$109:$T$139</definedName>
    <definedName name="_xlnm.Print_Area" localSheetId="0">'Rekapitulace stavby'!$D$4:$AO$76,'Rekapitulace stavby'!$C$82:$AQ$104</definedName>
    <definedName name="_xlnm.Print_Area" localSheetId="1">'SO 01.1. - Vodovodní řad ...'!$C$4:$J$76,'SO 01.1. - Vodovodní řad ...'!$C$82:$J$108,'SO 01.1. - Vodovodní řad ...'!$C$114:$T$339</definedName>
    <definedName name="_xlnm.Print_Area" localSheetId="2">'SO 01.2. - Vodovodní řad ...'!$C$4:$J$76,'SO 01.2. - Vodovodní řad ...'!$C$82:$J$105,'SO 01.2. - Vodovodní řad ...'!$C$111:$T$236</definedName>
    <definedName name="_xlnm.Print_Area" localSheetId="3">'SO 02 - Distriktní šachta'!$C$4:$J$76,'SO 02 - Distriktní šachta'!$C$82:$J$108,'SO 02 - Distriktní šachta'!$C$114:$T$237</definedName>
    <definedName name="_xlnm.Print_Area" localSheetId="4">'SO 02.1. - Přípojka NN'!$C$4:$J$76,'SO 02.1. - Přípojka NN'!$C$82:$J$101,'SO 02.1. - Přípojka NN'!$C$107:$T$128</definedName>
    <definedName name="_xlnm.Print_Titles" localSheetId="0">'Rekapitulace stavby'!$92:$92</definedName>
    <definedName name="_xlnm.Print_Titles" localSheetId="1">'SO 01.1. - Vodovodní řad ...'!$128:$128</definedName>
    <definedName name="_xlnm.Print_Titles" localSheetId="2">'SO 01.2. - Vodovodní řad ...'!$125:$125</definedName>
    <definedName name="_xlnm.Print_Titles" localSheetId="3">'SO 02 - Distriktní šachta'!$126:$126</definedName>
    <definedName name="_xlnm.Print_Titles" localSheetId="4">'SO 02.1. - Přípojka NN'!$121:$121</definedName>
    <definedName name="_xlnm.Print_Titles" localSheetId="5">'PS 02.1. - Elektrotechnic...'!$121:$121</definedName>
    <definedName name="_xlnm.Print_Titles" localSheetId="6">'PS 02.2. - Strojně techno...'!$123:$123</definedName>
    <definedName name="_xlnm.Print_Titles" localSheetId="7">'03 - Vedlejší a ostaní ná...'!$116:$116</definedName>
  </definedNames>
  <calcPr calcId="191029"/>
</workbook>
</file>

<file path=xl/sharedStrings.xml><?xml version="1.0" encoding="utf-8"?>
<sst xmlns="http://schemas.openxmlformats.org/spreadsheetml/2006/main" count="6848" uniqueCount="920">
  <si>
    <t>Export Komplet</t>
  </si>
  <si>
    <t/>
  </si>
  <si>
    <t>2.0</t>
  </si>
  <si>
    <t>ZAMOK</t>
  </si>
  <si>
    <t>False</t>
  </si>
  <si>
    <t>{3e3f03e2-a9e2-49b9-8a46-2b8388816809}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</si>
  <si>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</si>
  <si>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</si>
  <si>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</si>
  <si>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</si>
  <si>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</si>
  <si>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</si>
  <si>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</si>
  <si>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</si>
  <si>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20220059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</si>
  <si>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</si>
  <si>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</si>
  <si>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Vodovod Bezno - Chotětov - bezvýkopové uložení - intravilán Chotětov</t>
  </si>
  <si>
    <t>KSO:</t>
  </si>
  <si>
    <t>CC-CZ:</t>
  </si>
  <si>
    <t>Místo:</t>
  </si>
  <si>
    <t>Bezno - Chotětov</t>
  </si>
  <si>
    <t>Datum:</t>
  </si>
  <si>
    <t>21. 12. 2022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</si>
  <si>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</si>
  <si>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</si>
  <si>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</si>
  <si>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</si>
  <si>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</si>
  <si>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</si>
  <si>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</si>
  <si>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</si>
  <si>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</si>
  <si>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</si>
  <si>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</si>
  <si>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</si>
  <si>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</si>
  <si>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</si>
  <si>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</si>
  <si>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</si>
  <si>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</si>
  <si>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</si>
  <si>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</si>
  <si>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</si>
  <si>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</si>
  <si>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</si>
  <si>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</si>
  <si>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</si>
  <si>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</si>
  <si>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</si>
  <si>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</si>
  <si>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</si>
  <si>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</si>
  <si>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</si>
  <si>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</si>
  <si>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</si>
  <si>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</si>
  <si>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</si>
  <si>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</si>
  <si>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</si>
  <si>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</si>
  <si>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</si>
  <si>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</si>
  <si>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</si>
  <si>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</si>
  <si>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</si>
  <si>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</si>
  <si>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</si>
  <si>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</si>
  <si>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</si>
  <si>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</si>
  <si>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</si>
  <si>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</si>
  <si>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</si>
  <si>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</si>
  <si>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</si>
  <si>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</si>
  <si>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</si>
  <si>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</si>
  <si>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</si>
  <si>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</si>
  <si>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</si>
  <si>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</si>
  <si>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</si>
  <si>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</si>
  <si>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</si>
  <si>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Vodovodní řad -  bezvýkopové uložení - intravilán Chotětov</t>
  </si>
  <si>
    <t>STA</t>
  </si>
  <si>
    <t>1</t>
  </si>
  <si>
    <t>{c62eaa03-6f6b-4797-aae4-ee7844872523}</t>
  </si>
  <si>
    <t>2</t>
  </si>
  <si>
    <t>/</t>
  </si>
  <si>
    <t>SO 01.1.</t>
  </si>
  <si>
    <t>Vodovodní řad pokládka výkopem</t>
  </si>
  <si>
    <t>Soupis</t>
  </si>
  <si>
    <t>{306dc35f-364a-45f8-9d26-9e6ca4403375}</t>
  </si>
  <si>
    <t>SO 01.2.</t>
  </si>
  <si>
    <t>Vodovodní řad bezvýkopová pokládka</t>
  </si>
  <si>
    <t>{30e3c09d-6557-4c7b-8f11-6218c968b736}</t>
  </si>
  <si>
    <t>SO 02</t>
  </si>
  <si>
    <t>Distriktní šachta</t>
  </si>
  <si>
    <t>{ef52637f-91fb-4a7c-8def-a21ffa003558}</t>
  </si>
  <si>
    <t>###NOINSERT###</t>
  </si>
  <si>
    <t>SO 02.1.</t>
  </si>
  <si>
    <t>Přípojka NN</t>
  </si>
  <si>
    <t>{fdf6bfee-c321-4309-90d0-bd76c3341761}</t>
  </si>
  <si>
    <t>PS 02.1.</t>
  </si>
  <si>
    <t>Elektrotechnická část a přenos dat</t>
  </si>
  <si>
    <t>{320f253d-9c6a-42f2-bdb5-6adeee54acb1}</t>
  </si>
  <si>
    <t>PS 02.2.</t>
  </si>
  <si>
    <t>Strojně technologické vystrojení</t>
  </si>
  <si>
    <t>{af086f1e-5ee8-45ca-908c-00faeb05e911}</t>
  </si>
  <si>
    <t>03</t>
  </si>
  <si>
    <t>Vedlejší a ostaní náklady</t>
  </si>
  <si>
    <t>{3ff51bed-fab8-4cf4-9f1c-bada2c426e10}</t>
  </si>
  <si>
    <t>KRYCÍ LIST SOUPISU PRACÍ</t>
  </si>
  <si>
    <t>Objekt:</t>
  </si>
  <si>
    <t>SO 01 - Vodovodní řad -  bezvýkopové uložení - intravilán Chotětov</t>
  </si>
  <si>
    <t>Soupis:</t>
  </si>
  <si>
    <t>SO 01.1. - Vodovodní řad pokládka výkopem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</si>
  <si>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</si>
  <si>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</si>
  <si>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</si>
  <si>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</si>
  <si>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</si>
  <si>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</si>
  <si>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</si>
  <si>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</si>
  <si>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</si>
  <si>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</si>
  <si>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</si>
  <si>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</si>
  <si>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</si>
  <si>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</si>
  <si>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</si>
  <si>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</si>
  <si>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</si>
  <si>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</si>
  <si>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</si>
  <si>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</si>
  <si>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</si>
  <si>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</si>
  <si>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</si>
  <si>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</si>
  <si>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</si>
  <si>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</si>
  <si>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</si>
  <si>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</si>
  <si>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</si>
  <si>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</si>
  <si>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</si>
  <si>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</si>
  <si>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</si>
  <si>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</si>
  <si>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m2</t>
  </si>
  <si>
    <t>CS ÚRS 2022 02</t>
  </si>
  <si>
    <t>4</t>
  </si>
  <si>
    <t>255367136</t>
  </si>
  <si>
    <t>VV</t>
  </si>
  <si>
    <t>výkres D.4.1</t>
  </si>
  <si>
    <t>délky dle tabulky kubatur</t>
  </si>
  <si>
    <t>provizorní povrch</t>
  </si>
  <si>
    <t>6,02*1,0 "SUS III. tř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</si>
  <si>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</si>
  <si>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</si>
  <si>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-151745859</t>
  </si>
  <si>
    <t>12,67*1,0 "SUS</t>
  </si>
  <si>
    <t>4,5*1,1 "místní asf</t>
  </si>
  <si>
    <t>Součet</t>
  </si>
  <si>
    <t>3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</si>
  <si>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</si>
  <si>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</si>
  <si>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346299414</t>
  </si>
  <si>
    <t>113154123</t>
  </si>
  <si>
    <t>Frézování živičného podkladu nebo krytu s naložením na dopravní prostředek plochy do 500 m2 bez překážek v trase pruhu šířky přes 0,5 m do 1 m, tloušťky vrstvy 50 mm</t>
  </si>
  <si>
    <t>2057677825</t>
  </si>
  <si>
    <t>6,02*2,0 "SUS III. tř</t>
  </si>
  <si>
    <t>5</t>
  </si>
  <si>
    <t>115101201</t>
  </si>
  <si>
    <t>Čerpání vody na dopravní výšku do 10 m s uvažovaným průměrným přítokem do 500 l/min</t>
  </si>
  <si>
    <t>hod</t>
  </si>
  <si>
    <t>906021166</t>
  </si>
  <si>
    <t>20,0 "odborný odhad</t>
  </si>
  <si>
    <t>6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</si>
  <si>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</si>
  <si>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</si>
  <si>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m</t>
  </si>
  <si>
    <t>310121902</t>
  </si>
  <si>
    <t>výkres D.2.1</t>
  </si>
  <si>
    <t>1*1,0</t>
  </si>
  <si>
    <t>7</t>
  </si>
  <si>
    <t>121151107</t>
  </si>
  <si>
    <t>Sejmutí ornice strojně při souvislé ploše do 100 m2, tl. vrstvy přes 400 do 500 mm</t>
  </si>
  <si>
    <t>759459480</t>
  </si>
  <si>
    <t>délka dle tabulky kubatur</t>
  </si>
  <si>
    <t>20,66*1,0</t>
  </si>
  <si>
    <t>3,6*2,85</t>
  </si>
  <si>
    <t>8</t>
  </si>
  <si>
    <t>130001101</t>
  </si>
  <si>
    <t>Příplatek k cenám hloubených vykopávek za ztížení vykopávky v blízkosti podzemního vedení nebo výbušnin pro jakoukoliv třídu horniny</t>
  </si>
  <si>
    <t>m3</t>
  </si>
  <si>
    <t>-164353086</t>
  </si>
  <si>
    <t>(1)*2*0,5*1,0*1,87</t>
  </si>
  <si>
    <t>9</t>
  </si>
  <si>
    <t>132254204</t>
  </si>
  <si>
    <t>Hloubení zapažených rýh šířky přes 800 do 2 000 mm strojně s urovnáním dna do předepsaného profilu a spádu v hornině třídy těžitelnosti I skupiny 3 přes 100 do 500 m3</t>
  </si>
  <si>
    <t>-189471784</t>
  </si>
  <si>
    <t>dle tabulky kubatur</t>
  </si>
  <si>
    <t>50 % celkového výkopu</t>
  </si>
  <si>
    <t>51,1*0,5</t>
  </si>
  <si>
    <t>10</t>
  </si>
  <si>
    <t>132354204</t>
  </si>
  <si>
    <t>Hloubení zapažených rýh šířky přes 800 do 2 000 mm strojně s urovnáním dna do předepsaného profilu a spádu v hornině třídy těžitelnosti II skupiny 4 přes 100 do 500 m3</t>
  </si>
  <si>
    <t>535582484</t>
  </si>
  <si>
    <t>11</t>
  </si>
  <si>
    <t>151811131</t>
  </si>
  <si>
    <t>Zřízení pažicích boxů pro pažení a rozepření stěn rýh podzemního vedení hloubka výkopu do 4 m, šířka do 1,2 m</t>
  </si>
  <si>
    <t>2059355692</t>
  </si>
  <si>
    <t>99,56</t>
  </si>
  <si>
    <t>12</t>
  </si>
  <si>
    <t>151811133</t>
  </si>
  <si>
    <t>Zřízení pažicích boxů pro pažení a rozepření stěn rýh podzemního vedení hloubka výkopu do 4 m, šířka přes 2,5 do 5 m</t>
  </si>
  <si>
    <t>43971620</t>
  </si>
  <si>
    <t>D.4.5</t>
  </si>
  <si>
    <t>2*3,6*2,99</t>
  </si>
  <si>
    <t>13</t>
  </si>
  <si>
    <t>151811143</t>
  </si>
  <si>
    <t>Zřízení pažicích boxů pro pažení a rozepření stěn rýh podzemního vedení hloubka výkopu přes 4 do 6 m, šířka přes 2,5 do 5 m</t>
  </si>
  <si>
    <t>-1639888846</t>
  </si>
  <si>
    <t>14</t>
  </si>
  <si>
    <t>151811231</t>
  </si>
  <si>
    <t>Odstranění pažicích boxů pro pažení a rozepření stěn rýh podzemního vedení hloubka výkopu do 4 m, šířka do 1,2 m</t>
  </si>
  <si>
    <t>1708835512</t>
  </si>
  <si>
    <t>dle položky zřízení</t>
  </si>
  <si>
    <t>162701105-R</t>
  </si>
  <si>
    <t>Likvidace přebytečné zeminy v souladu s platnou legislativou o odpadech</t>
  </si>
  <si>
    <t>-1126414789</t>
  </si>
  <si>
    <t>- vodorovný přesun sypaniny</t>
  </si>
  <si>
    <t>- poplatek za uložení</t>
  </si>
  <si>
    <t>řad</t>
  </si>
  <si>
    <t>25,55+25,55 " výkop</t>
  </si>
  <si>
    <t>-27,32 "zásyp zeminou z výkopu</t>
  </si>
  <si>
    <t>-22,783 "násyp okolo šachty</t>
  </si>
  <si>
    <t>16</t>
  </si>
  <si>
    <t>174151101</t>
  </si>
  <si>
    <t>Zásyp sypaninou z jakékoliv horniny strojně s uložením výkopku ve vrstvách se zhutněním jam, šachet, rýh nebo kolem objektů v těchto vykopávkách</t>
  </si>
  <si>
    <t>-384142390</t>
  </si>
  <si>
    <t>27,32 "zemina z výkopu</t>
  </si>
  <si>
    <t>4,97 "náhrada výkopku</t>
  </si>
  <si>
    <t>17</t>
  </si>
  <si>
    <t>M</t>
  </si>
  <si>
    <t>58331202</t>
  </si>
  <si>
    <t>štěrkodrť netříděná do 100mm amfibolit</t>
  </si>
  <si>
    <t>t</t>
  </si>
  <si>
    <t>1056832876</t>
  </si>
  <si>
    <t>P</t>
  </si>
  <si>
    <t>Poznámka k položce:
Hmotnost 2 t/m3</t>
  </si>
  <si>
    <t>4,97*2,0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</si>
  <si>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</si>
  <si>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</si>
  <si>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</si>
  <si>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1265528084</t>
  </si>
  <si>
    <t>3,71</t>
  </si>
  <si>
    <t>19</t>
  </si>
  <si>
    <t>58331201</t>
  </si>
  <si>
    <t>štěrkopísek netříděný</t>
  </si>
  <si>
    <t>-187396677</t>
  </si>
  <si>
    <t>3,71*2 'Přepočtené koeficientem množství</t>
  </si>
  <si>
    <t>20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</si>
  <si>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</si>
  <si>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</si>
  <si>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-651021183</t>
  </si>
  <si>
    <t xml:space="preserve">navýšení terénu okolo šachty </t>
  </si>
  <si>
    <t>11,4*2,2 "zemina z výkopu</t>
  </si>
  <si>
    <t>-2,4*1,65*0,58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</si>
  <si>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</si>
  <si>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</si>
  <si>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118919216</t>
  </si>
  <si>
    <t>20,66*2,0</t>
  </si>
  <si>
    <t>22</t>
  </si>
  <si>
    <t>181351007</t>
  </si>
  <si>
    <t>Rozprostření a urovnání ornice v rovině nebo ve svahu sklonu do 1:5 strojně při souvislé ploše do 100 m2, tl. vrstvy přes 400 do 500 mm</t>
  </si>
  <si>
    <t>1261911338</t>
  </si>
  <si>
    <t>23</t>
  </si>
  <si>
    <t>181411121</t>
  </si>
  <si>
    <t>Založení trávníku na půdě předem připravené plochy do 1000 m2 výsevem včetně utažení lučního v rovině nebo na svahu do 1:5</t>
  </si>
  <si>
    <t>447617996</t>
  </si>
  <si>
    <t>41,32+20,66</t>
  </si>
  <si>
    <t>24</t>
  </si>
  <si>
    <t>00572472</t>
  </si>
  <si>
    <t>osivo směs travní krajinná-rovinná</t>
  </si>
  <si>
    <t>kg</t>
  </si>
  <si>
    <t>-744521904</t>
  </si>
  <si>
    <t>61,98*0,02</t>
  </si>
  <si>
    <t>25</t>
  </si>
  <si>
    <t>181411122</t>
  </si>
  <si>
    <t>Založení trávníku na půdě předem připravené plochy do 1000 m2 výsevem včetně utažení lučního na svahu přes 1:5 do 1:2</t>
  </si>
  <si>
    <t>-1684324037</t>
  </si>
  <si>
    <t>26</t>
  </si>
  <si>
    <t>00572474</t>
  </si>
  <si>
    <t>osivo směs travní krajinná-svahová</t>
  </si>
  <si>
    <t>-284261268</t>
  </si>
  <si>
    <t>14,82*0,02</t>
  </si>
  <si>
    <t>27</t>
  </si>
  <si>
    <t>182251101</t>
  </si>
  <si>
    <t>Svahování trvalých svahů do projektovaných profilů strojně s potřebným přemístěním výkopku při svahování násypů v jakékoliv hornině</t>
  </si>
  <si>
    <t>121372097</t>
  </si>
  <si>
    <t>11,4*1,3</t>
  </si>
  <si>
    <t>28</t>
  </si>
  <si>
    <t>182351023</t>
  </si>
  <si>
    <t>Rozprostření a urovnání ornice ve svahu sklonu přes 1:5 strojně při souvislé ploše do 100 m2, tl. vrstvy do 200 mm</t>
  </si>
  <si>
    <t>1823265074</t>
  </si>
  <si>
    <t>Vodorovné konstrukce</t>
  </si>
  <si>
    <t>29</t>
  </si>
  <si>
    <t>451573111</t>
  </si>
  <si>
    <t>Lože pod potrubí, stoky a drobné objekty v otevřeném výkopu z písku a štěrkopísku do 63 mm</t>
  </si>
  <si>
    <t>1935987253</t>
  </si>
  <si>
    <t>30</t>
  </si>
  <si>
    <t>452313151</t>
  </si>
  <si>
    <t>Podkladní a zajišťovací konstrukce z betonu prostého v otevřeném výkopu bloky pro potrubí z betonu tř. C 20/25</t>
  </si>
  <si>
    <t>-1767233015</t>
  </si>
  <si>
    <t>výkres D.3.1</t>
  </si>
  <si>
    <t>1*0,2*0,8*0,25 "OB1</t>
  </si>
  <si>
    <t>1*0,3*0,4*0,55 "OB3</t>
  </si>
  <si>
    <t>Komunikace pozemní</t>
  </si>
  <si>
    <t>31</t>
  </si>
  <si>
    <t>564851011</t>
  </si>
  <si>
    <t>Podklad ze štěrkodrti ŠD s rozprostřením a zhutněním plochy jednotlivě do 100 m2, po zhutnění tl. 150 mm</t>
  </si>
  <si>
    <t>300724069</t>
  </si>
  <si>
    <t>32</t>
  </si>
  <si>
    <t>564871016</t>
  </si>
  <si>
    <t>Podklad ze štěrkodrti ŠD s rozprostřením a zhutněním plochy jednotlivě do 100 m2, po zhutnění tl. 300 mm</t>
  </si>
  <si>
    <t>-79648089</t>
  </si>
  <si>
    <t>33</t>
  </si>
  <si>
    <t>573111112</t>
  </si>
  <si>
    <t>Postřik infiltrační PI z asfaltu silničního s posypem kamenivem, v množství 1,00 kg/m2</t>
  </si>
  <si>
    <t>1178747177</t>
  </si>
  <si>
    <t>34</t>
  </si>
  <si>
    <t>573211109</t>
  </si>
  <si>
    <t>Postřik spojovací PS bez posypu kamenivem z asfaltu silničního, v množství 0,50 kg/m2</t>
  </si>
  <si>
    <t>421577678</t>
  </si>
  <si>
    <t>35</t>
  </si>
  <si>
    <t>577144121</t>
  </si>
  <si>
    <t>Asfaltový beton vrstva obrusná ACO 11 (ABS) s rozprostřením a se zhutněním z nemodifikovaného asfaltu v pruhu šířky přes 3 m tř. I, po zhutnění tl. 50 mm</t>
  </si>
  <si>
    <t>-295257604</t>
  </si>
  <si>
    <t>36</t>
  </si>
  <si>
    <t>577145112</t>
  </si>
  <si>
    <t>Asfaltový beton vrstva ložní ACL 16 (ABH) s rozprostřením a zhutněním z nemodifikovaného asfaltu v pruhu šířky do 3 m, po zhutnění tl. 50 mm</t>
  </si>
  <si>
    <t>-1045320567</t>
  </si>
  <si>
    <t>2*6,02*1,0 "SUS III. tř</t>
  </si>
  <si>
    <t>Trubní vedení</t>
  </si>
  <si>
    <t>37</t>
  </si>
  <si>
    <t>851261131</t>
  </si>
  <si>
    <t>Montáž potrubí z trub litinových tlakových hrdlových v otevřeném výkopu s integrovaným těsněním DN 100</t>
  </si>
  <si>
    <t>-1314003719</t>
  </si>
  <si>
    <t>výkres D.3.3</t>
  </si>
  <si>
    <t>7,5</t>
  </si>
  <si>
    <t>38</t>
  </si>
  <si>
    <t>55253001100</t>
  </si>
  <si>
    <t>trouba vodovodní litinová hrdlová Class 100 6 m DN 100 mm</t>
  </si>
  <si>
    <t>-1525720384</t>
  </si>
  <si>
    <t>specifikace viz technické podmínky</t>
  </si>
  <si>
    <t>39</t>
  </si>
  <si>
    <t>857261131</t>
  </si>
  <si>
    <t>Montáž litinových tvarovek na potrubí litinovém tlakovém jednoosých na potrubí z trub hrdlových v otevřeném výkopu, kanálu nebo v šachtě s integrovaným těsněním DN 100</t>
  </si>
  <si>
    <t>kus</t>
  </si>
  <si>
    <t>-1170007819</t>
  </si>
  <si>
    <t>40</t>
  </si>
  <si>
    <t>55253941</t>
  </si>
  <si>
    <t>koleno hrdlové z tvárné litiny,práškový epoxid tl 250µm MMK-kus DN 100-45°</t>
  </si>
  <si>
    <t>-1540738150</t>
  </si>
  <si>
    <t>41</t>
  </si>
  <si>
    <t>55251461</t>
  </si>
  <si>
    <t>kroužek zámkový kovový pro extrémní tlaky a speciální konstrukce DN 100</t>
  </si>
  <si>
    <t>1664124407</t>
  </si>
  <si>
    <t>42</t>
  </si>
  <si>
    <t>857261151</t>
  </si>
  <si>
    <t>Montáž litinových tvarovek na potrubí litinovém tlakovém jednoosých na potrubí z trub hrdlových v otevřeném výkopu, kanálu nebo v šachtě s přírubovým koncem vnějšího průměru DN/OD 110</t>
  </si>
  <si>
    <t>721878788</t>
  </si>
  <si>
    <t>43</t>
  </si>
  <si>
    <t>55251187</t>
  </si>
  <si>
    <t>tvarovka přírubová s hrdlem E, PN 10-16 DN 110/příruba DN 100</t>
  </si>
  <si>
    <t>-2076226060</t>
  </si>
  <si>
    <t>44</t>
  </si>
  <si>
    <t>857262122</t>
  </si>
  <si>
    <t>Montáž litinových tvarovek na potrubí litinovém tlakovém jednoosých na potrubí z trub přírubových v otevřeném výkopu, kanálu nebo v šachtě DN 100</t>
  </si>
  <si>
    <t>-824833403</t>
  </si>
  <si>
    <t>45</t>
  </si>
  <si>
    <t>55253490</t>
  </si>
  <si>
    <t>tvarovka přírubová litinová s hladkým koncem,práškový epoxid tl 250µm F-kus DN 100</t>
  </si>
  <si>
    <t>72607259</t>
  </si>
  <si>
    <t>46</t>
  </si>
  <si>
    <t>857264122</t>
  </si>
  <si>
    <t>Montáž litinových tvarovek na potrubí litinovém tlakovém odbočných na potrubí z trub přírubových v otevřeném výkopu, kanálu nebo v šachtě DN 100</t>
  </si>
  <si>
    <t>1430938835</t>
  </si>
  <si>
    <t>47</t>
  </si>
  <si>
    <t>55253515</t>
  </si>
  <si>
    <t>tvarovka přírubová litinová s přírubovou odbočkou,práškový epoxid tl 250µm T-kus DN 100/80</t>
  </si>
  <si>
    <t>1913363034</t>
  </si>
  <si>
    <t>48</t>
  </si>
  <si>
    <t>871271211</t>
  </si>
  <si>
    <t>Montáž vodovodního potrubí z plastů v otevřeném výkopu z polyetylenu PE 100 svařovaných elektrotvarovkou SDR 11/PN16 D 140 x 12,7 mm</t>
  </si>
  <si>
    <t>-1165201835</t>
  </si>
  <si>
    <t>49</t>
  </si>
  <si>
    <t>28613559r</t>
  </si>
  <si>
    <t>potrubí  PE100 RC SDR11 140x12,7 dl 12m s ochranným pláštěm</t>
  </si>
  <si>
    <t>-203702676</t>
  </si>
  <si>
    <t>50</t>
  </si>
  <si>
    <t>877291101</t>
  </si>
  <si>
    <t>Montáž tvarovek na vodovodním plastovém potrubí z polyetylenu PE 100 elektrotvarovek SDR 11/PN16 spojek, oblouků nebo redukcí d 140</t>
  </si>
  <si>
    <t>48506764</t>
  </si>
  <si>
    <t>51</t>
  </si>
  <si>
    <t>28615977</t>
  </si>
  <si>
    <t>elektrospojka SDR11 PE 100 PN16 D 140mm</t>
  </si>
  <si>
    <t>-1857469376</t>
  </si>
  <si>
    <t>52</t>
  </si>
  <si>
    <t>55.FFD81016W</t>
  </si>
  <si>
    <t>Oblouk 22° PE100 RC SDR11 140</t>
  </si>
  <si>
    <t>1277362036</t>
  </si>
  <si>
    <t>53</t>
  </si>
  <si>
    <t>28653138</t>
  </si>
  <si>
    <t>nákružek lemový PE 100 SDR11 140mm</t>
  </si>
  <si>
    <t>-381129293</t>
  </si>
  <si>
    <t>54</t>
  </si>
  <si>
    <t>28654410r</t>
  </si>
  <si>
    <t>příruba volná k lemovému nákružku z polypropylénu 140</t>
  </si>
  <si>
    <t>-95591659</t>
  </si>
  <si>
    <t>55</t>
  </si>
  <si>
    <t>891261112</t>
  </si>
  <si>
    <t>Montáž vodovodních armatur na potrubí šoupátek nebo klapek uzavíracích v otevřeném výkopu nebo v šachtách s osazením zemní soupravy (bez poklopů) DN 100</t>
  </si>
  <si>
    <t>270102339</t>
  </si>
  <si>
    <t>56</t>
  </si>
  <si>
    <t>42221213</t>
  </si>
  <si>
    <t>šoupě přírubové vodovodní krátká stavební dl DN 100 PN10-16</t>
  </si>
  <si>
    <t>-1314781842</t>
  </si>
  <si>
    <t>57</t>
  </si>
  <si>
    <t>950110000003</t>
  </si>
  <si>
    <t>SOUPRAVA ZEMNÍ TELESKOPICKÁ E1/A-1,3 -1,8 100 (1,3-1,8m)</t>
  </si>
  <si>
    <t>KS</t>
  </si>
  <si>
    <t>11690010</t>
  </si>
  <si>
    <t>58</t>
  </si>
  <si>
    <t>892271111</t>
  </si>
  <si>
    <t>Tlakové zkoušky vodou na potrubí DN 100 nebo 125</t>
  </si>
  <si>
    <t>766608828</t>
  </si>
  <si>
    <t>17,2+7,5</t>
  </si>
  <si>
    <t>59</t>
  </si>
  <si>
    <t>892273122</t>
  </si>
  <si>
    <t>Proplach a dezinfekce vodovodního potrubí DN od 80 do 125</t>
  </si>
  <si>
    <t>-1750651862</t>
  </si>
  <si>
    <t>60</t>
  </si>
  <si>
    <t>892372111</t>
  </si>
  <si>
    <t>Tlakové zkoušky vodou zabezpečení konců potrubí při tlakových zkouškách DN do 300</t>
  </si>
  <si>
    <t>-295974173</t>
  </si>
  <si>
    <t>61</t>
  </si>
  <si>
    <t>899401112</t>
  </si>
  <si>
    <t>Osazení poklopů litinových šoupátkových</t>
  </si>
  <si>
    <t>-1414983209</t>
  </si>
  <si>
    <t>62</t>
  </si>
  <si>
    <t>55.1750SI0001</t>
  </si>
  <si>
    <t xml:space="preserve">POKLOP ULIČNÍ SAMONIVELAČNÍ ŠOUPÁTKOVÝ </t>
  </si>
  <si>
    <t>1387200011</t>
  </si>
  <si>
    <t>63</t>
  </si>
  <si>
    <t>899721111</t>
  </si>
  <si>
    <t>Signalizační vodič na potrubí DN do 150 mm</t>
  </si>
  <si>
    <t>-1007740860</t>
  </si>
  <si>
    <t>26,0</t>
  </si>
  <si>
    <t>64</t>
  </si>
  <si>
    <t>899722113</t>
  </si>
  <si>
    <t>Krytí potrubí z plastů výstražnou fólií z PVC šířky 34 cm</t>
  </si>
  <si>
    <t>-792921068</t>
  </si>
  <si>
    <t>65</t>
  </si>
  <si>
    <t>899913111-R</t>
  </si>
  <si>
    <t>Příplatek za nerezové šrouby a bandáže přírubových spojů DN 100</t>
  </si>
  <si>
    <t>897441102</t>
  </si>
  <si>
    <t>včetně materiálu</t>
  </si>
  <si>
    <t>Ostatní konstrukce a práce, bourání</t>
  </si>
  <si>
    <t>66</t>
  </si>
  <si>
    <t>919112233</t>
  </si>
  <si>
    <t>Řezání dilatačních spár v živičném krytu vytvoření komůrky pro těsnící zálivku šířky 20 mm, hloubky 40 mm</t>
  </si>
  <si>
    <t>-741206598</t>
  </si>
  <si>
    <t>2*6,02</t>
  </si>
  <si>
    <t>67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</si>
  <si>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</si>
  <si>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</si>
  <si>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307850759</t>
  </si>
  <si>
    <t>68</t>
  </si>
  <si>
    <t>919731121</t>
  </si>
  <si>
    <t>Zarovnání styčné plochy podkladu nebo krytu podél vybourané části komunikace nebo zpevněné plochy živičné tl. do 50 mm</t>
  </si>
  <si>
    <t>146029893</t>
  </si>
  <si>
    <t>69</t>
  </si>
  <si>
    <t>919735112</t>
  </si>
  <si>
    <t>Řezání stávajícího živičného krytu nebo podkladu hloubky přes 50 do 100 mm</t>
  </si>
  <si>
    <t>-1749111702</t>
  </si>
  <si>
    <t>997</t>
  </si>
  <si>
    <t>Přesun sutě</t>
  </si>
  <si>
    <t>70</t>
  </si>
  <si>
    <t>997221551-R</t>
  </si>
  <si>
    <t>Likvidace suti v souladu s platnou legislativou o odpadech</t>
  </si>
  <si>
    <t>-1916827579</t>
  </si>
  <si>
    <t>- vodorovný přesun</t>
  </si>
  <si>
    <t>14,632</t>
  </si>
  <si>
    <t>998</t>
  </si>
  <si>
    <t>Přesun hmot</t>
  </si>
  <si>
    <t>71</t>
  </si>
  <si>
    <t>998273102</t>
  </si>
  <si>
    <t>Přesun hmot pro trubní vedení hloubené z trub litinových pro vodovody nebo kanalizace v otevřeném výkopu dopravní vzdálenost do 15 m</t>
  </si>
  <si>
    <t>324157397</t>
  </si>
  <si>
    <t>OST</t>
  </si>
  <si>
    <t>Ostatní</t>
  </si>
  <si>
    <t>72</t>
  </si>
  <si>
    <t>8999905.R2</t>
  </si>
  <si>
    <t>Zkouška průchodnosti potrubí do DN 100</t>
  </si>
  <si>
    <t>262144</t>
  </si>
  <si>
    <t>259445479</t>
  </si>
  <si>
    <t>73</t>
  </si>
  <si>
    <t>9000010.R</t>
  </si>
  <si>
    <t>Rozbor pitné vody dle vyhl.č.376/200 Sb.</t>
  </si>
  <si>
    <t>kpl</t>
  </si>
  <si>
    <t>241070973</t>
  </si>
  <si>
    <t>SO 01.2. - Vodovodní řad bezvýkopová pokládka</t>
  </si>
  <si>
    <t xml:space="preserve">    3 - Svislé a kompletní konstrukce</t>
  </si>
  <si>
    <t>-526036041</t>
  </si>
  <si>
    <t>35*3,0*1,5</t>
  </si>
  <si>
    <t>626886836</t>
  </si>
  <si>
    <t xml:space="preserve">50% </t>
  </si>
  <si>
    <t>35*3,0*1,5*1,8*0,5</t>
  </si>
  <si>
    <t>-1334296019</t>
  </si>
  <si>
    <t>141721213</t>
  </si>
  <si>
    <t>Řízený zemní protlak délky protlaku do 50 m v hornině třídy těžitelnosti I a II, skupiny 1 až 4 včetně protlačení trub v hloubce do 6 m průměru vrtu přes 110 do 140 mm</t>
  </si>
  <si>
    <t>-1673078400</t>
  </si>
  <si>
    <t>2848,85-282,61</t>
  </si>
  <si>
    <t xml:space="preserve">-17,3 </t>
  </si>
  <si>
    <t>28613552r</t>
  </si>
  <si>
    <t>potrubí  PE100 RC SDR11 s ochranným pláštěm  140x12,7 dl 100m</t>
  </si>
  <si>
    <t>-189411341</t>
  </si>
  <si>
    <t>141721216</t>
  </si>
  <si>
    <t>Řízený zemní protlak délky protlaku do 50 m v hornině třídy těžitelnosti I a II, skupiny 1 až 4 včetně protlačení trub v hloubce do 6 m průměru vrtu přes 225 do 250 mm</t>
  </si>
  <si>
    <t>-1011590844</t>
  </si>
  <si>
    <t>28613564r</t>
  </si>
  <si>
    <t>potrubí dvouvrstvé PE100 RC SDR11 250x22,7 dl 100m</t>
  </si>
  <si>
    <t>-1455478709</t>
  </si>
  <si>
    <t>-764931712</t>
  </si>
  <si>
    <t>35*2*3,0*1,8</t>
  </si>
  <si>
    <t>1937221208</t>
  </si>
  <si>
    <t>378,0</t>
  </si>
  <si>
    <t>531703223</t>
  </si>
  <si>
    <t>378,0+378,0 " výkop</t>
  </si>
  <si>
    <t>-686,7 "zásyp zeminou z výkopu</t>
  </si>
  <si>
    <t>-1744472753</t>
  </si>
  <si>
    <t>zeminou z výkopu</t>
  </si>
  <si>
    <t>378,0+378,0</t>
  </si>
  <si>
    <t>-35*3,0*1,5*(0,15+0,14+0,15)</t>
  </si>
  <si>
    <t>-1706035958</t>
  </si>
  <si>
    <t>35*3,0*1,5*(0,15+0,14)</t>
  </si>
  <si>
    <t>-35*3,0*PI*0,07*0,07</t>
  </si>
  <si>
    <t>1941743618</t>
  </si>
  <si>
    <t>44,059*2 'Přepočtené koeficientem množství</t>
  </si>
  <si>
    <t>-1153309249</t>
  </si>
  <si>
    <t>35,0*20,0</t>
  </si>
  <si>
    <t>-1918145281</t>
  </si>
  <si>
    <t>Svislé a kompletní konstrukce</t>
  </si>
  <si>
    <t>338121111</t>
  </si>
  <si>
    <t>Osazování sloupků a vzpěr plotových železobetonových prefabrikovaných plných nebo s drážkami pro výplňové desky, bez hloubení jamky se zasypáním zeminou a udusáním</t>
  </si>
  <si>
    <t>1506638274</t>
  </si>
  <si>
    <t>59231040</t>
  </si>
  <si>
    <t>sloupek betonový plotový průběžný pro skládané plné ploty nat. 105x160x2300mm</t>
  </si>
  <si>
    <t>-317598286</t>
  </si>
  <si>
    <t>1335697731</t>
  </si>
  <si>
    <t>35*3,0*1,5*0,15</t>
  </si>
  <si>
    <t>857242122</t>
  </si>
  <si>
    <t>Montáž litinových tvarovek na potrubí litinovém tlakovém jednoosých na potrubí z trub přírubových v otevřeném výkopu, kanálu nebo v šachtě DN 80</t>
  </si>
  <si>
    <t>203771540</t>
  </si>
  <si>
    <t>55254047</t>
  </si>
  <si>
    <t>koleno 90° s patkou přírubové litinové vodovodní N-kus PN10/40 DN 80</t>
  </si>
  <si>
    <t>-1310712593</t>
  </si>
  <si>
    <t>55254026</t>
  </si>
  <si>
    <t>koleno přírubové z tvárné litiny,práškový epoxid tl 250µm Q-kus DN 80-90°</t>
  </si>
  <si>
    <t>-282787492</t>
  </si>
  <si>
    <t>857314122-R</t>
  </si>
  <si>
    <t>Montáž litinových tvarovek na potrubí litinovém tlakovém odbočných na potrubí z trub přírubových v otevřeném výkopu, kanálu nebo v šachtě DN 125</t>
  </si>
  <si>
    <t>-1202794746</t>
  </si>
  <si>
    <t>55253521</t>
  </si>
  <si>
    <t>tvarovka přírubová litinová s přírubovou odbočkou,práškový epoxid tl 250µm T-kus DN 125/80</t>
  </si>
  <si>
    <t>1737525453</t>
  </si>
  <si>
    <t>1308697845</t>
  </si>
  <si>
    <t>17,3+10,6</t>
  </si>
  <si>
    <t>-1990239303</t>
  </si>
  <si>
    <t>877241101</t>
  </si>
  <si>
    <t>Montáž tvarovek na vodovodním plastovém potrubí z polyetylenu PE 100 elektrotvarovek SDR 11/PN16 spojek, oblouků nebo redukcí d 90</t>
  </si>
  <si>
    <t>-1992001504</t>
  </si>
  <si>
    <t>28615974</t>
  </si>
  <si>
    <t>elektrospojka SDR11 PE 100 PN16 D 90mm</t>
  </si>
  <si>
    <t>402226914</t>
  </si>
  <si>
    <t>28653135</t>
  </si>
  <si>
    <t>nákružek lemový PE 100 SDR11 90mm</t>
  </si>
  <si>
    <t>1336849447</t>
  </si>
  <si>
    <t>28654368</t>
  </si>
  <si>
    <t>příruba volná k lemovému nákružku z polypropylénu 90</t>
  </si>
  <si>
    <t>-738903909</t>
  </si>
  <si>
    <t>-2073689133</t>
  </si>
  <si>
    <t>-591696277</t>
  </si>
  <si>
    <t>55.FFD91016W</t>
  </si>
  <si>
    <t>Oblouk 11° PE100 RC SDR11 140</t>
  </si>
  <si>
    <t>338804532</t>
  </si>
  <si>
    <t>55.FFD51016W</t>
  </si>
  <si>
    <t>Oblouk 45° PE100 RC SDR11 140</t>
  </si>
  <si>
    <t>1334309635</t>
  </si>
  <si>
    <t>55.FF101016W</t>
  </si>
  <si>
    <t>Koleno 90° PE100 SDR11 140</t>
  </si>
  <si>
    <t>1163517511</t>
  </si>
  <si>
    <t>199537402</t>
  </si>
  <si>
    <t>-1923875418</t>
  </si>
  <si>
    <t>877321114-R</t>
  </si>
  <si>
    <t>Montáž tvarovek na vodovodním plastovém potrubí z polyetylenu PE 100 elektrotvarovek SDR 11/PN16 T-kusů redukovaných d 140/90</t>
  </si>
  <si>
    <t>1651524897</t>
  </si>
  <si>
    <t>55.FF201089W</t>
  </si>
  <si>
    <t>Redukovaný T-kus SDR11 140/90</t>
  </si>
  <si>
    <t>-395713733</t>
  </si>
  <si>
    <t>891241112</t>
  </si>
  <si>
    <t>Montáž vodovodních armatur na potrubí šoupátek nebo klapek uzavíracích v otevřeném výkopu nebo v šachtách s osazením zemní soupravy (bez poklopů) DN 80</t>
  </si>
  <si>
    <t>2047548985</t>
  </si>
  <si>
    <t>42221212</t>
  </si>
  <si>
    <t>šoupě přírubové vodovodní krátká stavební dl DN 80 PN10-16</t>
  </si>
  <si>
    <t>-1620789847</t>
  </si>
  <si>
    <t>950108000003</t>
  </si>
  <si>
    <t>SOUPRAVA ZEMNÍ TELESKOPICKÁ E1/A-1,3 -1,8 65-80 E1/80 A (1,3-1,8m)</t>
  </si>
  <si>
    <t>-1109520362</t>
  </si>
  <si>
    <t>891243321</t>
  </si>
  <si>
    <t>Montáž vodovodních armatur na potrubí ventilů odvzdušňovacích nebo zavzdušňovacích mechanických a plovákových přírubových na venkovních řadech DN 80</t>
  </si>
  <si>
    <t>2115370840</t>
  </si>
  <si>
    <t>55.982208010016</t>
  </si>
  <si>
    <t>HYDRANT ODVZDUŠŇOVACÍ PN 1-16 1055/80</t>
  </si>
  <si>
    <t>-1859278700</t>
  </si>
  <si>
    <t>891247112</t>
  </si>
  <si>
    <t>Montáž vodovodních armatur na potrubí hydrantů podzemních (bez osazení poklopů) DN 80</t>
  </si>
  <si>
    <t>-51512599</t>
  </si>
  <si>
    <t>42273589</t>
  </si>
  <si>
    <t>hydrant podzemní DN 80 PN 16 jednoduchý uzávěr krycí v 1000mm</t>
  </si>
  <si>
    <t>451807995</t>
  </si>
  <si>
    <t>1762413564</t>
  </si>
  <si>
    <t>2548,94+27,9</t>
  </si>
  <si>
    <t>1244491560</t>
  </si>
  <si>
    <t>2576,84</t>
  </si>
  <si>
    <t>406310802</t>
  </si>
  <si>
    <t>55490426</t>
  </si>
  <si>
    <t>42291352</t>
  </si>
  <si>
    <t>poklop litinový šoupátkový pro zemní soupravy osazení do terénu a do vozovky</t>
  </si>
  <si>
    <t>-322998800</t>
  </si>
  <si>
    <t>55.348100000000</t>
  </si>
  <si>
    <t>PODKLAD. DESKA  UNI UNI</t>
  </si>
  <si>
    <t>-1250899728</t>
  </si>
  <si>
    <t>899401113</t>
  </si>
  <si>
    <t>Osazení poklopů litinových hydrantových</t>
  </si>
  <si>
    <t>350647787</t>
  </si>
  <si>
    <t>42291452</t>
  </si>
  <si>
    <t>poklop litinový hydrantový DN 80</t>
  </si>
  <si>
    <t>394238893</t>
  </si>
  <si>
    <t>55.348200000000</t>
  </si>
  <si>
    <t>PODKLAD. DESKA  POD HYDRANT.POKLOP</t>
  </si>
  <si>
    <t>-693956867</t>
  </si>
  <si>
    <t>899721111-R</t>
  </si>
  <si>
    <t>-1362794127</t>
  </si>
  <si>
    <t>vodič určený pro zatažení s potrubím bezvýkopovou technologii</t>
  </si>
  <si>
    <t>2580,0</t>
  </si>
  <si>
    <t>899911101</t>
  </si>
  <si>
    <t>Kluzné objímky (pojízdná sedla) pro zasunutí potrubí do chráničky výšky 25 mm vnějšího průměru potrubí do 183 mm</t>
  </si>
  <si>
    <t>1574146474</t>
  </si>
  <si>
    <t>12+19</t>
  </si>
  <si>
    <t>899913143-R</t>
  </si>
  <si>
    <t>Koncové uzavírací manžety chrániček DN potrubí x DN chráničky DN 125 x 250</t>
  </si>
  <si>
    <t>1314450097</t>
  </si>
  <si>
    <t>montáž včetně materiálu</t>
  </si>
  <si>
    <t>899913144-R</t>
  </si>
  <si>
    <t>Koncové uzavírací manžety chrániček DN potrubí x DN chráničky DN 125 x 300</t>
  </si>
  <si>
    <t>1544510876</t>
  </si>
  <si>
    <t>998276101</t>
  </si>
  <si>
    <t>Přesun hmot pro trubní vedení hloubené z trub z plastických hmot nebo sklolaminátových pro vodovody nebo kanalizace v otevřeném výkopu dopravní vzdálenost do 15 m</t>
  </si>
  <si>
    <t>1135059326</t>
  </si>
  <si>
    <t>SO 02 - Distriktní šachta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</si>
  <si>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</si>
  <si>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</si>
  <si>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</si>
  <si>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</si>
  <si>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382122121</t>
  </si>
  <si>
    <t>Montáž dílců prefabrikovaných pravoúhlých nádrží ze železobetonu šířky do 3 m dna včetně těsnění výšky přes 1 do 3 m hmotnosti do 22 t, délky do 3 m</t>
  </si>
  <si>
    <t>468172520</t>
  </si>
  <si>
    <t>59226173</t>
  </si>
  <si>
    <t>dno pravoúhlé nádrže  2000x1250x2060 stěna tl 200mm</t>
  </si>
  <si>
    <t>2120186646</t>
  </si>
  <si>
    <t>382122311</t>
  </si>
  <si>
    <t>Montáž dílců prefabrikovaných pravoúhlých nádrží ze železobetonu šířky do 3 m zákrytové desky, délky do 3 m</t>
  </si>
  <si>
    <t>2034491483</t>
  </si>
  <si>
    <t>59226094r</t>
  </si>
  <si>
    <t>deska zákrytová pravoúhlé nádrže 2000x1250x200 otvor 1x 800 x 600mm</t>
  </si>
  <si>
    <t>-1584165509</t>
  </si>
  <si>
    <t>zákrytová deska</t>
  </si>
  <si>
    <t>1x otvor 800x600</t>
  </si>
  <si>
    <t>451541111</t>
  </si>
  <si>
    <t>Lože pod potrubí, stoky a drobné objekty v otevřeném výkopu ze štěrkodrtě 0-63 mm</t>
  </si>
  <si>
    <t>1977231240</t>
  </si>
  <si>
    <t>3,6*2,85*0,1</t>
  </si>
  <si>
    <t>452311151</t>
  </si>
  <si>
    <t>Podkladní a zajišťovací konstrukce z betonu prostého v otevřeném výkopu desky pod potrubí, stoky a drobné objekty z betonu tř. C 20/25</t>
  </si>
  <si>
    <t>-739789486</t>
  </si>
  <si>
    <t>2,6*1,85*0,15</t>
  </si>
  <si>
    <t>452351101</t>
  </si>
  <si>
    <t>Bednění podkladních a zajišťovacích konstrukcí v otevřeném výkopu desek nebo sedlových loží pod potrubí, stoky a drobné objekty</t>
  </si>
  <si>
    <t>-1474586385</t>
  </si>
  <si>
    <t>2*(2,6+1,85)*0,15</t>
  </si>
  <si>
    <t>564851015</t>
  </si>
  <si>
    <t>Podklad ze štěrkodrti ŠD s rozprostřením a zhutněním plochy jednotlivě do 100 m2, po zhutnění tl. 190 mm</t>
  </si>
  <si>
    <t>-1634220231</t>
  </si>
  <si>
    <t>2,6*1,85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</si>
  <si>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</si>
  <si>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</si>
  <si>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-1436527690</t>
  </si>
  <si>
    <t>59245601</t>
  </si>
  <si>
    <t>dlažba desková betonová 500x500x50mm přírodní</t>
  </si>
  <si>
    <t>1851640161</t>
  </si>
  <si>
    <t>4,81*1,03 'Přepočtené koeficientem množství</t>
  </si>
  <si>
    <t>894201121</t>
  </si>
  <si>
    <t>Ostatní konstrukce na trubním vedení z prostého betonu dno šachet tloušťky přes 200 mm z betonu bez zvýšených nároků na prostředí tř. C 25/30</t>
  </si>
  <si>
    <t>4659232</t>
  </si>
  <si>
    <t xml:space="preserve">spádový beton </t>
  </si>
  <si>
    <t>2,0*1,25*0,08</t>
  </si>
  <si>
    <t>894201193</t>
  </si>
  <si>
    <t>Ostatní konstrukce na trubním vedení z prostého betonu dno šachet tloušťky přes 200 mm Příplatek k ceně za tloušťku dna do 200 mm</t>
  </si>
  <si>
    <t>1176404249</t>
  </si>
  <si>
    <t>894411311</t>
  </si>
  <si>
    <t>Osazení betonových nebo železobetonových dílců pro šachty skruží rovných</t>
  </si>
  <si>
    <t>1079387827</t>
  </si>
  <si>
    <t>vstupní komínek</t>
  </si>
  <si>
    <t>59231107811</t>
  </si>
  <si>
    <t>vstupní komínek - 0,8 x 0,6 x 0,4 tl.stěny 200 mm</t>
  </si>
  <si>
    <t>ks</t>
  </si>
  <si>
    <t>-468518405</t>
  </si>
  <si>
    <t>899103112</t>
  </si>
  <si>
    <t>Osazení poklopů litinových a ocelových včetně rámů pro třídu zatížení B125, C250</t>
  </si>
  <si>
    <t>-2064056221</t>
  </si>
  <si>
    <t>Poklop dodá objednatel</t>
  </si>
  <si>
    <t>919726123</t>
  </si>
  <si>
    <t>Geotextilie netkaná pro ochranu, separaci nebo filtraci měrná hmotnost přes 300 do 500 g/m2</t>
  </si>
  <si>
    <t>1239780674</t>
  </si>
  <si>
    <t>výkres D.4.5</t>
  </si>
  <si>
    <t>(2,4*1,65)</t>
  </si>
  <si>
    <t>-1,0*0,8</t>
  </si>
  <si>
    <t>2*(2,4+1,65)*0,6</t>
  </si>
  <si>
    <t>2*(1,0+0,8)*0,4</t>
  </si>
  <si>
    <t>936311111</t>
  </si>
  <si>
    <t>Zabetonování potrubí uloženého ve vynechaných otvorech ve dně nebo ve stěnách nádrží, z betonu se zvýšenými nároky na prostředí o ploše otvoru do 0,25 m2</t>
  </si>
  <si>
    <t>1564464443</t>
  </si>
  <si>
    <t>2*(PI*0,2*(0,14*0,14-0,06*0,06))</t>
  </si>
  <si>
    <t>977151118</t>
  </si>
  <si>
    <t>Jádrové vrty diamantovými korunkami do stavebních materiálů (železobetonu, betonu, cihel, obkladů, dlažeb, kamene) průměru přes 90 do 100 mm</t>
  </si>
  <si>
    <t>711295055</t>
  </si>
  <si>
    <t>977151124</t>
  </si>
  <si>
    <t>Jádrové vrty diamantovými korunkami do stavebních materiálů (železobetonu, betonu, cihel, obkladů, dlažeb, kamene) průměru přes 150 do 180 mm</t>
  </si>
  <si>
    <t>-1930853645</t>
  </si>
  <si>
    <t>2*0,2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</si>
  <si>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</si>
  <si>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</si>
  <si>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469933236</t>
  </si>
  <si>
    <t>PSV</t>
  </si>
  <si>
    <t>Práce a dodávky PSV</t>
  </si>
  <si>
    <t>711</t>
  </si>
  <si>
    <t>Izolace proti vodě, vlhkosti a plynům</t>
  </si>
  <si>
    <t>711141559</t>
  </si>
  <si>
    <t>Provedení izolace proti zemní vlhkosti pásy přitavením NAIP na ploše vodorovné V</t>
  </si>
  <si>
    <t>280080024</t>
  </si>
  <si>
    <t>2*2,4*1,65</t>
  </si>
  <si>
    <t>-2*(1,0*0,8)</t>
  </si>
  <si>
    <t>62855002r</t>
  </si>
  <si>
    <t>MODIFIK. ASFALT. PÁS 5 mm S POLYESTER.ROHOŽÍ 250 g/m2</t>
  </si>
  <si>
    <t>-1861219474</t>
  </si>
  <si>
    <t>Poznámka k položce:
ztratné 20%</t>
  </si>
  <si>
    <t>6,32*1,2 'Přepočtené koeficientem množství</t>
  </si>
  <si>
    <t>711142559</t>
  </si>
  <si>
    <t>Provedení izolace proti zemní vlhkosti pásy přitavením NAIP na ploše svislé S</t>
  </si>
  <si>
    <t>2020721332</t>
  </si>
  <si>
    <t>2*2*(2,4+1,65)*0,6</t>
  </si>
  <si>
    <t>2*2*(1,0+0,8)*0,4</t>
  </si>
  <si>
    <t>561003556</t>
  </si>
  <si>
    <t>12,6*1,2 'Přepočtené koeficientem množství</t>
  </si>
  <si>
    <t>711161115</t>
  </si>
  <si>
    <t>Izolace proti zemní vlhkosti a beztlakové vodě nopovými fóliemi na ploše vodorovné V vrstva ochranná, odvětrávací a drenážní výška nopku 20,0 mm, tl. fólie do 1,0 mm</t>
  </si>
  <si>
    <t>-416451255</t>
  </si>
  <si>
    <t>711199097</t>
  </si>
  <si>
    <t>Příplatek k cenám provedení izolace proti zemní vlhkosti za plochu do 10 m2 pásy přitavením NAIP nebo termoplasty</t>
  </si>
  <si>
    <t>1392757769</t>
  </si>
  <si>
    <t>9,46</t>
  </si>
  <si>
    <t>998711101</t>
  </si>
  <si>
    <t>Přesun hmot pro izolace proti vodě, vlhkosti a plynům stanovený z hmotnosti přesunovaného materiálu vodorovná dopravní vzdálenost do 50 m v objektech výšky do 6 m</t>
  </si>
  <si>
    <t>-2059639344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</si>
  <si>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</si>
  <si>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</si>
  <si>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</si>
  <si>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</si>
  <si>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-1594580579</t>
  </si>
  <si>
    <t>2,4*1,65</t>
  </si>
  <si>
    <t>28376354</t>
  </si>
  <si>
    <t>deska perimetrická pro zateplení spodních staveb 200kPa λ=0,034 tl 100mm</t>
  </si>
  <si>
    <t>-549736561</t>
  </si>
  <si>
    <t>998713101</t>
  </si>
  <si>
    <t>Přesun hmot pro izolace tepelné stanovený z hmotnosti přesunovaného materiálu vodorovná dopravní vzdálenost do 50 m v objektech výšky do 6 m</t>
  </si>
  <si>
    <t>-162102121</t>
  </si>
  <si>
    <t>767</t>
  </si>
  <si>
    <t>Konstrukce zámečnické</t>
  </si>
  <si>
    <t>767861011</t>
  </si>
  <si>
    <t>Montáž vnitřních kovových žebříků přímých délky přes 2 do 5 m, ukotvených do betonu</t>
  </si>
  <si>
    <t>1339809045</t>
  </si>
  <si>
    <t>44983027r</t>
  </si>
  <si>
    <t>žebřík výstupový jednoduchý přímý z nerezové oceli dl 2,3 m</t>
  </si>
  <si>
    <t>-2003294405</t>
  </si>
  <si>
    <t>767995114</t>
  </si>
  <si>
    <t>Montáž ostatních atypických zámečnických konstrukcí hmotnosti přes 20 do 50 kg</t>
  </si>
  <si>
    <t>-825298437</t>
  </si>
  <si>
    <t>13756640r</t>
  </si>
  <si>
    <t>výsuvné nerezové madlo</t>
  </si>
  <si>
    <t>-1649803346</t>
  </si>
  <si>
    <t>998767101</t>
  </si>
  <si>
    <t>Přesun hmot pro zámečnické konstrukce stanovený z hmotnosti přesunovaného materiálu vodorovná dopravní vzdálenost do 50 m v objektech výšky do 6 m</t>
  </si>
  <si>
    <t>763834175</t>
  </si>
  <si>
    <t>SO 02.1. - Přípojka NN</t>
  </si>
  <si>
    <t xml:space="preserve">    742 - Elektromontáže - rozvodný systém</t>
  </si>
  <si>
    <t>742</t>
  </si>
  <si>
    <t>Elektromontáže - rozvodný systém</t>
  </si>
  <si>
    <t>74211111-R1</t>
  </si>
  <si>
    <t>-584321937</t>
  </si>
  <si>
    <t>příslušný se objekt oceňuje dle podrobných položek uvedených v samostatném souboru</t>
  </si>
  <si>
    <t>výsledná cena se přepíše do celkového výkazu výměr jako jednotková cena stavebního souboru, aby se započítala do celkové rekapitulace</t>
  </si>
  <si>
    <t>PS 02.1. - Elektrotechnická část a přenos dat</t>
  </si>
  <si>
    <t>OST 0109</t>
  </si>
  <si>
    <t>Elektrotechnická část a  dálkový přenos dat</t>
  </si>
  <si>
    <t>soubor</t>
  </si>
  <si>
    <t>-463587598</t>
  </si>
  <si>
    <t>PS 02.2. - Strojně technologické vystrojení</t>
  </si>
  <si>
    <t>120410027</t>
  </si>
  <si>
    <t>55253263</t>
  </si>
  <si>
    <t>trouba přírubová litinová vodovodní PN10/16 DN 100 dl 1000mm</t>
  </si>
  <si>
    <t>-603200520</t>
  </si>
  <si>
    <t>55.400766100</t>
  </si>
  <si>
    <t>Příruba kotevní DN 100</t>
  </si>
  <si>
    <t>123081637</t>
  </si>
  <si>
    <t>857312122-R</t>
  </si>
  <si>
    <t>Montáž ocelových tvarovek jednoosých na potrubí z trub přírubových v otevřeném výkopu, kanálu nebo v šachtě DN 125</t>
  </si>
  <si>
    <t>-587804172</t>
  </si>
  <si>
    <t>55253278r</t>
  </si>
  <si>
    <t>trouba nerezová litinová vodovodní PN10/16 DN 125 dl 1000mm</t>
  </si>
  <si>
    <t>-1969635521</t>
  </si>
  <si>
    <t>55.400766125</t>
  </si>
  <si>
    <t>Příruba kotevní DN 125</t>
  </si>
  <si>
    <t>1707405701</t>
  </si>
  <si>
    <t>1136472726</t>
  </si>
  <si>
    <t>R099</t>
  </si>
  <si>
    <t>Součinnost zhotovitele při montáži vystrojení AŠ</t>
  </si>
  <si>
    <t>-1707698147</t>
  </si>
  <si>
    <t>Vnitřní vystrojení šachty provede a dodá objednatel</t>
  </si>
  <si>
    <t>Zhotovitel poskytne potřebou součinnost</t>
  </si>
  <si>
    <t>03 - Vedlejší a ostaní náklady</t>
  </si>
  <si>
    <t>VRN - Vedlejší rozpočtové náklady</t>
  </si>
  <si>
    <t>VRN</t>
  </si>
  <si>
    <t>Vedlejší rozpočtové náklady</t>
  </si>
  <si>
    <t>01.1</t>
  </si>
  <si>
    <t>Zařízení staveniště, provozní vlivy</t>
  </si>
  <si>
    <t>Soub</t>
  </si>
  <si>
    <t>1024</t>
  </si>
  <si>
    <t>145820162</t>
  </si>
  <si>
    <t>viz technické podmínky</t>
  </si>
  <si>
    <t>01.2</t>
  </si>
  <si>
    <t>Skládkovné</t>
  </si>
  <si>
    <t>1354610333</t>
  </si>
  <si>
    <t>01.3</t>
  </si>
  <si>
    <t>Fotodokumentace</t>
  </si>
  <si>
    <t>1886608710</t>
  </si>
  <si>
    <t>01.6</t>
  </si>
  <si>
    <t>Realizační dokumentace stavby pro části, kde zhotoviteli nepostačuje podrobnost zadávací dokumentace</t>
  </si>
  <si>
    <t>1709951222</t>
  </si>
  <si>
    <t>01.7</t>
  </si>
  <si>
    <t>Geometrické plány pro zřízení služebnosti inženýrské sítě pro celou stavbu</t>
  </si>
  <si>
    <t>2132119004</t>
  </si>
  <si>
    <t>01.8</t>
  </si>
  <si>
    <t>Doklady požadované k předání a převzetí díla</t>
  </si>
  <si>
    <t>-1471539403</t>
  </si>
  <si>
    <t>01.9</t>
  </si>
  <si>
    <t>Dokumentace skutečného provedení stavby zpracovaná projektantem stavby a geodetické zaměřování stavby odborným geodetem</t>
  </si>
  <si>
    <t>-381954809</t>
  </si>
  <si>
    <t>01.11</t>
  </si>
  <si>
    <t>Pasportizace stávajících objektů - inventarizační prohlídky</t>
  </si>
  <si>
    <t>1305414891</t>
  </si>
  <si>
    <t>01.12</t>
  </si>
  <si>
    <t>Vytyčení podzemních zařízení, rizika a zvláštní opatření</t>
  </si>
  <si>
    <t>1052359233</t>
  </si>
  <si>
    <t>01.13</t>
  </si>
  <si>
    <t>Zaškolení pracovníků provozovatele/objednatele</t>
  </si>
  <si>
    <t>1695678833</t>
  </si>
  <si>
    <t>01.14</t>
  </si>
  <si>
    <t>Vytyčení stavby, ochrana godetických bodů před poškozením</t>
  </si>
  <si>
    <t>-1726934244</t>
  </si>
  <si>
    <t>01.15</t>
  </si>
  <si>
    <t>Zajištění a osvětlení výkopů a překopů</t>
  </si>
  <si>
    <t>72307430</t>
  </si>
  <si>
    <t>01.17</t>
  </si>
  <si>
    <t>Zvláštní požadavky na zhotovení</t>
  </si>
  <si>
    <t>-1088340938</t>
  </si>
  <si>
    <t>01.20</t>
  </si>
  <si>
    <t>Dokumentace dopravně inženýrských opatření včetně projednání s dotčenými orgány</t>
  </si>
  <si>
    <t>1251336136</t>
  </si>
  <si>
    <t>Vypracování dokumentace dopravně inženýrských opatření</t>
  </si>
  <si>
    <t>pro zřízení, údržbu, přemístění a odstranění</t>
  </si>
  <si>
    <t>dopravního značení k dopravním omezením v místních komunikacích</t>
  </si>
  <si>
    <t>dopravního značení k dopravním omezením v komunikacích KSÚS a objízným trasám</t>
  </si>
  <si>
    <t>podle předpisů o pozemních komunikacích,</t>
  </si>
  <si>
    <t>01.21</t>
  </si>
  <si>
    <t>Dopravní značení na staveništi v místních komunikacích</t>
  </si>
  <si>
    <t>-2112326084</t>
  </si>
  <si>
    <t>Dopravně inženýrské opatření</t>
  </si>
  <si>
    <t>zřízení, údržba, přemístění a odstranění</t>
  </si>
  <si>
    <t>01.22</t>
  </si>
  <si>
    <t>Dopravní značení na staveništi v komunikacích KSÚS a objízdných tras</t>
  </si>
  <si>
    <t>14947163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</si>
</sst>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2"/>
      <c r="AL5" s="22"/>
      <c r="AM5" s="22"/>
      <c r="AN5" s="22"/>
      <c r="AO5" s="22"/>
      <c r="AP5" s="22"/>
      <c r="AQ5" s="22"/>
      <c r="AR5" s="20"/>
      <c r="BE5" s="26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2"/>
      <c r="AL6" s="22"/>
      <c r="AM6" s="22"/>
      <c r="AN6" s="22"/>
      <c r="AO6" s="22"/>
      <c r="AP6" s="22"/>
      <c r="AQ6" s="22"/>
      <c r="AR6" s="20"/>
      <c r="BE6" s="26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69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6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9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69"/>
      <c r="BS13" s="17" t="s">
        <v>6</v>
      </c>
    </row>
    <row r="14" spans="2:71" ht="12.75">
      <c r="B14" s="21"/>
      <c r="C14" s="22"/>
      <c r="D14" s="22"/>
      <c r="E14" s="274" t="s">
        <v>31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6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9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69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69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9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9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69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9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9"/>
    </row>
    <row r="23" spans="2:57" s="1" customFormat="1" ht="47.25" customHeight="1">
      <c r="B23" s="21"/>
      <c r="C23" s="22"/>
      <c r="D23" s="22"/>
      <c r="E23" s="276" t="s">
        <v>40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2"/>
      <c r="AP23" s="22"/>
      <c r="AQ23" s="22"/>
      <c r="AR23" s="20"/>
      <c r="BE23" s="26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9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7">
        <f>ROUND(AG94,2)</f>
        <v>0</v>
      </c>
      <c r="AL26" s="278"/>
      <c r="AM26" s="278"/>
      <c r="AN26" s="278"/>
      <c r="AO26" s="278"/>
      <c r="AP26" s="36"/>
      <c r="AQ26" s="36"/>
      <c r="AR26" s="39"/>
      <c r="BE26" s="26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9" t="s">
        <v>42</v>
      </c>
      <c r="M28" s="279"/>
      <c r="N28" s="279"/>
      <c r="O28" s="279"/>
      <c r="P28" s="279"/>
      <c r="Q28" s="36"/>
      <c r="R28" s="36"/>
      <c r="S28" s="36"/>
      <c r="T28" s="36"/>
      <c r="U28" s="36"/>
      <c r="V28" s="36"/>
      <c r="W28" s="279" t="s">
        <v>43</v>
      </c>
      <c r="X28" s="279"/>
      <c r="Y28" s="279"/>
      <c r="Z28" s="279"/>
      <c r="AA28" s="279"/>
      <c r="AB28" s="279"/>
      <c r="AC28" s="279"/>
      <c r="AD28" s="279"/>
      <c r="AE28" s="279"/>
      <c r="AF28" s="36"/>
      <c r="AG28" s="36"/>
      <c r="AH28" s="36"/>
      <c r="AI28" s="36"/>
      <c r="AJ28" s="36"/>
      <c r="AK28" s="279" t="s">
        <v>44</v>
      </c>
      <c r="AL28" s="279"/>
      <c r="AM28" s="279"/>
      <c r="AN28" s="279"/>
      <c r="AO28" s="279"/>
      <c r="AP28" s="36"/>
      <c r="AQ28" s="36"/>
      <c r="AR28" s="39"/>
      <c r="BE28" s="269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261">
        <v>0.21</v>
      </c>
      <c r="M29" s="262"/>
      <c r="N29" s="262"/>
      <c r="O29" s="262"/>
      <c r="P29" s="262"/>
      <c r="Q29" s="41"/>
      <c r="R29" s="41"/>
      <c r="S29" s="41"/>
      <c r="T29" s="41"/>
      <c r="U29" s="41"/>
      <c r="V29" s="41"/>
      <c r="W29" s="263">
        <f>ROUND(AZ94,2)</f>
        <v>0</v>
      </c>
      <c r="X29" s="262"/>
      <c r="Y29" s="262"/>
      <c r="Z29" s="262"/>
      <c r="AA29" s="262"/>
      <c r="AB29" s="262"/>
      <c r="AC29" s="262"/>
      <c r="AD29" s="262"/>
      <c r="AE29" s="262"/>
      <c r="AF29" s="41"/>
      <c r="AG29" s="41"/>
      <c r="AH29" s="41"/>
      <c r="AI29" s="41"/>
      <c r="AJ29" s="41"/>
      <c r="AK29" s="263">
        <f>ROUND(AV94,2)</f>
        <v>0</v>
      </c>
      <c r="AL29" s="262"/>
      <c r="AM29" s="262"/>
      <c r="AN29" s="262"/>
      <c r="AO29" s="262"/>
      <c r="AP29" s="41"/>
      <c r="AQ29" s="41"/>
      <c r="AR29" s="42"/>
      <c r="BE29" s="270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261">
        <v>0.15</v>
      </c>
      <c r="M30" s="262"/>
      <c r="N30" s="262"/>
      <c r="O30" s="262"/>
      <c r="P30" s="262"/>
      <c r="Q30" s="41"/>
      <c r="R30" s="41"/>
      <c r="S30" s="41"/>
      <c r="T30" s="41"/>
      <c r="U30" s="41"/>
      <c r="V30" s="41"/>
      <c r="W30" s="263">
        <f>ROUND(BA94,2)</f>
        <v>0</v>
      </c>
      <c r="X30" s="262"/>
      <c r="Y30" s="262"/>
      <c r="Z30" s="262"/>
      <c r="AA30" s="262"/>
      <c r="AB30" s="262"/>
      <c r="AC30" s="262"/>
      <c r="AD30" s="262"/>
      <c r="AE30" s="262"/>
      <c r="AF30" s="41"/>
      <c r="AG30" s="41"/>
      <c r="AH30" s="41"/>
      <c r="AI30" s="41"/>
      <c r="AJ30" s="41"/>
      <c r="AK30" s="263">
        <f>ROUND(AW94,2)</f>
        <v>0</v>
      </c>
      <c r="AL30" s="262"/>
      <c r="AM30" s="262"/>
      <c r="AN30" s="262"/>
      <c r="AO30" s="262"/>
      <c r="AP30" s="41"/>
      <c r="AQ30" s="41"/>
      <c r="AR30" s="42"/>
      <c r="BE30" s="270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261">
        <v>0.21</v>
      </c>
      <c r="M31" s="262"/>
      <c r="N31" s="262"/>
      <c r="O31" s="262"/>
      <c r="P31" s="262"/>
      <c r="Q31" s="41"/>
      <c r="R31" s="41"/>
      <c r="S31" s="41"/>
      <c r="T31" s="41"/>
      <c r="U31" s="41"/>
      <c r="V31" s="41"/>
      <c r="W31" s="263">
        <f>ROUND(BB94,2)</f>
        <v>0</v>
      </c>
      <c r="X31" s="262"/>
      <c r="Y31" s="262"/>
      <c r="Z31" s="262"/>
      <c r="AA31" s="262"/>
      <c r="AB31" s="262"/>
      <c r="AC31" s="262"/>
      <c r="AD31" s="262"/>
      <c r="AE31" s="262"/>
      <c r="AF31" s="41"/>
      <c r="AG31" s="41"/>
      <c r="AH31" s="41"/>
      <c r="AI31" s="41"/>
      <c r="AJ31" s="41"/>
      <c r="AK31" s="263">
        <v>0</v>
      </c>
      <c r="AL31" s="262"/>
      <c r="AM31" s="262"/>
      <c r="AN31" s="262"/>
      <c r="AO31" s="262"/>
      <c r="AP31" s="41"/>
      <c r="AQ31" s="41"/>
      <c r="AR31" s="42"/>
      <c r="BE31" s="270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261">
        <v>0.15</v>
      </c>
      <c r="M32" s="262"/>
      <c r="N32" s="262"/>
      <c r="O32" s="262"/>
      <c r="P32" s="262"/>
      <c r="Q32" s="41"/>
      <c r="R32" s="41"/>
      <c r="S32" s="41"/>
      <c r="T32" s="41"/>
      <c r="U32" s="41"/>
      <c r="V32" s="41"/>
      <c r="W32" s="263">
        <f>ROUND(BC94,2)</f>
        <v>0</v>
      </c>
      <c r="X32" s="262"/>
      <c r="Y32" s="262"/>
      <c r="Z32" s="262"/>
      <c r="AA32" s="262"/>
      <c r="AB32" s="262"/>
      <c r="AC32" s="262"/>
      <c r="AD32" s="262"/>
      <c r="AE32" s="262"/>
      <c r="AF32" s="41"/>
      <c r="AG32" s="41"/>
      <c r="AH32" s="41"/>
      <c r="AI32" s="41"/>
      <c r="AJ32" s="41"/>
      <c r="AK32" s="263">
        <v>0</v>
      </c>
      <c r="AL32" s="262"/>
      <c r="AM32" s="262"/>
      <c r="AN32" s="262"/>
      <c r="AO32" s="262"/>
      <c r="AP32" s="41"/>
      <c r="AQ32" s="41"/>
      <c r="AR32" s="42"/>
      <c r="BE32" s="270"/>
    </row>
    <row r="33" spans="2:57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261">
        <v>0</v>
      </c>
      <c r="M33" s="262"/>
      <c r="N33" s="262"/>
      <c r="O33" s="262"/>
      <c r="P33" s="262"/>
      <c r="Q33" s="41"/>
      <c r="R33" s="41"/>
      <c r="S33" s="41"/>
      <c r="T33" s="41"/>
      <c r="U33" s="41"/>
      <c r="V33" s="41"/>
      <c r="W33" s="263">
        <f>ROUND(BD94,2)</f>
        <v>0</v>
      </c>
      <c r="X33" s="262"/>
      <c r="Y33" s="262"/>
      <c r="Z33" s="262"/>
      <c r="AA33" s="262"/>
      <c r="AB33" s="262"/>
      <c r="AC33" s="262"/>
      <c r="AD33" s="262"/>
      <c r="AE33" s="262"/>
      <c r="AF33" s="41"/>
      <c r="AG33" s="41"/>
      <c r="AH33" s="41"/>
      <c r="AI33" s="41"/>
      <c r="AJ33" s="41"/>
      <c r="AK33" s="263">
        <v>0</v>
      </c>
      <c r="AL33" s="262"/>
      <c r="AM33" s="262"/>
      <c r="AN33" s="262"/>
      <c r="AO33" s="262"/>
      <c r="AP33" s="41"/>
      <c r="AQ33" s="41"/>
      <c r="AR33" s="42"/>
      <c r="BE33" s="27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9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267" t="s">
        <v>53</v>
      </c>
      <c r="Y35" s="265"/>
      <c r="Z35" s="265"/>
      <c r="AA35" s="265"/>
      <c r="AB35" s="265"/>
      <c r="AC35" s="45"/>
      <c r="AD35" s="45"/>
      <c r="AE35" s="45"/>
      <c r="AF35" s="45"/>
      <c r="AG35" s="45"/>
      <c r="AH35" s="45"/>
      <c r="AI35" s="45"/>
      <c r="AJ35" s="45"/>
      <c r="AK35" s="264">
        <f>SUM(AK26:AK33)</f>
        <v>0</v>
      </c>
      <c r="AL35" s="265"/>
      <c r="AM35" s="265"/>
      <c r="AN35" s="265"/>
      <c r="AO35" s="26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56</v>
      </c>
      <c r="AI60" s="38"/>
      <c r="AJ60" s="38"/>
      <c r="AK60" s="38"/>
      <c r="AL60" s="38"/>
      <c r="AM60" s="52" t="s">
        <v>57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56</v>
      </c>
      <c r="AI75" s="38"/>
      <c r="AJ75" s="38"/>
      <c r="AK75" s="38"/>
      <c r="AL75" s="38"/>
      <c r="AM75" s="52" t="s">
        <v>57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60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20220059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5" t="str">
        <f>K6</f>
        <v>Vodovod Bezno - Chotětov - bezvýkopové uložení - intravilán Chotětov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Bezno - Chotětov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7" t="str">
        <f>IF(AN8="","",AN8)</f>
        <v>21. 12. 2022</v>
      </c>
      <c r="AN87" s="28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Vodovody a kanalizace Mladá Boleslav, a.s.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98" t="str">
        <f>IF(E17="","",E17)</f>
        <v>ŠINDLAR s.r.o.</v>
      </c>
      <c r="AN89" s="299"/>
      <c r="AO89" s="299"/>
      <c r="AP89" s="299"/>
      <c r="AQ89" s="36"/>
      <c r="AR89" s="39"/>
      <c r="AS89" s="292" t="s">
        <v>61</v>
      </c>
      <c r="AT89" s="29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98" t="str">
        <f>IF(E20="","",E20)</f>
        <v>Roman Bárta</v>
      </c>
      <c r="AN90" s="299"/>
      <c r="AO90" s="299"/>
      <c r="AP90" s="299"/>
      <c r="AQ90" s="36"/>
      <c r="AR90" s="39"/>
      <c r="AS90" s="294"/>
      <c r="AT90" s="29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6"/>
      <c r="AT91" s="29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0" t="s">
        <v>62</v>
      </c>
      <c r="D92" s="301"/>
      <c r="E92" s="301"/>
      <c r="F92" s="301"/>
      <c r="G92" s="301"/>
      <c r="H92" s="73"/>
      <c r="I92" s="303" t="s">
        <v>63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2" t="s">
        <v>64</v>
      </c>
      <c r="AH92" s="301"/>
      <c r="AI92" s="301"/>
      <c r="AJ92" s="301"/>
      <c r="AK92" s="301"/>
      <c r="AL92" s="301"/>
      <c r="AM92" s="301"/>
      <c r="AN92" s="303" t="s">
        <v>65</v>
      </c>
      <c r="AO92" s="301"/>
      <c r="AP92" s="304"/>
      <c r="AQ92" s="74" t="s">
        <v>66</v>
      </c>
      <c r="AR92" s="39"/>
      <c r="AS92" s="75" t="s">
        <v>67</v>
      </c>
      <c r="AT92" s="76" t="s">
        <v>68</v>
      </c>
      <c r="AU92" s="76" t="s">
        <v>69</v>
      </c>
      <c r="AV92" s="76" t="s">
        <v>70</v>
      </c>
      <c r="AW92" s="76" t="s">
        <v>71</v>
      </c>
      <c r="AX92" s="76" t="s">
        <v>72</v>
      </c>
      <c r="AY92" s="76" t="s">
        <v>73</v>
      </c>
      <c r="AZ92" s="76" t="s">
        <v>74</v>
      </c>
      <c r="BA92" s="76" t="s">
        <v>75</v>
      </c>
      <c r="BB92" s="76" t="s">
        <v>76</v>
      </c>
      <c r="BC92" s="76" t="s">
        <v>77</v>
      </c>
      <c r="BD92" s="77" t="s">
        <v>78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ROUND(AG95+AG98+AG103,2)</f>
        <v>0</v>
      </c>
      <c r="AH94" s="290"/>
      <c r="AI94" s="290"/>
      <c r="AJ94" s="290"/>
      <c r="AK94" s="290"/>
      <c r="AL94" s="290"/>
      <c r="AM94" s="290"/>
      <c r="AN94" s="291">
        <f aca="true" t="shared" si="0" ref="AN94:AN103">SUM(AG94,AT94)</f>
        <v>0</v>
      </c>
      <c r="AO94" s="291"/>
      <c r="AP94" s="291"/>
      <c r="AQ94" s="85" t="s">
        <v>1</v>
      </c>
      <c r="AR94" s="86"/>
      <c r="AS94" s="87">
        <f>ROUND(AS95+AS98+AS103,2)</f>
        <v>0</v>
      </c>
      <c r="AT94" s="88">
        <f aca="true" t="shared" si="1" ref="AT94:AT103">ROUND(SUM(AV94:AW94),2)</f>
        <v>0</v>
      </c>
      <c r="AU94" s="89">
        <f>ROUND(AU95+AU98+AU103,5)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ROUND(AZ95+AZ98+AZ103,2)</f>
        <v>0</v>
      </c>
      <c r="BA94" s="88">
        <f>ROUND(BA95+BA98+BA103,2)</f>
        <v>0</v>
      </c>
      <c r="BB94" s="88">
        <f>ROUND(BB95+BB98+BB103,2)</f>
        <v>0</v>
      </c>
      <c r="BC94" s="88">
        <f>ROUND(BC95+BC98+BC103,2)</f>
        <v>0</v>
      </c>
      <c r="BD94" s="90">
        <f>ROUND(BD95+BD98+BD103,2)</f>
        <v>0</v>
      </c>
      <c r="BS94" s="91" t="s">
        <v>80</v>
      </c>
      <c r="BT94" s="91" t="s">
        <v>81</v>
      </c>
      <c r="BU94" s="92" t="s">
        <v>82</v>
      </c>
      <c r="BV94" s="91" t="s">
        <v>83</v>
      </c>
      <c r="BW94" s="91" t="s">
        <v>5</v>
      </c>
      <c r="BX94" s="91" t="s">
        <v>84</v>
      </c>
      <c r="CL94" s="91" t="s">
        <v>1</v>
      </c>
    </row>
    <row r="95" spans="2:91" s="7" customFormat="1" ht="24.75" customHeight="1">
      <c r="B95" s="93"/>
      <c r="C95" s="94"/>
      <c r="D95" s="289" t="s">
        <v>85</v>
      </c>
      <c r="E95" s="289"/>
      <c r="F95" s="289"/>
      <c r="G95" s="289"/>
      <c r="H95" s="289"/>
      <c r="I95" s="95"/>
      <c r="J95" s="289" t="s">
        <v>86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2">
        <f>ROUND(SUM(AG96:AG97),2)</f>
        <v>0</v>
      </c>
      <c r="AH95" s="283"/>
      <c r="AI95" s="283"/>
      <c r="AJ95" s="283"/>
      <c r="AK95" s="283"/>
      <c r="AL95" s="283"/>
      <c r="AM95" s="283"/>
      <c r="AN95" s="284">
        <f t="shared" si="0"/>
        <v>0</v>
      </c>
      <c r="AO95" s="283"/>
      <c r="AP95" s="283"/>
      <c r="AQ95" s="96" t="s">
        <v>87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80</v>
      </c>
      <c r="BT95" s="102" t="s">
        <v>88</v>
      </c>
      <c r="BU95" s="102" t="s">
        <v>82</v>
      </c>
      <c r="BV95" s="102" t="s">
        <v>83</v>
      </c>
      <c r="BW95" s="102" t="s">
        <v>89</v>
      </c>
      <c r="BX95" s="102" t="s">
        <v>5</v>
      </c>
      <c r="CL95" s="102" t="s">
        <v>1</v>
      </c>
      <c r="CM95" s="102" t="s">
        <v>90</v>
      </c>
    </row>
    <row r="96" spans="1:90" s="4" customFormat="1" ht="23.25" customHeight="1">
      <c r="A96" s="103" t="s">
        <v>91</v>
      </c>
      <c r="B96" s="58"/>
      <c r="C96" s="104"/>
      <c r="D96" s="104"/>
      <c r="E96" s="288" t="s">
        <v>92</v>
      </c>
      <c r="F96" s="288"/>
      <c r="G96" s="288"/>
      <c r="H96" s="288"/>
      <c r="I96" s="288"/>
      <c r="J96" s="104"/>
      <c r="K96" s="288" t="s">
        <v>93</v>
      </c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0">
        <f>'SO 01.1. - Vodovodní řad ...'!J32</f>
        <v>0</v>
      </c>
      <c r="AH96" s="281"/>
      <c r="AI96" s="281"/>
      <c r="AJ96" s="281"/>
      <c r="AK96" s="281"/>
      <c r="AL96" s="281"/>
      <c r="AM96" s="281"/>
      <c r="AN96" s="280">
        <f t="shared" si="0"/>
        <v>0</v>
      </c>
      <c r="AO96" s="281"/>
      <c r="AP96" s="281"/>
      <c r="AQ96" s="105" t="s">
        <v>94</v>
      </c>
      <c r="AR96" s="60"/>
      <c r="AS96" s="106">
        <v>0</v>
      </c>
      <c r="AT96" s="107">
        <f t="shared" si="1"/>
        <v>0</v>
      </c>
      <c r="AU96" s="108">
        <f>'SO 01.1. - Vodovodní řad ...'!P129</f>
        <v>0</v>
      </c>
      <c r="AV96" s="107">
        <f>'SO 01.1. - Vodovodní řad ...'!J35</f>
        <v>0</v>
      </c>
      <c r="AW96" s="107">
        <f>'SO 01.1. - Vodovodní řad ...'!J36</f>
        <v>0</v>
      </c>
      <c r="AX96" s="107">
        <f>'SO 01.1. - Vodovodní řad ...'!J37</f>
        <v>0</v>
      </c>
      <c r="AY96" s="107">
        <f>'SO 01.1. - Vodovodní řad ...'!J38</f>
        <v>0</v>
      </c>
      <c r="AZ96" s="107">
        <f>'SO 01.1. - Vodovodní řad ...'!F35</f>
        <v>0</v>
      </c>
      <c r="BA96" s="107">
        <f>'SO 01.1. - Vodovodní řad ...'!F36</f>
        <v>0</v>
      </c>
      <c r="BB96" s="107">
        <f>'SO 01.1. - Vodovodní řad ...'!F37</f>
        <v>0</v>
      </c>
      <c r="BC96" s="107">
        <f>'SO 01.1. - Vodovodní řad ...'!F38</f>
        <v>0</v>
      </c>
      <c r="BD96" s="109">
        <f>'SO 01.1. - Vodovodní řad ...'!F39</f>
        <v>0</v>
      </c>
      <c r="BT96" s="110" t="s">
        <v>90</v>
      </c>
      <c r="BV96" s="110" t="s">
        <v>83</v>
      </c>
      <c r="BW96" s="110" t="s">
        <v>95</v>
      </c>
      <c r="BX96" s="110" t="s">
        <v>89</v>
      </c>
      <c r="CL96" s="110" t="s">
        <v>1</v>
      </c>
    </row>
    <row r="97" spans="1:90" s="4" customFormat="1" ht="23.25" customHeight="1">
      <c r="A97" s="103" t="s">
        <v>91</v>
      </c>
      <c r="B97" s="58"/>
      <c r="C97" s="104"/>
      <c r="D97" s="104"/>
      <c r="E97" s="288" t="s">
        <v>96</v>
      </c>
      <c r="F97" s="288"/>
      <c r="G97" s="288"/>
      <c r="H97" s="288"/>
      <c r="I97" s="288"/>
      <c r="J97" s="104"/>
      <c r="K97" s="288" t="s">
        <v>97</v>
      </c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0">
        <f>'SO 01.2. - Vodovodní řad ...'!J32</f>
        <v>0</v>
      </c>
      <c r="AH97" s="281"/>
      <c r="AI97" s="281"/>
      <c r="AJ97" s="281"/>
      <c r="AK97" s="281"/>
      <c r="AL97" s="281"/>
      <c r="AM97" s="281"/>
      <c r="AN97" s="280">
        <f t="shared" si="0"/>
        <v>0</v>
      </c>
      <c r="AO97" s="281"/>
      <c r="AP97" s="281"/>
      <c r="AQ97" s="105" t="s">
        <v>94</v>
      </c>
      <c r="AR97" s="60"/>
      <c r="AS97" s="106">
        <v>0</v>
      </c>
      <c r="AT97" s="107">
        <f t="shared" si="1"/>
        <v>0</v>
      </c>
      <c r="AU97" s="108">
        <f>'SO 01.2. - Vodovodní řad ...'!P126</f>
        <v>0</v>
      </c>
      <c r="AV97" s="107">
        <f>'SO 01.2. - Vodovodní řad ...'!J35</f>
        <v>0</v>
      </c>
      <c r="AW97" s="107">
        <f>'SO 01.2. - Vodovodní řad ...'!J36</f>
        <v>0</v>
      </c>
      <c r="AX97" s="107">
        <f>'SO 01.2. - Vodovodní řad ...'!J37</f>
        <v>0</v>
      </c>
      <c r="AY97" s="107">
        <f>'SO 01.2. - Vodovodní řad ...'!J38</f>
        <v>0</v>
      </c>
      <c r="AZ97" s="107">
        <f>'SO 01.2. - Vodovodní řad ...'!F35</f>
        <v>0</v>
      </c>
      <c r="BA97" s="107">
        <f>'SO 01.2. - Vodovodní řad ...'!F36</f>
        <v>0</v>
      </c>
      <c r="BB97" s="107">
        <f>'SO 01.2. - Vodovodní řad ...'!F37</f>
        <v>0</v>
      </c>
      <c r="BC97" s="107">
        <f>'SO 01.2. - Vodovodní řad ...'!F38</f>
        <v>0</v>
      </c>
      <c r="BD97" s="109">
        <f>'SO 01.2. - Vodovodní řad ...'!F39</f>
        <v>0</v>
      </c>
      <c r="BT97" s="110" t="s">
        <v>90</v>
      </c>
      <c r="BV97" s="110" t="s">
        <v>83</v>
      </c>
      <c r="BW97" s="110" t="s">
        <v>98</v>
      </c>
      <c r="BX97" s="110" t="s">
        <v>89</v>
      </c>
      <c r="CL97" s="110" t="s">
        <v>1</v>
      </c>
    </row>
    <row r="98" spans="2:91" s="7" customFormat="1" ht="16.5" customHeight="1">
      <c r="B98" s="93"/>
      <c r="C98" s="94"/>
      <c r="D98" s="289" t="s">
        <v>99</v>
      </c>
      <c r="E98" s="289"/>
      <c r="F98" s="289"/>
      <c r="G98" s="289"/>
      <c r="H98" s="289"/>
      <c r="I98" s="95"/>
      <c r="J98" s="289" t="s">
        <v>100</v>
      </c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2">
        <f>ROUND(SUM(AG99:AG102),2)</f>
        <v>0</v>
      </c>
      <c r="AH98" s="283"/>
      <c r="AI98" s="283"/>
      <c r="AJ98" s="283"/>
      <c r="AK98" s="283"/>
      <c r="AL98" s="283"/>
      <c r="AM98" s="283"/>
      <c r="AN98" s="284">
        <f t="shared" si="0"/>
        <v>0</v>
      </c>
      <c r="AO98" s="283"/>
      <c r="AP98" s="283"/>
      <c r="AQ98" s="96" t="s">
        <v>87</v>
      </c>
      <c r="AR98" s="97"/>
      <c r="AS98" s="98">
        <f>ROUND(SUM(AS99:AS102),2)</f>
        <v>0</v>
      </c>
      <c r="AT98" s="99">
        <f t="shared" si="1"/>
        <v>0</v>
      </c>
      <c r="AU98" s="100">
        <f>ROUND(SUM(AU99:AU102),5)</f>
        <v>0</v>
      </c>
      <c r="AV98" s="99">
        <f>ROUND(AZ98*L29,2)</f>
        <v>0</v>
      </c>
      <c r="AW98" s="99">
        <f>ROUND(BA98*L30,2)</f>
        <v>0</v>
      </c>
      <c r="AX98" s="99">
        <f>ROUND(BB98*L29,2)</f>
        <v>0</v>
      </c>
      <c r="AY98" s="99">
        <f>ROUND(BC98*L30,2)</f>
        <v>0</v>
      </c>
      <c r="AZ98" s="99">
        <f>ROUND(SUM(AZ99:AZ102),2)</f>
        <v>0</v>
      </c>
      <c r="BA98" s="99">
        <f>ROUND(SUM(BA99:BA102),2)</f>
        <v>0</v>
      </c>
      <c r="BB98" s="99">
        <f>ROUND(SUM(BB99:BB102),2)</f>
        <v>0</v>
      </c>
      <c r="BC98" s="99">
        <f>ROUND(SUM(BC99:BC102),2)</f>
        <v>0</v>
      </c>
      <c r="BD98" s="101">
        <f>ROUND(SUM(BD99:BD102),2)</f>
        <v>0</v>
      </c>
      <c r="BS98" s="102" t="s">
        <v>80</v>
      </c>
      <c r="BT98" s="102" t="s">
        <v>88</v>
      </c>
      <c r="BV98" s="102" t="s">
        <v>83</v>
      </c>
      <c r="BW98" s="102" t="s">
        <v>101</v>
      </c>
      <c r="BX98" s="102" t="s">
        <v>5</v>
      </c>
      <c r="CL98" s="102" t="s">
        <v>1</v>
      </c>
      <c r="CM98" s="102" t="s">
        <v>90</v>
      </c>
    </row>
    <row r="99" spans="1:91" s="4" customFormat="1" ht="16.5" customHeight="1">
      <c r="A99" s="103" t="s">
        <v>91</v>
      </c>
      <c r="B99" s="58"/>
      <c r="C99" s="104"/>
      <c r="D99" s="104"/>
      <c r="E99" s="288" t="s">
        <v>99</v>
      </c>
      <c r="F99" s="288"/>
      <c r="G99" s="288"/>
      <c r="H99" s="288"/>
      <c r="I99" s="288"/>
      <c r="J99" s="104"/>
      <c r="K99" s="288" t="s">
        <v>100</v>
      </c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0">
        <f>'SO 02 - Distriktní šachta'!J30</f>
        <v>0</v>
      </c>
      <c r="AH99" s="281"/>
      <c r="AI99" s="281"/>
      <c r="AJ99" s="281"/>
      <c r="AK99" s="281"/>
      <c r="AL99" s="281"/>
      <c r="AM99" s="281"/>
      <c r="AN99" s="280">
        <f t="shared" si="0"/>
        <v>0</v>
      </c>
      <c r="AO99" s="281"/>
      <c r="AP99" s="281"/>
      <c r="AQ99" s="105" t="s">
        <v>94</v>
      </c>
      <c r="AR99" s="60"/>
      <c r="AS99" s="106">
        <v>0</v>
      </c>
      <c r="AT99" s="107">
        <f t="shared" si="1"/>
        <v>0</v>
      </c>
      <c r="AU99" s="108">
        <f>'SO 02 - Distriktní šachta'!P127</f>
        <v>0</v>
      </c>
      <c r="AV99" s="107">
        <f>'SO 02 - Distriktní šachta'!J33</f>
        <v>0</v>
      </c>
      <c r="AW99" s="107">
        <f>'SO 02 - Distriktní šachta'!J34</f>
        <v>0</v>
      </c>
      <c r="AX99" s="107">
        <f>'SO 02 - Distriktní šachta'!J35</f>
        <v>0</v>
      </c>
      <c r="AY99" s="107">
        <f>'SO 02 - Distriktní šachta'!J36</f>
        <v>0</v>
      </c>
      <c r="AZ99" s="107">
        <f>'SO 02 - Distriktní šachta'!F33</f>
        <v>0</v>
      </c>
      <c r="BA99" s="107">
        <f>'SO 02 - Distriktní šachta'!F34</f>
        <v>0</v>
      </c>
      <c r="BB99" s="107">
        <f>'SO 02 - Distriktní šachta'!F35</f>
        <v>0</v>
      </c>
      <c r="BC99" s="107">
        <f>'SO 02 - Distriktní šachta'!F36</f>
        <v>0</v>
      </c>
      <c r="BD99" s="109">
        <f>'SO 02 - Distriktní šachta'!F37</f>
        <v>0</v>
      </c>
      <c r="BT99" s="110" t="s">
        <v>90</v>
      </c>
      <c r="BU99" s="110" t="s">
        <v>102</v>
      </c>
      <c r="BV99" s="110" t="s">
        <v>83</v>
      </c>
      <c r="BW99" s="110" t="s">
        <v>101</v>
      </c>
      <c r="BX99" s="110" t="s">
        <v>5</v>
      </c>
      <c r="CL99" s="110" t="s">
        <v>1</v>
      </c>
      <c r="CM99" s="110" t="s">
        <v>90</v>
      </c>
    </row>
    <row r="100" spans="1:90" s="4" customFormat="1" ht="23.25" customHeight="1">
      <c r="A100" s="103" t="s">
        <v>91</v>
      </c>
      <c r="B100" s="58"/>
      <c r="C100" s="104"/>
      <c r="D100" s="104"/>
      <c r="E100" s="288" t="s">
        <v>103</v>
      </c>
      <c r="F100" s="288"/>
      <c r="G100" s="288"/>
      <c r="H100" s="288"/>
      <c r="I100" s="288"/>
      <c r="J100" s="104"/>
      <c r="K100" s="288" t="s">
        <v>104</v>
      </c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0">
        <f>'SO 02.1. - Přípojka NN'!J32</f>
        <v>0</v>
      </c>
      <c r="AH100" s="281"/>
      <c r="AI100" s="281"/>
      <c r="AJ100" s="281"/>
      <c r="AK100" s="281"/>
      <c r="AL100" s="281"/>
      <c r="AM100" s="281"/>
      <c r="AN100" s="280">
        <f t="shared" si="0"/>
        <v>0</v>
      </c>
      <c r="AO100" s="281"/>
      <c r="AP100" s="281"/>
      <c r="AQ100" s="105" t="s">
        <v>94</v>
      </c>
      <c r="AR100" s="60"/>
      <c r="AS100" s="106">
        <v>0</v>
      </c>
      <c r="AT100" s="107">
        <f t="shared" si="1"/>
        <v>0</v>
      </c>
      <c r="AU100" s="108">
        <f>'SO 02.1. - Přípojka NN'!P122</f>
        <v>0</v>
      </c>
      <c r="AV100" s="107">
        <f>'SO 02.1. - Přípojka NN'!J35</f>
        <v>0</v>
      </c>
      <c r="AW100" s="107">
        <f>'SO 02.1. - Přípojka NN'!J36</f>
        <v>0</v>
      </c>
      <c r="AX100" s="107">
        <f>'SO 02.1. - Přípojka NN'!J37</f>
        <v>0</v>
      </c>
      <c r="AY100" s="107">
        <f>'SO 02.1. - Přípojka NN'!J38</f>
        <v>0</v>
      </c>
      <c r="AZ100" s="107">
        <f>'SO 02.1. - Přípojka NN'!F35</f>
        <v>0</v>
      </c>
      <c r="BA100" s="107">
        <f>'SO 02.1. - Přípojka NN'!F36</f>
        <v>0</v>
      </c>
      <c r="BB100" s="107">
        <f>'SO 02.1. - Přípojka NN'!F37</f>
        <v>0</v>
      </c>
      <c r="BC100" s="107">
        <f>'SO 02.1. - Přípojka NN'!F38</f>
        <v>0</v>
      </c>
      <c r="BD100" s="109">
        <f>'SO 02.1. - Přípojka NN'!F39</f>
        <v>0</v>
      </c>
      <c r="BT100" s="110" t="s">
        <v>90</v>
      </c>
      <c r="BV100" s="110" t="s">
        <v>83</v>
      </c>
      <c r="BW100" s="110" t="s">
        <v>105</v>
      </c>
      <c r="BX100" s="110" t="s">
        <v>101</v>
      </c>
      <c r="CL100" s="110" t="s">
        <v>1</v>
      </c>
    </row>
    <row r="101" spans="1:90" s="4" customFormat="1" ht="23.25" customHeight="1">
      <c r="A101" s="103" t="s">
        <v>91</v>
      </c>
      <c r="B101" s="58"/>
      <c r="C101" s="104"/>
      <c r="D101" s="104"/>
      <c r="E101" s="288" t="s">
        <v>106</v>
      </c>
      <c r="F101" s="288"/>
      <c r="G101" s="288"/>
      <c r="H101" s="288"/>
      <c r="I101" s="288"/>
      <c r="J101" s="104"/>
      <c r="K101" s="288" t="s">
        <v>107</v>
      </c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0">
        <f>'PS 02.1. - Elektrotechnic...'!J32</f>
        <v>0</v>
      </c>
      <c r="AH101" s="281"/>
      <c r="AI101" s="281"/>
      <c r="AJ101" s="281"/>
      <c r="AK101" s="281"/>
      <c r="AL101" s="281"/>
      <c r="AM101" s="281"/>
      <c r="AN101" s="280">
        <f t="shared" si="0"/>
        <v>0</v>
      </c>
      <c r="AO101" s="281"/>
      <c r="AP101" s="281"/>
      <c r="AQ101" s="105" t="s">
        <v>94</v>
      </c>
      <c r="AR101" s="60"/>
      <c r="AS101" s="106">
        <v>0</v>
      </c>
      <c r="AT101" s="107">
        <f t="shared" si="1"/>
        <v>0</v>
      </c>
      <c r="AU101" s="108">
        <f>'PS 02.1. - Elektrotechnic...'!P122</f>
        <v>0</v>
      </c>
      <c r="AV101" s="107">
        <f>'PS 02.1. - Elektrotechnic...'!J35</f>
        <v>0</v>
      </c>
      <c r="AW101" s="107">
        <f>'PS 02.1. - Elektrotechnic...'!J36</f>
        <v>0</v>
      </c>
      <c r="AX101" s="107">
        <f>'PS 02.1. - Elektrotechnic...'!J37</f>
        <v>0</v>
      </c>
      <c r="AY101" s="107">
        <f>'PS 02.1. - Elektrotechnic...'!J38</f>
        <v>0</v>
      </c>
      <c r="AZ101" s="107">
        <f>'PS 02.1. - Elektrotechnic...'!F35</f>
        <v>0</v>
      </c>
      <c r="BA101" s="107">
        <f>'PS 02.1. - Elektrotechnic...'!F36</f>
        <v>0</v>
      </c>
      <c r="BB101" s="107">
        <f>'PS 02.1. - Elektrotechnic...'!F37</f>
        <v>0</v>
      </c>
      <c r="BC101" s="107">
        <f>'PS 02.1. - Elektrotechnic...'!F38</f>
        <v>0</v>
      </c>
      <c r="BD101" s="109">
        <f>'PS 02.1. - Elektrotechnic...'!F39</f>
        <v>0</v>
      </c>
      <c r="BT101" s="110" t="s">
        <v>90</v>
      </c>
      <c r="BV101" s="110" t="s">
        <v>83</v>
      </c>
      <c r="BW101" s="110" t="s">
        <v>108</v>
      </c>
      <c r="BX101" s="110" t="s">
        <v>101</v>
      </c>
      <c r="CL101" s="110" t="s">
        <v>1</v>
      </c>
    </row>
    <row r="102" spans="1:90" s="4" customFormat="1" ht="23.25" customHeight="1">
      <c r="A102" s="103" t="s">
        <v>91</v>
      </c>
      <c r="B102" s="58"/>
      <c r="C102" s="104"/>
      <c r="D102" s="104"/>
      <c r="E102" s="288" t="s">
        <v>109</v>
      </c>
      <c r="F102" s="288"/>
      <c r="G102" s="288"/>
      <c r="H102" s="288"/>
      <c r="I102" s="288"/>
      <c r="J102" s="104"/>
      <c r="K102" s="288" t="s">
        <v>110</v>
      </c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0">
        <f>'PS 02.2. - Strojně techno...'!J32</f>
        <v>0</v>
      </c>
      <c r="AH102" s="281"/>
      <c r="AI102" s="281"/>
      <c r="AJ102" s="281"/>
      <c r="AK102" s="281"/>
      <c r="AL102" s="281"/>
      <c r="AM102" s="281"/>
      <c r="AN102" s="280">
        <f t="shared" si="0"/>
        <v>0</v>
      </c>
      <c r="AO102" s="281"/>
      <c r="AP102" s="281"/>
      <c r="AQ102" s="105" t="s">
        <v>94</v>
      </c>
      <c r="AR102" s="60"/>
      <c r="AS102" s="106">
        <v>0</v>
      </c>
      <c r="AT102" s="107">
        <f t="shared" si="1"/>
        <v>0</v>
      </c>
      <c r="AU102" s="108">
        <f>'PS 02.2. - Strojně techno...'!P124</f>
        <v>0</v>
      </c>
      <c r="AV102" s="107">
        <f>'PS 02.2. - Strojně techno...'!J35</f>
        <v>0</v>
      </c>
      <c r="AW102" s="107">
        <f>'PS 02.2. - Strojně techno...'!J36</f>
        <v>0</v>
      </c>
      <c r="AX102" s="107">
        <f>'PS 02.2. - Strojně techno...'!J37</f>
        <v>0</v>
      </c>
      <c r="AY102" s="107">
        <f>'PS 02.2. - Strojně techno...'!J38</f>
        <v>0</v>
      </c>
      <c r="AZ102" s="107">
        <f>'PS 02.2. - Strojně techno...'!F35</f>
        <v>0</v>
      </c>
      <c r="BA102" s="107">
        <f>'PS 02.2. - Strojně techno...'!F36</f>
        <v>0</v>
      </c>
      <c r="BB102" s="107">
        <f>'PS 02.2. - Strojně techno...'!F37</f>
        <v>0</v>
      </c>
      <c r="BC102" s="107">
        <f>'PS 02.2. - Strojně techno...'!F38</f>
        <v>0</v>
      </c>
      <c r="BD102" s="109">
        <f>'PS 02.2. - Strojně techno...'!F39</f>
        <v>0</v>
      </c>
      <c r="BT102" s="110" t="s">
        <v>90</v>
      </c>
      <c r="BV102" s="110" t="s">
        <v>83</v>
      </c>
      <c r="BW102" s="110" t="s">
        <v>111</v>
      </c>
      <c r="BX102" s="110" t="s">
        <v>101</v>
      </c>
      <c r="CL102" s="110" t="s">
        <v>1</v>
      </c>
    </row>
    <row r="103" spans="1:91" s="7" customFormat="1" ht="16.5" customHeight="1">
      <c r="A103" s="103" t="s">
        <v>91</v>
      </c>
      <c r="B103" s="93"/>
      <c r="C103" s="94"/>
      <c r="D103" s="289" t="s">
        <v>112</v>
      </c>
      <c r="E103" s="289"/>
      <c r="F103" s="289"/>
      <c r="G103" s="289"/>
      <c r="H103" s="289"/>
      <c r="I103" s="95"/>
      <c r="J103" s="289" t="s">
        <v>113</v>
      </c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4">
        <f>'03 - Vedlejší a ostaní ná...'!J30</f>
        <v>0</v>
      </c>
      <c r="AH103" s="283"/>
      <c r="AI103" s="283"/>
      <c r="AJ103" s="283"/>
      <c r="AK103" s="283"/>
      <c r="AL103" s="283"/>
      <c r="AM103" s="283"/>
      <c r="AN103" s="284">
        <f t="shared" si="0"/>
        <v>0</v>
      </c>
      <c r="AO103" s="283"/>
      <c r="AP103" s="283"/>
      <c r="AQ103" s="96" t="s">
        <v>87</v>
      </c>
      <c r="AR103" s="97"/>
      <c r="AS103" s="111">
        <v>0</v>
      </c>
      <c r="AT103" s="112">
        <f t="shared" si="1"/>
        <v>0</v>
      </c>
      <c r="AU103" s="113">
        <f>'03 - Vedlejší a ostaní ná...'!P117</f>
        <v>0</v>
      </c>
      <c r="AV103" s="112">
        <f>'03 - Vedlejší a ostaní ná...'!J33</f>
        <v>0</v>
      </c>
      <c r="AW103" s="112">
        <f>'03 - Vedlejší a ostaní ná...'!J34</f>
        <v>0</v>
      </c>
      <c r="AX103" s="112">
        <f>'03 - Vedlejší a ostaní ná...'!J35</f>
        <v>0</v>
      </c>
      <c r="AY103" s="112">
        <f>'03 - Vedlejší a ostaní ná...'!J36</f>
        <v>0</v>
      </c>
      <c r="AZ103" s="112">
        <f>'03 - Vedlejší a ostaní ná...'!F33</f>
        <v>0</v>
      </c>
      <c r="BA103" s="112">
        <f>'03 - Vedlejší a ostaní ná...'!F34</f>
        <v>0</v>
      </c>
      <c r="BB103" s="112">
        <f>'03 - Vedlejší a ostaní ná...'!F35</f>
        <v>0</v>
      </c>
      <c r="BC103" s="112">
        <f>'03 - Vedlejší a ostaní ná...'!F36</f>
        <v>0</v>
      </c>
      <c r="BD103" s="114">
        <f>'03 - Vedlejší a ostaní ná...'!F37</f>
        <v>0</v>
      </c>
      <c r="BT103" s="102" t="s">
        <v>88</v>
      </c>
      <c r="BV103" s="102" t="s">
        <v>83</v>
      </c>
      <c r="BW103" s="102" t="s">
        <v>114</v>
      </c>
      <c r="BX103" s="102" t="s">
        <v>5</v>
      </c>
      <c r="CL103" s="102" t="s">
        <v>1</v>
      </c>
      <c r="CM103" s="102" t="s">
        <v>90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pxTzPJe5A/Lvsiv5Gaihw8BQFslbzaisQ4bqRcI6hTVIn3cGv+mLF73r6Q7uxHvCbaBlmUW7n1RwgSFdKedFXw==" saltValue="QubXay+BWrRs+Fn2vknABAfZpSLcEqXpneGjT5y7gA79ZwZfgNkLRXsRlcXa3tVP/WodwAE5ZhbzrGoyGs8wkw==" spinCount="100000" sheet="1" objects="1" scenarios="1" formatColumns="0" formatRows="0"/>
  <mergeCells count="74"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  <mergeCell ref="E96:I96"/>
    <mergeCell ref="K96:AF96"/>
    <mergeCell ref="AG96:AM96"/>
    <mergeCell ref="K97:AF97"/>
    <mergeCell ref="AN97:AP97"/>
    <mergeCell ref="E97:I97"/>
    <mergeCell ref="AG97:AM97"/>
    <mergeCell ref="D98:H98"/>
    <mergeCell ref="J98:AF98"/>
    <mergeCell ref="AN99:AP99"/>
    <mergeCell ref="AG99:AM99"/>
    <mergeCell ref="E99:I99"/>
    <mergeCell ref="K99:AF99"/>
    <mergeCell ref="E100:I100"/>
    <mergeCell ref="K100:AF100"/>
    <mergeCell ref="AN101:AP101"/>
    <mergeCell ref="AG101:AM101"/>
    <mergeCell ref="E101:I101"/>
    <mergeCell ref="K101:AF101"/>
    <mergeCell ref="E102:I102"/>
    <mergeCell ref="K102:AF102"/>
    <mergeCell ref="AN103:AP103"/>
    <mergeCell ref="AG103:AM103"/>
    <mergeCell ref="D103:H103"/>
    <mergeCell ref="J103:AF103"/>
    <mergeCell ref="W30:AE30"/>
    <mergeCell ref="AK30:AO30"/>
    <mergeCell ref="L30:P30"/>
    <mergeCell ref="AK31:AO31"/>
    <mergeCell ref="AN102:AP102"/>
    <mergeCell ref="AG102:AM102"/>
    <mergeCell ref="AN100:AP100"/>
    <mergeCell ref="AG100:AM100"/>
    <mergeCell ref="AG98:AM98"/>
    <mergeCell ref="AN98:AP98"/>
    <mergeCell ref="AN96:AP96"/>
    <mergeCell ref="L85:AJ85"/>
    <mergeCell ref="AM87:AN87"/>
    <mergeCell ref="AG95:AM95"/>
    <mergeCell ref="AN95:AP95"/>
    <mergeCell ref="J95:AF95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</mergeCells>
  <hyperlinks>
    <hyperlink ref="A96" location="'SO 01.1. - Vodovodní řad ...'!C2" display="/"/>
    <hyperlink ref="A97" location="'SO 01.2. - Vodovodní řad ...'!C2" display="/"/>
    <hyperlink ref="A99" location="'SO 02 - Distriktní šachta'!C2" display="/"/>
    <hyperlink ref="A100" location="'SO 02.1. - Přípojka NN'!C2" display="/"/>
    <hyperlink ref="A101" location="'PS 02.1. - Elektrotechnic...'!C2" display="/"/>
    <hyperlink ref="A102" location="'PS 02.2. - Strojně techno...'!C2" display="/"/>
    <hyperlink ref="A103" location="'03 - Vedlejší a osta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0"/>
  <sheetViews>
    <sheetView showGridLines="0" workbookViewId="0" topLeftCell="A1">
      <selection activeCell="I301" sqref="I30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95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2:12" s="1" customFormat="1" ht="12" customHeight="1">
      <c r="B8" s="20"/>
      <c r="D8" s="119" t="s">
        <v>116</v>
      </c>
      <c r="L8" s="20"/>
    </row>
    <row r="9" spans="1:31" s="2" customFormat="1" ht="16.5" customHeight="1">
      <c r="A9" s="34"/>
      <c r="B9" s="39"/>
      <c r="C9" s="34"/>
      <c r="D9" s="34"/>
      <c r="E9" s="308" t="s">
        <v>117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119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21. 12. 2022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2" t="str">
        <f>'Rekapitulace stavby'!E14</f>
        <v>Vyplň údaj</v>
      </c>
      <c r="F20" s="313"/>
      <c r="G20" s="313"/>
      <c r="H20" s="313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4" t="s">
        <v>1</v>
      </c>
      <c r="F29" s="314"/>
      <c r="G29" s="314"/>
      <c r="H29" s="31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ROUND((SUM(BE129:BE339)),2)</f>
        <v>0</v>
      </c>
      <c r="G35" s="34"/>
      <c r="H35" s="34"/>
      <c r="I35" s="130">
        <v>0.21</v>
      </c>
      <c r="J35" s="129">
        <f>ROUND(((SUM(BE129:BE339))*I35),2)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ROUND((SUM(BF129:BF339)),2)</f>
        <v>0</v>
      </c>
      <c r="G36" s="34"/>
      <c r="H36" s="34"/>
      <c r="I36" s="130">
        <v>0.15</v>
      </c>
      <c r="J36" s="129">
        <f>ROUND(((SUM(BF129:BF339))*I36),2)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ROUND((SUM(BG129:BG339)),2)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ROUND((SUM(BH129:BH339)),2)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ROUND((SUM(BI129:BI339)),2)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6" t="s">
        <v>117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5" t="str">
        <f>E11</f>
        <v>SO 01.1. - Vodovodní řad pokládka výkopem</v>
      </c>
      <c r="F89" s="305"/>
      <c r="G89" s="305"/>
      <c r="H89" s="305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Bezno - Chotětov</v>
      </c>
      <c r="G91" s="36"/>
      <c r="H91" s="36"/>
      <c r="I91" s="29" t="s">
        <v>22</v>
      </c>
      <c r="J91" s="66" t="str">
        <f>IF(J14="","",J14)</f>
        <v>21. 12. 2022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Vodovody a kanalizace Mladá Boleslav, a.s.</v>
      </c>
      <c r="G93" s="36"/>
      <c r="H93" s="36"/>
      <c r="I93" s="29" t="s">
        <v>32</v>
      </c>
      <c r="J93" s="32" t="str">
        <f>E23</f>
        <v>ŠINDLAR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Roman Bárta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121</v>
      </c>
      <c r="D96" s="150"/>
      <c r="E96" s="150"/>
      <c r="F96" s="150"/>
      <c r="G96" s="150"/>
      <c r="H96" s="150"/>
      <c r="I96" s="150"/>
      <c r="J96" s="151" t="s">
        <v>122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123</v>
      </c>
      <c r="D98" s="36"/>
      <c r="E98" s="36"/>
      <c r="F98" s="36"/>
      <c r="G98" s="36"/>
      <c r="H98" s="36"/>
      <c r="I98" s="36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124</v>
      </c>
    </row>
    <row r="99" spans="2:12" s="9" customFormat="1" ht="24.95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J130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126</v>
      </c>
      <c r="E100" s="161"/>
      <c r="F100" s="161"/>
      <c r="G100" s="161"/>
      <c r="H100" s="161"/>
      <c r="I100" s="161"/>
      <c r="J100" s="162">
        <f>J131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127</v>
      </c>
      <c r="E101" s="161"/>
      <c r="F101" s="161"/>
      <c r="G101" s="161"/>
      <c r="H101" s="161"/>
      <c r="I101" s="161"/>
      <c r="J101" s="162">
        <f>J232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128</v>
      </c>
      <c r="E102" s="161"/>
      <c r="F102" s="161"/>
      <c r="G102" s="161"/>
      <c r="H102" s="161"/>
      <c r="I102" s="161"/>
      <c r="J102" s="162">
        <f>J242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129</v>
      </c>
      <c r="E103" s="161"/>
      <c r="F103" s="161"/>
      <c r="G103" s="161"/>
      <c r="H103" s="161"/>
      <c r="I103" s="161"/>
      <c r="J103" s="162">
        <f>J270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130</v>
      </c>
      <c r="E104" s="161"/>
      <c r="F104" s="161"/>
      <c r="G104" s="161"/>
      <c r="H104" s="161"/>
      <c r="I104" s="161"/>
      <c r="J104" s="162">
        <f>J321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131</v>
      </c>
      <c r="E105" s="161"/>
      <c r="F105" s="161"/>
      <c r="G105" s="161"/>
      <c r="H105" s="161"/>
      <c r="I105" s="161"/>
      <c r="J105" s="162">
        <f>J330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132</v>
      </c>
      <c r="E106" s="161"/>
      <c r="F106" s="161"/>
      <c r="G106" s="161"/>
      <c r="H106" s="161"/>
      <c r="I106" s="161"/>
      <c r="J106" s="162">
        <f>J335</f>
        <v>0</v>
      </c>
      <c r="K106" s="104"/>
      <c r="L106" s="163"/>
    </row>
    <row r="107" spans="2:12" s="9" customFormat="1" ht="24.95" customHeight="1">
      <c r="B107" s="153"/>
      <c r="C107" s="154"/>
      <c r="D107" s="155" t="s">
        <v>133</v>
      </c>
      <c r="E107" s="156"/>
      <c r="F107" s="156"/>
      <c r="G107" s="156"/>
      <c r="H107" s="156"/>
      <c r="I107" s="156"/>
      <c r="J107" s="157">
        <f>J337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134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6.25" customHeight="1">
      <c r="A117" s="34"/>
      <c r="B117" s="35"/>
      <c r="C117" s="36"/>
      <c r="D117" s="36"/>
      <c r="E117" s="306" t="str">
        <f>E7</f>
        <v>Vodovod Bezno - Chotětov - bezvýkopové uložení - intravilán Chotětov</v>
      </c>
      <c r="F117" s="307"/>
      <c r="G117" s="307"/>
      <c r="H117" s="30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116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06" t="s">
        <v>117</v>
      </c>
      <c r="F119" s="305"/>
      <c r="G119" s="305"/>
      <c r="H119" s="30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118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85" t="str">
        <f>E11</f>
        <v>SO 01.1. - Vodovodní řad pokládka výkopem</v>
      </c>
      <c r="F121" s="305"/>
      <c r="G121" s="305"/>
      <c r="H121" s="305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>Bezno - Chotětov</v>
      </c>
      <c r="G123" s="36"/>
      <c r="H123" s="36"/>
      <c r="I123" s="29" t="s">
        <v>22</v>
      </c>
      <c r="J123" s="66" t="str">
        <f>IF(J14="","",J14)</f>
        <v>21. 12. 2022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24</v>
      </c>
      <c r="D125" s="36"/>
      <c r="E125" s="36"/>
      <c r="F125" s="27" t="str">
        <f>E17</f>
        <v>Vodovody a kanalizace Mladá Boleslav, a.s.</v>
      </c>
      <c r="G125" s="36"/>
      <c r="H125" s="36"/>
      <c r="I125" s="29" t="s">
        <v>32</v>
      </c>
      <c r="J125" s="32" t="str">
        <f>E23</f>
        <v>ŠINDLAR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30</v>
      </c>
      <c r="D126" s="36"/>
      <c r="E126" s="36"/>
      <c r="F126" s="27" t="str">
        <f>IF(E20="","",E20)</f>
        <v>Vyplň údaj</v>
      </c>
      <c r="G126" s="36"/>
      <c r="H126" s="36"/>
      <c r="I126" s="29" t="s">
        <v>37</v>
      </c>
      <c r="J126" s="32" t="str">
        <f>E26</f>
        <v>Roman Bárta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64"/>
      <c r="B128" s="165"/>
      <c r="C128" s="166" t="s">
        <v>135</v>
      </c>
      <c r="D128" s="167" t="s">
        <v>66</v>
      </c>
      <c r="E128" s="167" t="s">
        <v>62</v>
      </c>
      <c r="F128" s="167" t="s">
        <v>63</v>
      </c>
      <c r="G128" s="167" t="s">
        <v>136</v>
      </c>
      <c r="H128" s="167" t="s">
        <v>137</v>
      </c>
      <c r="I128" s="167" t="s">
        <v>138</v>
      </c>
      <c r="J128" s="167" t="s">
        <v>122</v>
      </c>
      <c r="K128" s="168" t="s">
        <v>139</v>
      </c>
      <c r="L128" s="169"/>
      <c r="M128" s="75" t="s">
        <v>1</v>
      </c>
      <c r="N128" s="76" t="s">
        <v>45</v>
      </c>
      <c r="O128" s="76" t="s">
        <v>140</v>
      </c>
      <c r="P128" s="76" t="s">
        <v>141</v>
      </c>
      <c r="Q128" s="76" t="s">
        <v>142</v>
      </c>
      <c r="R128" s="76" t="s">
        <v>143</v>
      </c>
      <c r="S128" s="76" t="s">
        <v>144</v>
      </c>
      <c r="T128" s="77" t="s">
        <v>145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</row>
    <row r="129" spans="1:63" s="2" customFormat="1" ht="22.9" customHeight="1">
      <c r="A129" s="34"/>
      <c r="B129" s="35"/>
      <c r="C129" s="82" t="s">
        <v>146</v>
      </c>
      <c r="D129" s="36"/>
      <c r="E129" s="36"/>
      <c r="F129" s="36"/>
      <c r="G129" s="36"/>
      <c r="H129" s="36"/>
      <c r="I129" s="36"/>
      <c r="J129" s="170">
        <f>BK129</f>
        <v>0</v>
      </c>
      <c r="K129" s="36"/>
      <c r="L129" s="39"/>
      <c r="M129" s="78"/>
      <c r="N129" s="171"/>
      <c r="O129" s="79"/>
      <c r="P129" s="172">
        <f>P130+P337</f>
        <v>0</v>
      </c>
      <c r="Q129" s="79"/>
      <c r="R129" s="172">
        <f>R130+R337</f>
        <v>19.22318264</v>
      </c>
      <c r="S129" s="79"/>
      <c r="T129" s="173">
        <f>T130+T337</f>
        <v>14.632259999999999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80</v>
      </c>
      <c r="AU129" s="17" t="s">
        <v>124</v>
      </c>
      <c r="BK129" s="174">
        <f>BK130+BK337</f>
        <v>0</v>
      </c>
    </row>
    <row r="130" spans="2:63" s="12" customFormat="1" ht="25.9" customHeight="1">
      <c r="B130" s="175"/>
      <c r="C130" s="176"/>
      <c r="D130" s="177" t="s">
        <v>80</v>
      </c>
      <c r="E130" s="178" t="s">
        <v>147</v>
      </c>
      <c r="F130" s="178" t="s">
        <v>148</v>
      </c>
      <c r="G130" s="176"/>
      <c r="H130" s="176"/>
      <c r="I130" s="179"/>
      <c r="J130" s="180">
        <f>BK130</f>
        <v>0</v>
      </c>
      <c r="K130" s="176"/>
      <c r="L130" s="181"/>
      <c r="M130" s="182"/>
      <c r="N130" s="183"/>
      <c r="O130" s="183"/>
      <c r="P130" s="184">
        <f>P131+P232+P242+P270+P321+P330+P335</f>
        <v>0</v>
      </c>
      <c r="Q130" s="183"/>
      <c r="R130" s="184">
        <f>R131+R232+R242+R270+R321+R330+R335</f>
        <v>19.22318264</v>
      </c>
      <c r="S130" s="183"/>
      <c r="T130" s="185">
        <f>T131+T232+T242+T270+T321+T330+T335</f>
        <v>14.632259999999999</v>
      </c>
      <c r="AR130" s="186" t="s">
        <v>88</v>
      </c>
      <c r="AT130" s="187" t="s">
        <v>80</v>
      </c>
      <c r="AU130" s="187" t="s">
        <v>81</v>
      </c>
      <c r="AY130" s="186" t="s">
        <v>149</v>
      </c>
      <c r="BK130" s="188">
        <f>BK131+BK232+BK242+BK270+BK321+BK330+BK335</f>
        <v>0</v>
      </c>
    </row>
    <row r="131" spans="2:63" s="12" customFormat="1" ht="22.9" customHeight="1">
      <c r="B131" s="175"/>
      <c r="C131" s="176"/>
      <c r="D131" s="177" t="s">
        <v>80</v>
      </c>
      <c r="E131" s="189" t="s">
        <v>88</v>
      </c>
      <c r="F131" s="189" t="s">
        <v>150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SUM(P132:P231)</f>
        <v>0</v>
      </c>
      <c r="Q131" s="183"/>
      <c r="R131" s="184">
        <f>SUM(R132:R231)</f>
        <v>17.48523964</v>
      </c>
      <c r="S131" s="183"/>
      <c r="T131" s="185">
        <f>SUM(T132:T231)</f>
        <v>14.632259999999999</v>
      </c>
      <c r="AR131" s="186" t="s">
        <v>88</v>
      </c>
      <c r="AT131" s="187" t="s">
        <v>80</v>
      </c>
      <c r="AU131" s="187" t="s">
        <v>88</v>
      </c>
      <c r="AY131" s="186" t="s">
        <v>149</v>
      </c>
      <c r="BK131" s="188">
        <f>SUM(BK132:BK231)</f>
        <v>0</v>
      </c>
    </row>
    <row r="132" spans="1:65" s="2" customFormat="1" ht="66.75" customHeight="1">
      <c r="A132" s="34"/>
      <c r="B132" s="35"/>
      <c r="C132" s="191" t="s">
        <v>88</v>
      </c>
      <c r="D132" s="191" t="s">
        <v>151</v>
      </c>
      <c r="E132" s="192" t="s">
        <v>152</v>
      </c>
      <c r="F132" s="193" t="s">
        <v>153</v>
      </c>
      <c r="G132" s="194" t="s">
        <v>154</v>
      </c>
      <c r="H132" s="195">
        <v>6.02</v>
      </c>
      <c r="I132" s="196"/>
      <c r="J132" s="197">
        <f>ROUND(I132*H132,2)</f>
        <v>0</v>
      </c>
      <c r="K132" s="193" t="s">
        <v>155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0.29</v>
      </c>
      <c r="T132" s="201">
        <f>S132*H132</f>
        <v>1.7457999999999998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156</v>
      </c>
      <c r="AT132" s="202" t="s">
        <v>151</v>
      </c>
      <c r="AU132" s="202" t="s">
        <v>90</v>
      </c>
      <c r="AY132" s="17" t="s">
        <v>149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156</v>
      </c>
      <c r="BM132" s="202" t="s">
        <v>157</v>
      </c>
    </row>
    <row r="133" spans="2:51" s="13" customFormat="1" ht="12">
      <c r="B133" s="204"/>
      <c r="C133" s="205"/>
      <c r="D133" s="206" t="s">
        <v>158</v>
      </c>
      <c r="E133" s="207" t="s">
        <v>1</v>
      </c>
      <c r="F133" s="208" t="s">
        <v>159</v>
      </c>
      <c r="G133" s="205"/>
      <c r="H133" s="207" t="s">
        <v>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158</v>
      </c>
      <c r="AU133" s="214" t="s">
        <v>90</v>
      </c>
      <c r="AV133" s="13" t="s">
        <v>88</v>
      </c>
      <c r="AW133" s="13" t="s">
        <v>36</v>
      </c>
      <c r="AX133" s="13" t="s">
        <v>81</v>
      </c>
      <c r="AY133" s="214" t="s">
        <v>149</v>
      </c>
    </row>
    <row r="134" spans="2:51" s="13" customFormat="1" ht="12">
      <c r="B134" s="204"/>
      <c r="C134" s="205"/>
      <c r="D134" s="206" t="s">
        <v>158</v>
      </c>
      <c r="E134" s="207" t="s">
        <v>1</v>
      </c>
      <c r="F134" s="208" t="s">
        <v>160</v>
      </c>
      <c r="G134" s="205"/>
      <c r="H134" s="207" t="s">
        <v>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158</v>
      </c>
      <c r="AU134" s="214" t="s">
        <v>90</v>
      </c>
      <c r="AV134" s="13" t="s">
        <v>88</v>
      </c>
      <c r="AW134" s="13" t="s">
        <v>36</v>
      </c>
      <c r="AX134" s="13" t="s">
        <v>81</v>
      </c>
      <c r="AY134" s="214" t="s">
        <v>149</v>
      </c>
    </row>
    <row r="135" spans="2:51" s="13" customFormat="1" ht="12">
      <c r="B135" s="204"/>
      <c r="C135" s="205"/>
      <c r="D135" s="206" t="s">
        <v>158</v>
      </c>
      <c r="E135" s="207" t="s">
        <v>1</v>
      </c>
      <c r="F135" s="208" t="s">
        <v>161</v>
      </c>
      <c r="G135" s="205"/>
      <c r="H135" s="207" t="s">
        <v>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158</v>
      </c>
      <c r="AU135" s="214" t="s">
        <v>90</v>
      </c>
      <c r="AV135" s="13" t="s">
        <v>88</v>
      </c>
      <c r="AW135" s="13" t="s">
        <v>36</v>
      </c>
      <c r="AX135" s="13" t="s">
        <v>81</v>
      </c>
      <c r="AY135" s="214" t="s">
        <v>149</v>
      </c>
    </row>
    <row r="136" spans="2:51" s="14" customFormat="1" ht="12">
      <c r="B136" s="215"/>
      <c r="C136" s="216"/>
      <c r="D136" s="206" t="s">
        <v>158</v>
      </c>
      <c r="E136" s="217" t="s">
        <v>1</v>
      </c>
      <c r="F136" s="218" t="s">
        <v>162</v>
      </c>
      <c r="G136" s="216"/>
      <c r="H136" s="219">
        <v>6.02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158</v>
      </c>
      <c r="AU136" s="225" t="s">
        <v>90</v>
      </c>
      <c r="AV136" s="14" t="s">
        <v>90</v>
      </c>
      <c r="AW136" s="14" t="s">
        <v>36</v>
      </c>
      <c r="AX136" s="14" t="s">
        <v>88</v>
      </c>
      <c r="AY136" s="225" t="s">
        <v>149</v>
      </c>
    </row>
    <row r="137" spans="1:65" s="2" customFormat="1" ht="66.75" customHeight="1">
      <c r="A137" s="34"/>
      <c r="B137" s="35"/>
      <c r="C137" s="191" t="s">
        <v>90</v>
      </c>
      <c r="D137" s="191" t="s">
        <v>151</v>
      </c>
      <c r="E137" s="192" t="s">
        <v>163</v>
      </c>
      <c r="F137" s="193" t="s">
        <v>164</v>
      </c>
      <c r="G137" s="194" t="s">
        <v>154</v>
      </c>
      <c r="H137" s="195">
        <v>17.62</v>
      </c>
      <c r="I137" s="196"/>
      <c r="J137" s="197">
        <f>ROUND(I137*H137,2)</f>
        <v>0</v>
      </c>
      <c r="K137" s="193" t="s">
        <v>155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0.58</v>
      </c>
      <c r="T137" s="201">
        <f>S137*H137</f>
        <v>10.2196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156</v>
      </c>
      <c r="AT137" s="202" t="s">
        <v>151</v>
      </c>
      <c r="AU137" s="202" t="s">
        <v>90</v>
      </c>
      <c r="AY137" s="17" t="s">
        <v>149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156</v>
      </c>
      <c r="BM137" s="202" t="s">
        <v>165</v>
      </c>
    </row>
    <row r="138" spans="2:51" s="13" customFormat="1" ht="12">
      <c r="B138" s="204"/>
      <c r="C138" s="205"/>
      <c r="D138" s="206" t="s">
        <v>158</v>
      </c>
      <c r="E138" s="207" t="s">
        <v>1</v>
      </c>
      <c r="F138" s="208" t="s">
        <v>159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158</v>
      </c>
      <c r="AU138" s="214" t="s">
        <v>90</v>
      </c>
      <c r="AV138" s="13" t="s">
        <v>88</v>
      </c>
      <c r="AW138" s="13" t="s">
        <v>36</v>
      </c>
      <c r="AX138" s="13" t="s">
        <v>81</v>
      </c>
      <c r="AY138" s="214" t="s">
        <v>149</v>
      </c>
    </row>
    <row r="139" spans="2:51" s="13" customFormat="1" ht="12">
      <c r="B139" s="204"/>
      <c r="C139" s="205"/>
      <c r="D139" s="206" t="s">
        <v>158</v>
      </c>
      <c r="E139" s="207" t="s">
        <v>1</v>
      </c>
      <c r="F139" s="208" t="s">
        <v>160</v>
      </c>
      <c r="G139" s="205"/>
      <c r="H139" s="207" t="s">
        <v>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158</v>
      </c>
      <c r="AU139" s="214" t="s">
        <v>90</v>
      </c>
      <c r="AV139" s="13" t="s">
        <v>88</v>
      </c>
      <c r="AW139" s="13" t="s">
        <v>36</v>
      </c>
      <c r="AX139" s="13" t="s">
        <v>81</v>
      </c>
      <c r="AY139" s="214" t="s">
        <v>149</v>
      </c>
    </row>
    <row r="140" spans="2:51" s="14" customFormat="1" ht="12">
      <c r="B140" s="215"/>
      <c r="C140" s="216"/>
      <c r="D140" s="206" t="s">
        <v>158</v>
      </c>
      <c r="E140" s="217" t="s">
        <v>1</v>
      </c>
      <c r="F140" s="218" t="s">
        <v>166</v>
      </c>
      <c r="G140" s="216"/>
      <c r="H140" s="219">
        <v>12.67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158</v>
      </c>
      <c r="AU140" s="225" t="s">
        <v>90</v>
      </c>
      <c r="AV140" s="14" t="s">
        <v>90</v>
      </c>
      <c r="AW140" s="14" t="s">
        <v>36</v>
      </c>
      <c r="AX140" s="14" t="s">
        <v>81</v>
      </c>
      <c r="AY140" s="225" t="s">
        <v>149</v>
      </c>
    </row>
    <row r="141" spans="2:51" s="14" customFormat="1" ht="12">
      <c r="B141" s="215"/>
      <c r="C141" s="216"/>
      <c r="D141" s="206" t="s">
        <v>158</v>
      </c>
      <c r="E141" s="217" t="s">
        <v>1</v>
      </c>
      <c r="F141" s="218" t="s">
        <v>167</v>
      </c>
      <c r="G141" s="216"/>
      <c r="H141" s="219">
        <v>4.95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158</v>
      </c>
      <c r="AU141" s="225" t="s">
        <v>90</v>
      </c>
      <c r="AV141" s="14" t="s">
        <v>90</v>
      </c>
      <c r="AW141" s="14" t="s">
        <v>36</v>
      </c>
      <c r="AX141" s="14" t="s">
        <v>81</v>
      </c>
      <c r="AY141" s="225" t="s">
        <v>149</v>
      </c>
    </row>
    <row r="142" spans="2:51" s="15" customFormat="1" ht="12">
      <c r="B142" s="226"/>
      <c r="C142" s="227"/>
      <c r="D142" s="206" t="s">
        <v>158</v>
      </c>
      <c r="E142" s="228" t="s">
        <v>1</v>
      </c>
      <c r="F142" s="229" t="s">
        <v>168</v>
      </c>
      <c r="G142" s="227"/>
      <c r="H142" s="230">
        <v>17.62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158</v>
      </c>
      <c r="AU142" s="236" t="s">
        <v>90</v>
      </c>
      <c r="AV142" s="15" t="s">
        <v>156</v>
      </c>
      <c r="AW142" s="15" t="s">
        <v>36</v>
      </c>
      <c r="AX142" s="15" t="s">
        <v>88</v>
      </c>
      <c r="AY142" s="236" t="s">
        <v>149</v>
      </c>
    </row>
    <row r="143" spans="1:65" s="2" customFormat="1" ht="55.5" customHeight="1">
      <c r="A143" s="34"/>
      <c r="B143" s="35"/>
      <c r="C143" s="191" t="s">
        <v>169</v>
      </c>
      <c r="D143" s="191" t="s">
        <v>151</v>
      </c>
      <c r="E143" s="192" t="s">
        <v>170</v>
      </c>
      <c r="F143" s="193" t="s">
        <v>171</v>
      </c>
      <c r="G143" s="194" t="s">
        <v>154</v>
      </c>
      <c r="H143" s="195">
        <v>6.02</v>
      </c>
      <c r="I143" s="196"/>
      <c r="J143" s="197">
        <f>ROUND(I143*H143,2)</f>
        <v>0</v>
      </c>
      <c r="K143" s="193" t="s">
        <v>155</v>
      </c>
      <c r="L143" s="39"/>
      <c r="M143" s="198" t="s">
        <v>1</v>
      </c>
      <c r="N143" s="199" t="s">
        <v>46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0.098</v>
      </c>
      <c r="T143" s="201">
        <f>S143*H143</f>
        <v>0.5899599999999999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156</v>
      </c>
      <c r="AT143" s="202" t="s">
        <v>151</v>
      </c>
      <c r="AU143" s="202" t="s">
        <v>90</v>
      </c>
      <c r="AY143" s="17" t="s">
        <v>149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88</v>
      </c>
      <c r="BK143" s="203">
        <f>ROUND(I143*H143,2)</f>
        <v>0</v>
      </c>
      <c r="BL143" s="17" t="s">
        <v>156</v>
      </c>
      <c r="BM143" s="202" t="s">
        <v>172</v>
      </c>
    </row>
    <row r="144" spans="2:51" s="13" customFormat="1" ht="12">
      <c r="B144" s="204"/>
      <c r="C144" s="205"/>
      <c r="D144" s="206" t="s">
        <v>158</v>
      </c>
      <c r="E144" s="207" t="s">
        <v>1</v>
      </c>
      <c r="F144" s="208" t="s">
        <v>159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158</v>
      </c>
      <c r="AU144" s="214" t="s">
        <v>90</v>
      </c>
      <c r="AV144" s="13" t="s">
        <v>88</v>
      </c>
      <c r="AW144" s="13" t="s">
        <v>36</v>
      </c>
      <c r="AX144" s="13" t="s">
        <v>81</v>
      </c>
      <c r="AY144" s="214" t="s">
        <v>149</v>
      </c>
    </row>
    <row r="145" spans="2:51" s="13" customFormat="1" ht="12">
      <c r="B145" s="204"/>
      <c r="C145" s="205"/>
      <c r="D145" s="206" t="s">
        <v>158</v>
      </c>
      <c r="E145" s="207" t="s">
        <v>1</v>
      </c>
      <c r="F145" s="208" t="s">
        <v>160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158</v>
      </c>
      <c r="AU145" s="214" t="s">
        <v>90</v>
      </c>
      <c r="AV145" s="13" t="s">
        <v>88</v>
      </c>
      <c r="AW145" s="13" t="s">
        <v>36</v>
      </c>
      <c r="AX145" s="13" t="s">
        <v>81</v>
      </c>
      <c r="AY145" s="214" t="s">
        <v>149</v>
      </c>
    </row>
    <row r="146" spans="2:51" s="14" customFormat="1" ht="12">
      <c r="B146" s="215"/>
      <c r="C146" s="216"/>
      <c r="D146" s="206" t="s">
        <v>158</v>
      </c>
      <c r="E146" s="217" t="s">
        <v>1</v>
      </c>
      <c r="F146" s="218" t="s">
        <v>162</v>
      </c>
      <c r="G146" s="216"/>
      <c r="H146" s="219">
        <v>6.02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158</v>
      </c>
      <c r="AU146" s="225" t="s">
        <v>90</v>
      </c>
      <c r="AV146" s="14" t="s">
        <v>90</v>
      </c>
      <c r="AW146" s="14" t="s">
        <v>36</v>
      </c>
      <c r="AX146" s="14" t="s">
        <v>88</v>
      </c>
      <c r="AY146" s="225" t="s">
        <v>149</v>
      </c>
    </row>
    <row r="147" spans="1:65" s="2" customFormat="1" ht="49.15" customHeight="1">
      <c r="A147" s="34"/>
      <c r="B147" s="35"/>
      <c r="C147" s="191" t="s">
        <v>156</v>
      </c>
      <c r="D147" s="191" t="s">
        <v>151</v>
      </c>
      <c r="E147" s="192" t="s">
        <v>173</v>
      </c>
      <c r="F147" s="193" t="s">
        <v>174</v>
      </c>
      <c r="G147" s="194" t="s">
        <v>154</v>
      </c>
      <c r="H147" s="195">
        <v>18.06</v>
      </c>
      <c r="I147" s="196"/>
      <c r="J147" s="197">
        <f>ROUND(I147*H147,2)</f>
        <v>0</v>
      </c>
      <c r="K147" s="193" t="s">
        <v>155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5E-05</v>
      </c>
      <c r="R147" s="200">
        <f>Q147*H147</f>
        <v>0.0009029999999999999</v>
      </c>
      <c r="S147" s="200">
        <v>0.115</v>
      </c>
      <c r="T147" s="201">
        <f>S147*H147</f>
        <v>2.0768999999999997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156</v>
      </c>
      <c r="AT147" s="202" t="s">
        <v>151</v>
      </c>
      <c r="AU147" s="202" t="s">
        <v>90</v>
      </c>
      <c r="AY147" s="17" t="s">
        <v>149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156</v>
      </c>
      <c r="BM147" s="202" t="s">
        <v>175</v>
      </c>
    </row>
    <row r="148" spans="2:51" s="13" customFormat="1" ht="12">
      <c r="B148" s="204"/>
      <c r="C148" s="205"/>
      <c r="D148" s="206" t="s">
        <v>158</v>
      </c>
      <c r="E148" s="207" t="s">
        <v>1</v>
      </c>
      <c r="F148" s="208" t="s">
        <v>159</v>
      </c>
      <c r="G148" s="205"/>
      <c r="H148" s="207" t="s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158</v>
      </c>
      <c r="AU148" s="214" t="s">
        <v>90</v>
      </c>
      <c r="AV148" s="13" t="s">
        <v>88</v>
      </c>
      <c r="AW148" s="13" t="s">
        <v>36</v>
      </c>
      <c r="AX148" s="13" t="s">
        <v>81</v>
      </c>
      <c r="AY148" s="214" t="s">
        <v>149</v>
      </c>
    </row>
    <row r="149" spans="2:51" s="13" customFormat="1" ht="12">
      <c r="B149" s="204"/>
      <c r="C149" s="205"/>
      <c r="D149" s="206" t="s">
        <v>158</v>
      </c>
      <c r="E149" s="207" t="s">
        <v>1</v>
      </c>
      <c r="F149" s="208" t="s">
        <v>160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158</v>
      </c>
      <c r="AU149" s="214" t="s">
        <v>90</v>
      </c>
      <c r="AV149" s="13" t="s">
        <v>88</v>
      </c>
      <c r="AW149" s="13" t="s">
        <v>36</v>
      </c>
      <c r="AX149" s="13" t="s">
        <v>81</v>
      </c>
      <c r="AY149" s="214" t="s">
        <v>149</v>
      </c>
    </row>
    <row r="150" spans="2:51" s="14" customFormat="1" ht="12">
      <c r="B150" s="215"/>
      <c r="C150" s="216"/>
      <c r="D150" s="206" t="s">
        <v>158</v>
      </c>
      <c r="E150" s="217" t="s">
        <v>1</v>
      </c>
      <c r="F150" s="218" t="s">
        <v>162</v>
      </c>
      <c r="G150" s="216"/>
      <c r="H150" s="219">
        <v>6.02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158</v>
      </c>
      <c r="AU150" s="225" t="s">
        <v>90</v>
      </c>
      <c r="AV150" s="14" t="s">
        <v>90</v>
      </c>
      <c r="AW150" s="14" t="s">
        <v>36</v>
      </c>
      <c r="AX150" s="14" t="s">
        <v>81</v>
      </c>
      <c r="AY150" s="225" t="s">
        <v>149</v>
      </c>
    </row>
    <row r="151" spans="2:51" s="14" customFormat="1" ht="12">
      <c r="B151" s="215"/>
      <c r="C151" s="216"/>
      <c r="D151" s="206" t="s">
        <v>158</v>
      </c>
      <c r="E151" s="217" t="s">
        <v>1</v>
      </c>
      <c r="F151" s="218" t="s">
        <v>176</v>
      </c>
      <c r="G151" s="216"/>
      <c r="H151" s="219">
        <v>12.04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158</v>
      </c>
      <c r="AU151" s="225" t="s">
        <v>90</v>
      </c>
      <c r="AV151" s="14" t="s">
        <v>90</v>
      </c>
      <c r="AW151" s="14" t="s">
        <v>36</v>
      </c>
      <c r="AX151" s="14" t="s">
        <v>81</v>
      </c>
      <c r="AY151" s="225" t="s">
        <v>149</v>
      </c>
    </row>
    <row r="152" spans="2:51" s="15" customFormat="1" ht="12">
      <c r="B152" s="226"/>
      <c r="C152" s="227"/>
      <c r="D152" s="206" t="s">
        <v>158</v>
      </c>
      <c r="E152" s="228" t="s">
        <v>1</v>
      </c>
      <c r="F152" s="229" t="s">
        <v>168</v>
      </c>
      <c r="G152" s="227"/>
      <c r="H152" s="230">
        <v>18.06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158</v>
      </c>
      <c r="AU152" s="236" t="s">
        <v>90</v>
      </c>
      <c r="AV152" s="15" t="s">
        <v>156</v>
      </c>
      <c r="AW152" s="15" t="s">
        <v>36</v>
      </c>
      <c r="AX152" s="15" t="s">
        <v>88</v>
      </c>
      <c r="AY152" s="236" t="s">
        <v>149</v>
      </c>
    </row>
    <row r="153" spans="1:65" s="2" customFormat="1" ht="24.2" customHeight="1">
      <c r="A153" s="34"/>
      <c r="B153" s="35"/>
      <c r="C153" s="191" t="s">
        <v>177</v>
      </c>
      <c r="D153" s="191" t="s">
        <v>151</v>
      </c>
      <c r="E153" s="192" t="s">
        <v>178</v>
      </c>
      <c r="F153" s="193" t="s">
        <v>179</v>
      </c>
      <c r="G153" s="194" t="s">
        <v>180</v>
      </c>
      <c r="H153" s="195">
        <v>20</v>
      </c>
      <c r="I153" s="196"/>
      <c r="J153" s="197">
        <f>ROUND(I153*H153,2)</f>
        <v>0</v>
      </c>
      <c r="K153" s="193" t="s">
        <v>155</v>
      </c>
      <c r="L153" s="39"/>
      <c r="M153" s="198" t="s">
        <v>1</v>
      </c>
      <c r="N153" s="199" t="s">
        <v>46</v>
      </c>
      <c r="O153" s="71"/>
      <c r="P153" s="200">
        <f>O153*H153</f>
        <v>0</v>
      </c>
      <c r="Q153" s="200">
        <v>3E-05</v>
      </c>
      <c r="R153" s="200">
        <f>Q153*H153</f>
        <v>0.0006000000000000001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156</v>
      </c>
      <c r="AT153" s="202" t="s">
        <v>151</v>
      </c>
      <c r="AU153" s="202" t="s">
        <v>90</v>
      </c>
      <c r="AY153" s="17" t="s">
        <v>149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156</v>
      </c>
      <c r="BM153" s="202" t="s">
        <v>181</v>
      </c>
    </row>
    <row r="154" spans="2:51" s="14" customFormat="1" ht="12">
      <c r="B154" s="215"/>
      <c r="C154" s="216"/>
      <c r="D154" s="206" t="s">
        <v>158</v>
      </c>
      <c r="E154" s="217" t="s">
        <v>1</v>
      </c>
      <c r="F154" s="218" t="s">
        <v>182</v>
      </c>
      <c r="G154" s="216"/>
      <c r="H154" s="219">
        <v>20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158</v>
      </c>
      <c r="AU154" s="225" t="s">
        <v>90</v>
      </c>
      <c r="AV154" s="14" t="s">
        <v>90</v>
      </c>
      <c r="AW154" s="14" t="s">
        <v>36</v>
      </c>
      <c r="AX154" s="14" t="s">
        <v>88</v>
      </c>
      <c r="AY154" s="225" t="s">
        <v>149</v>
      </c>
    </row>
    <row r="155" spans="1:65" s="2" customFormat="1" ht="66.75" customHeight="1">
      <c r="A155" s="34"/>
      <c r="B155" s="35"/>
      <c r="C155" s="191" t="s">
        <v>183</v>
      </c>
      <c r="D155" s="191" t="s">
        <v>151</v>
      </c>
      <c r="E155" s="192" t="s">
        <v>184</v>
      </c>
      <c r="F155" s="193" t="s">
        <v>185</v>
      </c>
      <c r="G155" s="194" t="s">
        <v>186</v>
      </c>
      <c r="H155" s="195">
        <v>1</v>
      </c>
      <c r="I155" s="196"/>
      <c r="J155" s="197">
        <f>ROUND(I155*H155,2)</f>
        <v>0</v>
      </c>
      <c r="K155" s="193" t="s">
        <v>155</v>
      </c>
      <c r="L155" s="39"/>
      <c r="M155" s="198" t="s">
        <v>1</v>
      </c>
      <c r="N155" s="199" t="s">
        <v>46</v>
      </c>
      <c r="O155" s="71"/>
      <c r="P155" s="200">
        <f>O155*H155</f>
        <v>0</v>
      </c>
      <c r="Q155" s="200">
        <v>0.0369</v>
      </c>
      <c r="R155" s="200">
        <f>Q155*H155</f>
        <v>0.0369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156</v>
      </c>
      <c r="AT155" s="202" t="s">
        <v>151</v>
      </c>
      <c r="AU155" s="202" t="s">
        <v>90</v>
      </c>
      <c r="AY155" s="17" t="s">
        <v>149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88</v>
      </c>
      <c r="BK155" s="203">
        <f>ROUND(I155*H155,2)</f>
        <v>0</v>
      </c>
      <c r="BL155" s="17" t="s">
        <v>156</v>
      </c>
      <c r="BM155" s="202" t="s">
        <v>187</v>
      </c>
    </row>
    <row r="156" spans="2:51" s="13" customFormat="1" ht="12">
      <c r="B156" s="204"/>
      <c r="C156" s="205"/>
      <c r="D156" s="206" t="s">
        <v>158</v>
      </c>
      <c r="E156" s="207" t="s">
        <v>1</v>
      </c>
      <c r="F156" s="208" t="s">
        <v>188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158</v>
      </c>
      <c r="AU156" s="214" t="s">
        <v>90</v>
      </c>
      <c r="AV156" s="13" t="s">
        <v>88</v>
      </c>
      <c r="AW156" s="13" t="s">
        <v>36</v>
      </c>
      <c r="AX156" s="13" t="s">
        <v>81</v>
      </c>
      <c r="AY156" s="214" t="s">
        <v>149</v>
      </c>
    </row>
    <row r="157" spans="2:51" s="14" customFormat="1" ht="12">
      <c r="B157" s="215"/>
      <c r="C157" s="216"/>
      <c r="D157" s="206" t="s">
        <v>158</v>
      </c>
      <c r="E157" s="217" t="s">
        <v>1</v>
      </c>
      <c r="F157" s="218" t="s">
        <v>189</v>
      </c>
      <c r="G157" s="216"/>
      <c r="H157" s="219">
        <v>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158</v>
      </c>
      <c r="AU157" s="225" t="s">
        <v>90</v>
      </c>
      <c r="AV157" s="14" t="s">
        <v>90</v>
      </c>
      <c r="AW157" s="14" t="s">
        <v>36</v>
      </c>
      <c r="AX157" s="14" t="s">
        <v>88</v>
      </c>
      <c r="AY157" s="225" t="s">
        <v>149</v>
      </c>
    </row>
    <row r="158" spans="1:65" s="2" customFormat="1" ht="24.2" customHeight="1">
      <c r="A158" s="34"/>
      <c r="B158" s="35"/>
      <c r="C158" s="191" t="s">
        <v>190</v>
      </c>
      <c r="D158" s="191" t="s">
        <v>151</v>
      </c>
      <c r="E158" s="192" t="s">
        <v>191</v>
      </c>
      <c r="F158" s="193" t="s">
        <v>192</v>
      </c>
      <c r="G158" s="194" t="s">
        <v>154</v>
      </c>
      <c r="H158" s="195">
        <v>30.92</v>
      </c>
      <c r="I158" s="196"/>
      <c r="J158" s="197">
        <f>ROUND(I158*H158,2)</f>
        <v>0</v>
      </c>
      <c r="K158" s="193" t="s">
        <v>155</v>
      </c>
      <c r="L158" s="39"/>
      <c r="M158" s="198" t="s">
        <v>1</v>
      </c>
      <c r="N158" s="199" t="s">
        <v>46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156</v>
      </c>
      <c r="AT158" s="202" t="s">
        <v>151</v>
      </c>
      <c r="AU158" s="202" t="s">
        <v>90</v>
      </c>
      <c r="AY158" s="17" t="s">
        <v>149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88</v>
      </c>
      <c r="BK158" s="203">
        <f>ROUND(I158*H158,2)</f>
        <v>0</v>
      </c>
      <c r="BL158" s="17" t="s">
        <v>156</v>
      </c>
      <c r="BM158" s="202" t="s">
        <v>193</v>
      </c>
    </row>
    <row r="159" spans="2:51" s="13" customFormat="1" ht="12">
      <c r="B159" s="204"/>
      <c r="C159" s="205"/>
      <c r="D159" s="206" t="s">
        <v>158</v>
      </c>
      <c r="E159" s="207" t="s">
        <v>1</v>
      </c>
      <c r="F159" s="208" t="s">
        <v>159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158</v>
      </c>
      <c r="AU159" s="214" t="s">
        <v>90</v>
      </c>
      <c r="AV159" s="13" t="s">
        <v>88</v>
      </c>
      <c r="AW159" s="13" t="s">
        <v>36</v>
      </c>
      <c r="AX159" s="13" t="s">
        <v>81</v>
      </c>
      <c r="AY159" s="214" t="s">
        <v>149</v>
      </c>
    </row>
    <row r="160" spans="2:51" s="13" customFormat="1" ht="12">
      <c r="B160" s="204"/>
      <c r="C160" s="205"/>
      <c r="D160" s="206" t="s">
        <v>158</v>
      </c>
      <c r="E160" s="207" t="s">
        <v>1</v>
      </c>
      <c r="F160" s="208" t="s">
        <v>194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158</v>
      </c>
      <c r="AU160" s="214" t="s">
        <v>90</v>
      </c>
      <c r="AV160" s="13" t="s">
        <v>88</v>
      </c>
      <c r="AW160" s="13" t="s">
        <v>36</v>
      </c>
      <c r="AX160" s="13" t="s">
        <v>81</v>
      </c>
      <c r="AY160" s="214" t="s">
        <v>149</v>
      </c>
    </row>
    <row r="161" spans="2:51" s="14" customFormat="1" ht="12">
      <c r="B161" s="215"/>
      <c r="C161" s="216"/>
      <c r="D161" s="206" t="s">
        <v>158</v>
      </c>
      <c r="E161" s="217" t="s">
        <v>1</v>
      </c>
      <c r="F161" s="218" t="s">
        <v>195</v>
      </c>
      <c r="G161" s="216"/>
      <c r="H161" s="219">
        <v>20.66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158</v>
      </c>
      <c r="AU161" s="225" t="s">
        <v>90</v>
      </c>
      <c r="AV161" s="14" t="s">
        <v>90</v>
      </c>
      <c r="AW161" s="14" t="s">
        <v>36</v>
      </c>
      <c r="AX161" s="14" t="s">
        <v>81</v>
      </c>
      <c r="AY161" s="225" t="s">
        <v>149</v>
      </c>
    </row>
    <row r="162" spans="2:51" s="14" customFormat="1" ht="12">
      <c r="B162" s="215"/>
      <c r="C162" s="216"/>
      <c r="D162" s="206" t="s">
        <v>158</v>
      </c>
      <c r="E162" s="217" t="s">
        <v>1</v>
      </c>
      <c r="F162" s="218" t="s">
        <v>196</v>
      </c>
      <c r="G162" s="216"/>
      <c r="H162" s="219">
        <v>10.26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158</v>
      </c>
      <c r="AU162" s="225" t="s">
        <v>90</v>
      </c>
      <c r="AV162" s="14" t="s">
        <v>90</v>
      </c>
      <c r="AW162" s="14" t="s">
        <v>36</v>
      </c>
      <c r="AX162" s="14" t="s">
        <v>81</v>
      </c>
      <c r="AY162" s="225" t="s">
        <v>149</v>
      </c>
    </row>
    <row r="163" spans="2:51" s="15" customFormat="1" ht="12">
      <c r="B163" s="226"/>
      <c r="C163" s="227"/>
      <c r="D163" s="206" t="s">
        <v>158</v>
      </c>
      <c r="E163" s="228" t="s">
        <v>1</v>
      </c>
      <c r="F163" s="229" t="s">
        <v>168</v>
      </c>
      <c r="G163" s="227"/>
      <c r="H163" s="230">
        <v>30.92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158</v>
      </c>
      <c r="AU163" s="236" t="s">
        <v>90</v>
      </c>
      <c r="AV163" s="15" t="s">
        <v>156</v>
      </c>
      <c r="AW163" s="15" t="s">
        <v>36</v>
      </c>
      <c r="AX163" s="15" t="s">
        <v>88</v>
      </c>
      <c r="AY163" s="236" t="s">
        <v>149</v>
      </c>
    </row>
    <row r="164" spans="1:65" s="2" customFormat="1" ht="37.9" customHeight="1">
      <c r="A164" s="34"/>
      <c r="B164" s="35"/>
      <c r="C164" s="191" t="s">
        <v>197</v>
      </c>
      <c r="D164" s="191" t="s">
        <v>151</v>
      </c>
      <c r="E164" s="192" t="s">
        <v>198</v>
      </c>
      <c r="F164" s="193" t="s">
        <v>199</v>
      </c>
      <c r="G164" s="194" t="s">
        <v>200</v>
      </c>
      <c r="H164" s="195">
        <v>1.87</v>
      </c>
      <c r="I164" s="196"/>
      <c r="J164" s="197">
        <f>ROUND(I164*H164,2)</f>
        <v>0</v>
      </c>
      <c r="K164" s="193" t="s">
        <v>155</v>
      </c>
      <c r="L164" s="39"/>
      <c r="M164" s="198" t="s">
        <v>1</v>
      </c>
      <c r="N164" s="199" t="s">
        <v>46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156</v>
      </c>
      <c r="AT164" s="202" t="s">
        <v>151</v>
      </c>
      <c r="AU164" s="202" t="s">
        <v>90</v>
      </c>
      <c r="AY164" s="17" t="s">
        <v>149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88</v>
      </c>
      <c r="BK164" s="203">
        <f>ROUND(I164*H164,2)</f>
        <v>0</v>
      </c>
      <c r="BL164" s="17" t="s">
        <v>156</v>
      </c>
      <c r="BM164" s="202" t="s">
        <v>201</v>
      </c>
    </row>
    <row r="165" spans="2:51" s="14" customFormat="1" ht="12">
      <c r="B165" s="215"/>
      <c r="C165" s="216"/>
      <c r="D165" s="206" t="s">
        <v>158</v>
      </c>
      <c r="E165" s="217" t="s">
        <v>1</v>
      </c>
      <c r="F165" s="218" t="s">
        <v>202</v>
      </c>
      <c r="G165" s="216"/>
      <c r="H165" s="219">
        <v>1.87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158</v>
      </c>
      <c r="AU165" s="225" t="s">
        <v>90</v>
      </c>
      <c r="AV165" s="14" t="s">
        <v>90</v>
      </c>
      <c r="AW165" s="14" t="s">
        <v>36</v>
      </c>
      <c r="AX165" s="14" t="s">
        <v>88</v>
      </c>
      <c r="AY165" s="225" t="s">
        <v>149</v>
      </c>
    </row>
    <row r="166" spans="1:65" s="2" customFormat="1" ht="49.15" customHeight="1">
      <c r="A166" s="34"/>
      <c r="B166" s="35"/>
      <c r="C166" s="191" t="s">
        <v>203</v>
      </c>
      <c r="D166" s="191" t="s">
        <v>151</v>
      </c>
      <c r="E166" s="192" t="s">
        <v>204</v>
      </c>
      <c r="F166" s="193" t="s">
        <v>205</v>
      </c>
      <c r="G166" s="194" t="s">
        <v>200</v>
      </c>
      <c r="H166" s="195">
        <v>25.55</v>
      </c>
      <c r="I166" s="196"/>
      <c r="J166" s="197">
        <f>ROUND(I166*H166,2)</f>
        <v>0</v>
      </c>
      <c r="K166" s="193" t="s">
        <v>155</v>
      </c>
      <c r="L166" s="39"/>
      <c r="M166" s="198" t="s">
        <v>1</v>
      </c>
      <c r="N166" s="199" t="s">
        <v>46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156</v>
      </c>
      <c r="AT166" s="202" t="s">
        <v>151</v>
      </c>
      <c r="AU166" s="202" t="s">
        <v>90</v>
      </c>
      <c r="AY166" s="17" t="s">
        <v>149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88</v>
      </c>
      <c r="BK166" s="203">
        <f>ROUND(I166*H166,2)</f>
        <v>0</v>
      </c>
      <c r="BL166" s="17" t="s">
        <v>156</v>
      </c>
      <c r="BM166" s="202" t="s">
        <v>206</v>
      </c>
    </row>
    <row r="167" spans="2:51" s="13" customFormat="1" ht="12">
      <c r="B167" s="204"/>
      <c r="C167" s="205"/>
      <c r="D167" s="206" t="s">
        <v>158</v>
      </c>
      <c r="E167" s="207" t="s">
        <v>1</v>
      </c>
      <c r="F167" s="208" t="s">
        <v>159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158</v>
      </c>
      <c r="AU167" s="214" t="s">
        <v>90</v>
      </c>
      <c r="AV167" s="13" t="s">
        <v>88</v>
      </c>
      <c r="AW167" s="13" t="s">
        <v>36</v>
      </c>
      <c r="AX167" s="13" t="s">
        <v>81</v>
      </c>
      <c r="AY167" s="214" t="s">
        <v>149</v>
      </c>
    </row>
    <row r="168" spans="2:51" s="13" customFormat="1" ht="12">
      <c r="B168" s="204"/>
      <c r="C168" s="205"/>
      <c r="D168" s="206" t="s">
        <v>158</v>
      </c>
      <c r="E168" s="207" t="s">
        <v>1</v>
      </c>
      <c r="F168" s="208" t="s">
        <v>207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158</v>
      </c>
      <c r="AU168" s="214" t="s">
        <v>90</v>
      </c>
      <c r="AV168" s="13" t="s">
        <v>88</v>
      </c>
      <c r="AW168" s="13" t="s">
        <v>36</v>
      </c>
      <c r="AX168" s="13" t="s">
        <v>81</v>
      </c>
      <c r="AY168" s="214" t="s">
        <v>149</v>
      </c>
    </row>
    <row r="169" spans="2:51" s="13" customFormat="1" ht="12">
      <c r="B169" s="204"/>
      <c r="C169" s="205"/>
      <c r="D169" s="206" t="s">
        <v>158</v>
      </c>
      <c r="E169" s="207" t="s">
        <v>1</v>
      </c>
      <c r="F169" s="208" t="s">
        <v>208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158</v>
      </c>
      <c r="AU169" s="214" t="s">
        <v>90</v>
      </c>
      <c r="AV169" s="13" t="s">
        <v>88</v>
      </c>
      <c r="AW169" s="13" t="s">
        <v>36</v>
      </c>
      <c r="AX169" s="13" t="s">
        <v>81</v>
      </c>
      <c r="AY169" s="214" t="s">
        <v>149</v>
      </c>
    </row>
    <row r="170" spans="2:51" s="14" customFormat="1" ht="12">
      <c r="B170" s="215"/>
      <c r="C170" s="216"/>
      <c r="D170" s="206" t="s">
        <v>158</v>
      </c>
      <c r="E170" s="217" t="s">
        <v>1</v>
      </c>
      <c r="F170" s="218" t="s">
        <v>209</v>
      </c>
      <c r="G170" s="216"/>
      <c r="H170" s="219">
        <v>25.55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158</v>
      </c>
      <c r="AU170" s="225" t="s">
        <v>90</v>
      </c>
      <c r="AV170" s="14" t="s">
        <v>90</v>
      </c>
      <c r="AW170" s="14" t="s">
        <v>36</v>
      </c>
      <c r="AX170" s="14" t="s">
        <v>88</v>
      </c>
      <c r="AY170" s="225" t="s">
        <v>149</v>
      </c>
    </row>
    <row r="171" spans="1:65" s="2" customFormat="1" ht="49.15" customHeight="1">
      <c r="A171" s="34"/>
      <c r="B171" s="35"/>
      <c r="C171" s="191" t="s">
        <v>210</v>
      </c>
      <c r="D171" s="191" t="s">
        <v>151</v>
      </c>
      <c r="E171" s="192" t="s">
        <v>211</v>
      </c>
      <c r="F171" s="193" t="s">
        <v>212</v>
      </c>
      <c r="G171" s="194" t="s">
        <v>200</v>
      </c>
      <c r="H171" s="195">
        <v>25.55</v>
      </c>
      <c r="I171" s="196"/>
      <c r="J171" s="197">
        <f>ROUND(I171*H171,2)</f>
        <v>0</v>
      </c>
      <c r="K171" s="193" t="s">
        <v>155</v>
      </c>
      <c r="L171" s="39"/>
      <c r="M171" s="198" t="s">
        <v>1</v>
      </c>
      <c r="N171" s="199" t="s">
        <v>46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156</v>
      </c>
      <c r="AT171" s="202" t="s">
        <v>151</v>
      </c>
      <c r="AU171" s="202" t="s">
        <v>90</v>
      </c>
      <c r="AY171" s="17" t="s">
        <v>149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88</v>
      </c>
      <c r="BK171" s="203">
        <f>ROUND(I171*H171,2)</f>
        <v>0</v>
      </c>
      <c r="BL171" s="17" t="s">
        <v>156</v>
      </c>
      <c r="BM171" s="202" t="s">
        <v>213</v>
      </c>
    </row>
    <row r="172" spans="2:51" s="13" customFormat="1" ht="12">
      <c r="B172" s="204"/>
      <c r="C172" s="205"/>
      <c r="D172" s="206" t="s">
        <v>158</v>
      </c>
      <c r="E172" s="207" t="s">
        <v>1</v>
      </c>
      <c r="F172" s="208" t="s">
        <v>159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158</v>
      </c>
      <c r="AU172" s="214" t="s">
        <v>90</v>
      </c>
      <c r="AV172" s="13" t="s">
        <v>88</v>
      </c>
      <c r="AW172" s="13" t="s">
        <v>36</v>
      </c>
      <c r="AX172" s="13" t="s">
        <v>81</v>
      </c>
      <c r="AY172" s="214" t="s">
        <v>149</v>
      </c>
    </row>
    <row r="173" spans="2:51" s="13" customFormat="1" ht="12">
      <c r="B173" s="204"/>
      <c r="C173" s="205"/>
      <c r="D173" s="206" t="s">
        <v>158</v>
      </c>
      <c r="E173" s="207" t="s">
        <v>1</v>
      </c>
      <c r="F173" s="208" t="s">
        <v>207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158</v>
      </c>
      <c r="AU173" s="214" t="s">
        <v>90</v>
      </c>
      <c r="AV173" s="13" t="s">
        <v>88</v>
      </c>
      <c r="AW173" s="13" t="s">
        <v>36</v>
      </c>
      <c r="AX173" s="13" t="s">
        <v>81</v>
      </c>
      <c r="AY173" s="214" t="s">
        <v>149</v>
      </c>
    </row>
    <row r="174" spans="2:51" s="13" customFormat="1" ht="12">
      <c r="B174" s="204"/>
      <c r="C174" s="205"/>
      <c r="D174" s="206" t="s">
        <v>158</v>
      </c>
      <c r="E174" s="207" t="s">
        <v>1</v>
      </c>
      <c r="F174" s="208" t="s">
        <v>208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158</v>
      </c>
      <c r="AU174" s="214" t="s">
        <v>90</v>
      </c>
      <c r="AV174" s="13" t="s">
        <v>88</v>
      </c>
      <c r="AW174" s="13" t="s">
        <v>36</v>
      </c>
      <c r="AX174" s="13" t="s">
        <v>81</v>
      </c>
      <c r="AY174" s="214" t="s">
        <v>149</v>
      </c>
    </row>
    <row r="175" spans="2:51" s="14" customFormat="1" ht="12">
      <c r="B175" s="215"/>
      <c r="C175" s="216"/>
      <c r="D175" s="206" t="s">
        <v>158</v>
      </c>
      <c r="E175" s="217" t="s">
        <v>1</v>
      </c>
      <c r="F175" s="218" t="s">
        <v>209</v>
      </c>
      <c r="G175" s="216"/>
      <c r="H175" s="219">
        <v>25.55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158</v>
      </c>
      <c r="AU175" s="225" t="s">
        <v>90</v>
      </c>
      <c r="AV175" s="14" t="s">
        <v>90</v>
      </c>
      <c r="AW175" s="14" t="s">
        <v>36</v>
      </c>
      <c r="AX175" s="14" t="s">
        <v>88</v>
      </c>
      <c r="AY175" s="225" t="s">
        <v>149</v>
      </c>
    </row>
    <row r="176" spans="1:65" s="2" customFormat="1" ht="37.9" customHeight="1">
      <c r="A176" s="34"/>
      <c r="B176" s="35"/>
      <c r="C176" s="191" t="s">
        <v>214</v>
      </c>
      <c r="D176" s="191" t="s">
        <v>151</v>
      </c>
      <c r="E176" s="192" t="s">
        <v>215</v>
      </c>
      <c r="F176" s="193" t="s">
        <v>216</v>
      </c>
      <c r="G176" s="194" t="s">
        <v>154</v>
      </c>
      <c r="H176" s="195">
        <v>99.56</v>
      </c>
      <c r="I176" s="196"/>
      <c r="J176" s="197">
        <f>ROUND(I176*H176,2)</f>
        <v>0</v>
      </c>
      <c r="K176" s="193" t="s">
        <v>155</v>
      </c>
      <c r="L176" s="39"/>
      <c r="M176" s="198" t="s">
        <v>1</v>
      </c>
      <c r="N176" s="199" t="s">
        <v>46</v>
      </c>
      <c r="O176" s="71"/>
      <c r="P176" s="200">
        <f>O176*H176</f>
        <v>0</v>
      </c>
      <c r="Q176" s="200">
        <v>0.00058</v>
      </c>
      <c r="R176" s="200">
        <f>Q176*H176</f>
        <v>0.0577448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156</v>
      </c>
      <c r="AT176" s="202" t="s">
        <v>151</v>
      </c>
      <c r="AU176" s="202" t="s">
        <v>90</v>
      </c>
      <c r="AY176" s="17" t="s">
        <v>149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88</v>
      </c>
      <c r="BK176" s="203">
        <f>ROUND(I176*H176,2)</f>
        <v>0</v>
      </c>
      <c r="BL176" s="17" t="s">
        <v>156</v>
      </c>
      <c r="BM176" s="202" t="s">
        <v>217</v>
      </c>
    </row>
    <row r="177" spans="2:51" s="13" customFormat="1" ht="12">
      <c r="B177" s="204"/>
      <c r="C177" s="205"/>
      <c r="D177" s="206" t="s">
        <v>158</v>
      </c>
      <c r="E177" s="207" t="s">
        <v>1</v>
      </c>
      <c r="F177" s="208" t="s">
        <v>159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158</v>
      </c>
      <c r="AU177" s="214" t="s">
        <v>90</v>
      </c>
      <c r="AV177" s="13" t="s">
        <v>88</v>
      </c>
      <c r="AW177" s="13" t="s">
        <v>36</v>
      </c>
      <c r="AX177" s="13" t="s">
        <v>81</v>
      </c>
      <c r="AY177" s="214" t="s">
        <v>149</v>
      </c>
    </row>
    <row r="178" spans="2:51" s="13" customFormat="1" ht="12">
      <c r="B178" s="204"/>
      <c r="C178" s="205"/>
      <c r="D178" s="206" t="s">
        <v>158</v>
      </c>
      <c r="E178" s="207" t="s">
        <v>1</v>
      </c>
      <c r="F178" s="208" t="s">
        <v>207</v>
      </c>
      <c r="G178" s="205"/>
      <c r="H178" s="207" t="s">
        <v>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158</v>
      </c>
      <c r="AU178" s="214" t="s">
        <v>90</v>
      </c>
      <c r="AV178" s="13" t="s">
        <v>88</v>
      </c>
      <c r="AW178" s="13" t="s">
        <v>36</v>
      </c>
      <c r="AX178" s="13" t="s">
        <v>81</v>
      </c>
      <c r="AY178" s="214" t="s">
        <v>149</v>
      </c>
    </row>
    <row r="179" spans="2:51" s="14" customFormat="1" ht="12">
      <c r="B179" s="215"/>
      <c r="C179" s="216"/>
      <c r="D179" s="206" t="s">
        <v>158</v>
      </c>
      <c r="E179" s="217" t="s">
        <v>1</v>
      </c>
      <c r="F179" s="218" t="s">
        <v>218</v>
      </c>
      <c r="G179" s="216"/>
      <c r="H179" s="219">
        <v>99.56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158</v>
      </c>
      <c r="AU179" s="225" t="s">
        <v>90</v>
      </c>
      <c r="AV179" s="14" t="s">
        <v>90</v>
      </c>
      <c r="AW179" s="14" t="s">
        <v>36</v>
      </c>
      <c r="AX179" s="14" t="s">
        <v>88</v>
      </c>
      <c r="AY179" s="225" t="s">
        <v>149</v>
      </c>
    </row>
    <row r="180" spans="1:65" s="2" customFormat="1" ht="37.9" customHeight="1">
      <c r="A180" s="34"/>
      <c r="B180" s="35"/>
      <c r="C180" s="191" t="s">
        <v>219</v>
      </c>
      <c r="D180" s="191" t="s">
        <v>151</v>
      </c>
      <c r="E180" s="192" t="s">
        <v>220</v>
      </c>
      <c r="F180" s="193" t="s">
        <v>221</v>
      </c>
      <c r="G180" s="194" t="s">
        <v>154</v>
      </c>
      <c r="H180" s="195">
        <v>21.528</v>
      </c>
      <c r="I180" s="196"/>
      <c r="J180" s="197">
        <f>ROUND(I180*H180,2)</f>
        <v>0</v>
      </c>
      <c r="K180" s="193" t="s">
        <v>155</v>
      </c>
      <c r="L180" s="39"/>
      <c r="M180" s="198" t="s">
        <v>1</v>
      </c>
      <c r="N180" s="199" t="s">
        <v>46</v>
      </c>
      <c r="O180" s="71"/>
      <c r="P180" s="200">
        <f>O180*H180</f>
        <v>0</v>
      </c>
      <c r="Q180" s="200">
        <v>0.00064</v>
      </c>
      <c r="R180" s="200">
        <f>Q180*H180</f>
        <v>0.01377792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156</v>
      </c>
      <c r="AT180" s="202" t="s">
        <v>151</v>
      </c>
      <c r="AU180" s="202" t="s">
        <v>90</v>
      </c>
      <c r="AY180" s="17" t="s">
        <v>149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88</v>
      </c>
      <c r="BK180" s="203">
        <f>ROUND(I180*H180,2)</f>
        <v>0</v>
      </c>
      <c r="BL180" s="17" t="s">
        <v>156</v>
      </c>
      <c r="BM180" s="202" t="s">
        <v>222</v>
      </c>
    </row>
    <row r="181" spans="2:51" s="13" customFormat="1" ht="12">
      <c r="B181" s="204"/>
      <c r="C181" s="205"/>
      <c r="D181" s="206" t="s">
        <v>158</v>
      </c>
      <c r="E181" s="207" t="s">
        <v>1</v>
      </c>
      <c r="F181" s="208" t="s">
        <v>223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158</v>
      </c>
      <c r="AU181" s="214" t="s">
        <v>90</v>
      </c>
      <c r="AV181" s="13" t="s">
        <v>88</v>
      </c>
      <c r="AW181" s="13" t="s">
        <v>36</v>
      </c>
      <c r="AX181" s="13" t="s">
        <v>81</v>
      </c>
      <c r="AY181" s="214" t="s">
        <v>149</v>
      </c>
    </row>
    <row r="182" spans="2:51" s="14" customFormat="1" ht="12">
      <c r="B182" s="215"/>
      <c r="C182" s="216"/>
      <c r="D182" s="206" t="s">
        <v>158</v>
      </c>
      <c r="E182" s="217" t="s">
        <v>1</v>
      </c>
      <c r="F182" s="218" t="s">
        <v>224</v>
      </c>
      <c r="G182" s="216"/>
      <c r="H182" s="219">
        <v>21.528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158</v>
      </c>
      <c r="AU182" s="225" t="s">
        <v>90</v>
      </c>
      <c r="AV182" s="14" t="s">
        <v>90</v>
      </c>
      <c r="AW182" s="14" t="s">
        <v>36</v>
      </c>
      <c r="AX182" s="14" t="s">
        <v>88</v>
      </c>
      <c r="AY182" s="225" t="s">
        <v>149</v>
      </c>
    </row>
    <row r="183" spans="1:65" s="2" customFormat="1" ht="37.9" customHeight="1">
      <c r="A183" s="34"/>
      <c r="B183" s="35"/>
      <c r="C183" s="191" t="s">
        <v>225</v>
      </c>
      <c r="D183" s="191" t="s">
        <v>151</v>
      </c>
      <c r="E183" s="192" t="s">
        <v>226</v>
      </c>
      <c r="F183" s="193" t="s">
        <v>227</v>
      </c>
      <c r="G183" s="194" t="s">
        <v>154</v>
      </c>
      <c r="H183" s="195">
        <v>21.528</v>
      </c>
      <c r="I183" s="196"/>
      <c r="J183" s="197">
        <f>ROUND(I183*H183,2)</f>
        <v>0</v>
      </c>
      <c r="K183" s="193" t="s">
        <v>155</v>
      </c>
      <c r="L183" s="39"/>
      <c r="M183" s="198" t="s">
        <v>1</v>
      </c>
      <c r="N183" s="199" t="s">
        <v>46</v>
      </c>
      <c r="O183" s="71"/>
      <c r="P183" s="200">
        <f>O183*H183</f>
        <v>0</v>
      </c>
      <c r="Q183" s="200">
        <v>0.00064</v>
      </c>
      <c r="R183" s="200">
        <f>Q183*H183</f>
        <v>0.01377792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156</v>
      </c>
      <c r="AT183" s="202" t="s">
        <v>151</v>
      </c>
      <c r="AU183" s="202" t="s">
        <v>90</v>
      </c>
      <c r="AY183" s="17" t="s">
        <v>149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88</v>
      </c>
      <c r="BK183" s="203">
        <f>ROUND(I183*H183,2)</f>
        <v>0</v>
      </c>
      <c r="BL183" s="17" t="s">
        <v>156</v>
      </c>
      <c r="BM183" s="202" t="s">
        <v>228</v>
      </c>
    </row>
    <row r="184" spans="1:65" s="2" customFormat="1" ht="37.9" customHeight="1">
      <c r="A184" s="34"/>
      <c r="B184" s="35"/>
      <c r="C184" s="191" t="s">
        <v>229</v>
      </c>
      <c r="D184" s="191" t="s">
        <v>151</v>
      </c>
      <c r="E184" s="192" t="s">
        <v>230</v>
      </c>
      <c r="F184" s="193" t="s">
        <v>231</v>
      </c>
      <c r="G184" s="194" t="s">
        <v>154</v>
      </c>
      <c r="H184" s="195">
        <v>99.56</v>
      </c>
      <c r="I184" s="196"/>
      <c r="J184" s="197">
        <f>ROUND(I184*H184,2)</f>
        <v>0</v>
      </c>
      <c r="K184" s="193" t="s">
        <v>155</v>
      </c>
      <c r="L184" s="39"/>
      <c r="M184" s="198" t="s">
        <v>1</v>
      </c>
      <c r="N184" s="199" t="s">
        <v>46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156</v>
      </c>
      <c r="AT184" s="202" t="s">
        <v>151</v>
      </c>
      <c r="AU184" s="202" t="s">
        <v>90</v>
      </c>
      <c r="AY184" s="17" t="s">
        <v>149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88</v>
      </c>
      <c r="BK184" s="203">
        <f>ROUND(I184*H184,2)</f>
        <v>0</v>
      </c>
      <c r="BL184" s="17" t="s">
        <v>156</v>
      </c>
      <c r="BM184" s="202" t="s">
        <v>232</v>
      </c>
    </row>
    <row r="185" spans="2:51" s="13" customFormat="1" ht="12">
      <c r="B185" s="204"/>
      <c r="C185" s="205"/>
      <c r="D185" s="206" t="s">
        <v>158</v>
      </c>
      <c r="E185" s="207" t="s">
        <v>1</v>
      </c>
      <c r="F185" s="208" t="s">
        <v>233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158</v>
      </c>
      <c r="AU185" s="214" t="s">
        <v>90</v>
      </c>
      <c r="AV185" s="13" t="s">
        <v>88</v>
      </c>
      <c r="AW185" s="13" t="s">
        <v>36</v>
      </c>
      <c r="AX185" s="13" t="s">
        <v>81</v>
      </c>
      <c r="AY185" s="214" t="s">
        <v>149</v>
      </c>
    </row>
    <row r="186" spans="2:51" s="14" customFormat="1" ht="12">
      <c r="B186" s="215"/>
      <c r="C186" s="216"/>
      <c r="D186" s="206" t="s">
        <v>158</v>
      </c>
      <c r="E186" s="217" t="s">
        <v>1</v>
      </c>
      <c r="F186" s="218" t="s">
        <v>218</v>
      </c>
      <c r="G186" s="216"/>
      <c r="H186" s="219">
        <v>99.56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158</v>
      </c>
      <c r="AU186" s="225" t="s">
        <v>90</v>
      </c>
      <c r="AV186" s="14" t="s">
        <v>90</v>
      </c>
      <c r="AW186" s="14" t="s">
        <v>36</v>
      </c>
      <c r="AX186" s="14" t="s">
        <v>88</v>
      </c>
      <c r="AY186" s="225" t="s">
        <v>149</v>
      </c>
    </row>
    <row r="187" spans="1:65" s="2" customFormat="1" ht="24.2" customHeight="1">
      <c r="A187" s="34"/>
      <c r="B187" s="35"/>
      <c r="C187" s="191" t="s">
        <v>8</v>
      </c>
      <c r="D187" s="191" t="s">
        <v>151</v>
      </c>
      <c r="E187" s="192" t="s">
        <v>234</v>
      </c>
      <c r="F187" s="193" t="s">
        <v>235</v>
      </c>
      <c r="G187" s="194" t="s">
        <v>200</v>
      </c>
      <c r="H187" s="195">
        <v>0.997</v>
      </c>
      <c r="I187" s="196"/>
      <c r="J187" s="197">
        <f>ROUND(I187*H187,2)</f>
        <v>0</v>
      </c>
      <c r="K187" s="193" t="s">
        <v>1</v>
      </c>
      <c r="L187" s="39"/>
      <c r="M187" s="198" t="s">
        <v>1</v>
      </c>
      <c r="N187" s="199" t="s">
        <v>46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156</v>
      </c>
      <c r="AT187" s="202" t="s">
        <v>151</v>
      </c>
      <c r="AU187" s="202" t="s">
        <v>90</v>
      </c>
      <c r="AY187" s="17" t="s">
        <v>149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88</v>
      </c>
      <c r="BK187" s="203">
        <f>ROUND(I187*H187,2)</f>
        <v>0</v>
      </c>
      <c r="BL187" s="17" t="s">
        <v>156</v>
      </c>
      <c r="BM187" s="202" t="s">
        <v>236</v>
      </c>
    </row>
    <row r="188" spans="2:51" s="13" customFormat="1" ht="12">
      <c r="B188" s="204"/>
      <c r="C188" s="205"/>
      <c r="D188" s="206" t="s">
        <v>158</v>
      </c>
      <c r="E188" s="207" t="s">
        <v>1</v>
      </c>
      <c r="F188" s="208" t="s">
        <v>237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158</v>
      </c>
      <c r="AU188" s="214" t="s">
        <v>90</v>
      </c>
      <c r="AV188" s="13" t="s">
        <v>88</v>
      </c>
      <c r="AW188" s="13" t="s">
        <v>36</v>
      </c>
      <c r="AX188" s="13" t="s">
        <v>81</v>
      </c>
      <c r="AY188" s="214" t="s">
        <v>149</v>
      </c>
    </row>
    <row r="189" spans="2:51" s="13" customFormat="1" ht="12">
      <c r="B189" s="204"/>
      <c r="C189" s="205"/>
      <c r="D189" s="206" t="s">
        <v>158</v>
      </c>
      <c r="E189" s="207" t="s">
        <v>1</v>
      </c>
      <c r="F189" s="208" t="s">
        <v>238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158</v>
      </c>
      <c r="AU189" s="214" t="s">
        <v>90</v>
      </c>
      <c r="AV189" s="13" t="s">
        <v>88</v>
      </c>
      <c r="AW189" s="13" t="s">
        <v>36</v>
      </c>
      <c r="AX189" s="13" t="s">
        <v>81</v>
      </c>
      <c r="AY189" s="214" t="s">
        <v>149</v>
      </c>
    </row>
    <row r="190" spans="2:51" s="13" customFormat="1" ht="12">
      <c r="B190" s="204"/>
      <c r="C190" s="205"/>
      <c r="D190" s="206" t="s">
        <v>158</v>
      </c>
      <c r="E190" s="207" t="s">
        <v>1</v>
      </c>
      <c r="F190" s="208" t="s">
        <v>239</v>
      </c>
      <c r="G190" s="205"/>
      <c r="H190" s="207" t="s">
        <v>1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158</v>
      </c>
      <c r="AU190" s="214" t="s">
        <v>90</v>
      </c>
      <c r="AV190" s="13" t="s">
        <v>88</v>
      </c>
      <c r="AW190" s="13" t="s">
        <v>36</v>
      </c>
      <c r="AX190" s="13" t="s">
        <v>81</v>
      </c>
      <c r="AY190" s="214" t="s">
        <v>149</v>
      </c>
    </row>
    <row r="191" spans="2:51" s="14" customFormat="1" ht="12">
      <c r="B191" s="215"/>
      <c r="C191" s="216"/>
      <c r="D191" s="206" t="s">
        <v>158</v>
      </c>
      <c r="E191" s="217" t="s">
        <v>1</v>
      </c>
      <c r="F191" s="218" t="s">
        <v>240</v>
      </c>
      <c r="G191" s="216"/>
      <c r="H191" s="219">
        <v>51.1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158</v>
      </c>
      <c r="AU191" s="225" t="s">
        <v>90</v>
      </c>
      <c r="AV191" s="14" t="s">
        <v>90</v>
      </c>
      <c r="AW191" s="14" t="s">
        <v>36</v>
      </c>
      <c r="AX191" s="14" t="s">
        <v>81</v>
      </c>
      <c r="AY191" s="225" t="s">
        <v>149</v>
      </c>
    </row>
    <row r="192" spans="2:51" s="14" customFormat="1" ht="12">
      <c r="B192" s="215"/>
      <c r="C192" s="216"/>
      <c r="D192" s="206" t="s">
        <v>158</v>
      </c>
      <c r="E192" s="217" t="s">
        <v>1</v>
      </c>
      <c r="F192" s="218" t="s">
        <v>241</v>
      </c>
      <c r="G192" s="216"/>
      <c r="H192" s="219">
        <v>-27.32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158</v>
      </c>
      <c r="AU192" s="225" t="s">
        <v>90</v>
      </c>
      <c r="AV192" s="14" t="s">
        <v>90</v>
      </c>
      <c r="AW192" s="14" t="s">
        <v>36</v>
      </c>
      <c r="AX192" s="14" t="s">
        <v>81</v>
      </c>
      <c r="AY192" s="225" t="s">
        <v>149</v>
      </c>
    </row>
    <row r="193" spans="2:51" s="14" customFormat="1" ht="12">
      <c r="B193" s="215"/>
      <c r="C193" s="216"/>
      <c r="D193" s="206" t="s">
        <v>158</v>
      </c>
      <c r="E193" s="217" t="s">
        <v>1</v>
      </c>
      <c r="F193" s="218" t="s">
        <v>242</v>
      </c>
      <c r="G193" s="216"/>
      <c r="H193" s="219">
        <v>-22.783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158</v>
      </c>
      <c r="AU193" s="225" t="s">
        <v>90</v>
      </c>
      <c r="AV193" s="14" t="s">
        <v>90</v>
      </c>
      <c r="AW193" s="14" t="s">
        <v>36</v>
      </c>
      <c r="AX193" s="14" t="s">
        <v>81</v>
      </c>
      <c r="AY193" s="225" t="s">
        <v>149</v>
      </c>
    </row>
    <row r="194" spans="2:51" s="15" customFormat="1" ht="12">
      <c r="B194" s="226"/>
      <c r="C194" s="227"/>
      <c r="D194" s="206" t="s">
        <v>158</v>
      </c>
      <c r="E194" s="228" t="s">
        <v>1</v>
      </c>
      <c r="F194" s="229" t="s">
        <v>168</v>
      </c>
      <c r="G194" s="227"/>
      <c r="H194" s="230">
        <v>0.997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158</v>
      </c>
      <c r="AU194" s="236" t="s">
        <v>90</v>
      </c>
      <c r="AV194" s="15" t="s">
        <v>156</v>
      </c>
      <c r="AW194" s="15" t="s">
        <v>36</v>
      </c>
      <c r="AX194" s="15" t="s">
        <v>88</v>
      </c>
      <c r="AY194" s="236" t="s">
        <v>149</v>
      </c>
    </row>
    <row r="195" spans="1:65" s="2" customFormat="1" ht="44.25" customHeight="1">
      <c r="A195" s="34"/>
      <c r="B195" s="35"/>
      <c r="C195" s="191" t="s">
        <v>243</v>
      </c>
      <c r="D195" s="191" t="s">
        <v>151</v>
      </c>
      <c r="E195" s="192" t="s">
        <v>244</v>
      </c>
      <c r="F195" s="193" t="s">
        <v>245</v>
      </c>
      <c r="G195" s="194" t="s">
        <v>200</v>
      </c>
      <c r="H195" s="195">
        <v>32.29</v>
      </c>
      <c r="I195" s="196"/>
      <c r="J195" s="197">
        <f>ROUND(I195*H195,2)</f>
        <v>0</v>
      </c>
      <c r="K195" s="193" t="s">
        <v>155</v>
      </c>
      <c r="L195" s="39"/>
      <c r="M195" s="198" t="s">
        <v>1</v>
      </c>
      <c r="N195" s="199" t="s">
        <v>46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156</v>
      </c>
      <c r="AT195" s="202" t="s">
        <v>151</v>
      </c>
      <c r="AU195" s="202" t="s">
        <v>90</v>
      </c>
      <c r="AY195" s="17" t="s">
        <v>149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88</v>
      </c>
      <c r="BK195" s="203">
        <f>ROUND(I195*H195,2)</f>
        <v>0</v>
      </c>
      <c r="BL195" s="17" t="s">
        <v>156</v>
      </c>
      <c r="BM195" s="202" t="s">
        <v>246</v>
      </c>
    </row>
    <row r="196" spans="2:51" s="13" customFormat="1" ht="12">
      <c r="B196" s="204"/>
      <c r="C196" s="205"/>
      <c r="D196" s="206" t="s">
        <v>158</v>
      </c>
      <c r="E196" s="207" t="s">
        <v>1</v>
      </c>
      <c r="F196" s="208" t="s">
        <v>159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158</v>
      </c>
      <c r="AU196" s="214" t="s">
        <v>90</v>
      </c>
      <c r="AV196" s="13" t="s">
        <v>88</v>
      </c>
      <c r="AW196" s="13" t="s">
        <v>36</v>
      </c>
      <c r="AX196" s="13" t="s">
        <v>81</v>
      </c>
      <c r="AY196" s="214" t="s">
        <v>149</v>
      </c>
    </row>
    <row r="197" spans="2:51" s="13" customFormat="1" ht="12">
      <c r="B197" s="204"/>
      <c r="C197" s="205"/>
      <c r="D197" s="206" t="s">
        <v>158</v>
      </c>
      <c r="E197" s="207" t="s">
        <v>1</v>
      </c>
      <c r="F197" s="208" t="s">
        <v>207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158</v>
      </c>
      <c r="AU197" s="214" t="s">
        <v>90</v>
      </c>
      <c r="AV197" s="13" t="s">
        <v>88</v>
      </c>
      <c r="AW197" s="13" t="s">
        <v>36</v>
      </c>
      <c r="AX197" s="13" t="s">
        <v>81</v>
      </c>
      <c r="AY197" s="214" t="s">
        <v>149</v>
      </c>
    </row>
    <row r="198" spans="2:51" s="14" customFormat="1" ht="12">
      <c r="B198" s="215"/>
      <c r="C198" s="216"/>
      <c r="D198" s="206" t="s">
        <v>158</v>
      </c>
      <c r="E198" s="217" t="s">
        <v>1</v>
      </c>
      <c r="F198" s="218" t="s">
        <v>247</v>
      </c>
      <c r="G198" s="216"/>
      <c r="H198" s="219">
        <v>27.32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158</v>
      </c>
      <c r="AU198" s="225" t="s">
        <v>90</v>
      </c>
      <c r="AV198" s="14" t="s">
        <v>90</v>
      </c>
      <c r="AW198" s="14" t="s">
        <v>36</v>
      </c>
      <c r="AX198" s="14" t="s">
        <v>81</v>
      </c>
      <c r="AY198" s="225" t="s">
        <v>149</v>
      </c>
    </row>
    <row r="199" spans="2:51" s="14" customFormat="1" ht="12">
      <c r="B199" s="215"/>
      <c r="C199" s="216"/>
      <c r="D199" s="206" t="s">
        <v>158</v>
      </c>
      <c r="E199" s="217" t="s">
        <v>1</v>
      </c>
      <c r="F199" s="218" t="s">
        <v>248</v>
      </c>
      <c r="G199" s="216"/>
      <c r="H199" s="219">
        <v>4.97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158</v>
      </c>
      <c r="AU199" s="225" t="s">
        <v>90</v>
      </c>
      <c r="AV199" s="14" t="s">
        <v>90</v>
      </c>
      <c r="AW199" s="14" t="s">
        <v>36</v>
      </c>
      <c r="AX199" s="14" t="s">
        <v>81</v>
      </c>
      <c r="AY199" s="225" t="s">
        <v>149</v>
      </c>
    </row>
    <row r="200" spans="2:51" s="15" customFormat="1" ht="12">
      <c r="B200" s="226"/>
      <c r="C200" s="227"/>
      <c r="D200" s="206" t="s">
        <v>158</v>
      </c>
      <c r="E200" s="228" t="s">
        <v>1</v>
      </c>
      <c r="F200" s="229" t="s">
        <v>168</v>
      </c>
      <c r="G200" s="227"/>
      <c r="H200" s="230">
        <v>32.29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158</v>
      </c>
      <c r="AU200" s="236" t="s">
        <v>90</v>
      </c>
      <c r="AV200" s="15" t="s">
        <v>156</v>
      </c>
      <c r="AW200" s="15" t="s">
        <v>36</v>
      </c>
      <c r="AX200" s="15" t="s">
        <v>88</v>
      </c>
      <c r="AY200" s="236" t="s">
        <v>149</v>
      </c>
    </row>
    <row r="201" spans="1:65" s="2" customFormat="1" ht="16.5" customHeight="1">
      <c r="A201" s="34"/>
      <c r="B201" s="35"/>
      <c r="C201" s="237" t="s">
        <v>249</v>
      </c>
      <c r="D201" s="237" t="s">
        <v>250</v>
      </c>
      <c r="E201" s="238" t="s">
        <v>251</v>
      </c>
      <c r="F201" s="239" t="s">
        <v>252</v>
      </c>
      <c r="G201" s="240" t="s">
        <v>253</v>
      </c>
      <c r="H201" s="241">
        <v>9.94</v>
      </c>
      <c r="I201" s="242"/>
      <c r="J201" s="243">
        <f>ROUND(I201*H201,2)</f>
        <v>0</v>
      </c>
      <c r="K201" s="239" t="s">
        <v>155</v>
      </c>
      <c r="L201" s="244"/>
      <c r="M201" s="245" t="s">
        <v>1</v>
      </c>
      <c r="N201" s="246" t="s">
        <v>46</v>
      </c>
      <c r="O201" s="71"/>
      <c r="P201" s="200">
        <f>O201*H201</f>
        <v>0</v>
      </c>
      <c r="Q201" s="200">
        <v>1</v>
      </c>
      <c r="R201" s="200">
        <f>Q201*H201</f>
        <v>9.94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197</v>
      </c>
      <c r="AT201" s="202" t="s">
        <v>250</v>
      </c>
      <c r="AU201" s="202" t="s">
        <v>90</v>
      </c>
      <c r="AY201" s="17" t="s">
        <v>149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88</v>
      </c>
      <c r="BK201" s="203">
        <f>ROUND(I201*H201,2)</f>
        <v>0</v>
      </c>
      <c r="BL201" s="17" t="s">
        <v>156</v>
      </c>
      <c r="BM201" s="202" t="s">
        <v>254</v>
      </c>
    </row>
    <row r="202" spans="1:47" s="2" customFormat="1" ht="19.5">
      <c r="A202" s="34"/>
      <c r="B202" s="35"/>
      <c r="C202" s="36"/>
      <c r="D202" s="206" t="s">
        <v>255</v>
      </c>
      <c r="E202" s="36"/>
      <c r="F202" s="247" t="s">
        <v>256</v>
      </c>
      <c r="G202" s="36"/>
      <c r="H202" s="36"/>
      <c r="I202" s="248"/>
      <c r="J202" s="36"/>
      <c r="K202" s="36"/>
      <c r="L202" s="39"/>
      <c r="M202" s="249"/>
      <c r="N202" s="250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255</v>
      </c>
      <c r="AU202" s="17" t="s">
        <v>90</v>
      </c>
    </row>
    <row r="203" spans="2:51" s="14" customFormat="1" ht="12">
      <c r="B203" s="215"/>
      <c r="C203" s="216"/>
      <c r="D203" s="206" t="s">
        <v>158</v>
      </c>
      <c r="E203" s="217" t="s">
        <v>1</v>
      </c>
      <c r="F203" s="218" t="s">
        <v>257</v>
      </c>
      <c r="G203" s="216"/>
      <c r="H203" s="219">
        <v>9.94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158</v>
      </c>
      <c r="AU203" s="225" t="s">
        <v>90</v>
      </c>
      <c r="AV203" s="14" t="s">
        <v>90</v>
      </c>
      <c r="AW203" s="14" t="s">
        <v>36</v>
      </c>
      <c r="AX203" s="14" t="s">
        <v>88</v>
      </c>
      <c r="AY203" s="225" t="s">
        <v>149</v>
      </c>
    </row>
    <row r="204" spans="1:65" s="2" customFormat="1" ht="66.75" customHeight="1">
      <c r="A204" s="34"/>
      <c r="B204" s="35"/>
      <c r="C204" s="191" t="s">
        <v>258</v>
      </c>
      <c r="D204" s="191" t="s">
        <v>151</v>
      </c>
      <c r="E204" s="192" t="s">
        <v>259</v>
      </c>
      <c r="F204" s="193" t="s">
        <v>260</v>
      </c>
      <c r="G204" s="194" t="s">
        <v>200</v>
      </c>
      <c r="H204" s="195">
        <v>3.71</v>
      </c>
      <c r="I204" s="196"/>
      <c r="J204" s="197">
        <f>ROUND(I204*H204,2)</f>
        <v>0</v>
      </c>
      <c r="K204" s="193" t="s">
        <v>155</v>
      </c>
      <c r="L204" s="39"/>
      <c r="M204" s="198" t="s">
        <v>1</v>
      </c>
      <c r="N204" s="199" t="s">
        <v>46</v>
      </c>
      <c r="O204" s="7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156</v>
      </c>
      <c r="AT204" s="202" t="s">
        <v>151</v>
      </c>
      <c r="AU204" s="202" t="s">
        <v>90</v>
      </c>
      <c r="AY204" s="17" t="s">
        <v>149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88</v>
      </c>
      <c r="BK204" s="203">
        <f>ROUND(I204*H204,2)</f>
        <v>0</v>
      </c>
      <c r="BL204" s="17" t="s">
        <v>156</v>
      </c>
      <c r="BM204" s="202" t="s">
        <v>261</v>
      </c>
    </row>
    <row r="205" spans="2:51" s="13" customFormat="1" ht="12">
      <c r="B205" s="204"/>
      <c r="C205" s="205"/>
      <c r="D205" s="206" t="s">
        <v>158</v>
      </c>
      <c r="E205" s="207" t="s">
        <v>1</v>
      </c>
      <c r="F205" s="208" t="s">
        <v>159</v>
      </c>
      <c r="G205" s="205"/>
      <c r="H205" s="207" t="s">
        <v>1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158</v>
      </c>
      <c r="AU205" s="214" t="s">
        <v>90</v>
      </c>
      <c r="AV205" s="13" t="s">
        <v>88</v>
      </c>
      <c r="AW205" s="13" t="s">
        <v>36</v>
      </c>
      <c r="AX205" s="13" t="s">
        <v>81</v>
      </c>
      <c r="AY205" s="214" t="s">
        <v>149</v>
      </c>
    </row>
    <row r="206" spans="2:51" s="13" customFormat="1" ht="12">
      <c r="B206" s="204"/>
      <c r="C206" s="205"/>
      <c r="D206" s="206" t="s">
        <v>158</v>
      </c>
      <c r="E206" s="207" t="s">
        <v>1</v>
      </c>
      <c r="F206" s="208" t="s">
        <v>207</v>
      </c>
      <c r="G206" s="205"/>
      <c r="H206" s="207" t="s">
        <v>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158</v>
      </c>
      <c r="AU206" s="214" t="s">
        <v>90</v>
      </c>
      <c r="AV206" s="13" t="s">
        <v>88</v>
      </c>
      <c r="AW206" s="13" t="s">
        <v>36</v>
      </c>
      <c r="AX206" s="13" t="s">
        <v>81</v>
      </c>
      <c r="AY206" s="214" t="s">
        <v>149</v>
      </c>
    </row>
    <row r="207" spans="2:51" s="14" customFormat="1" ht="12">
      <c r="B207" s="215"/>
      <c r="C207" s="216"/>
      <c r="D207" s="206" t="s">
        <v>158</v>
      </c>
      <c r="E207" s="217" t="s">
        <v>1</v>
      </c>
      <c r="F207" s="218" t="s">
        <v>262</v>
      </c>
      <c r="G207" s="216"/>
      <c r="H207" s="219">
        <v>3.71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158</v>
      </c>
      <c r="AU207" s="225" t="s">
        <v>90</v>
      </c>
      <c r="AV207" s="14" t="s">
        <v>90</v>
      </c>
      <c r="AW207" s="14" t="s">
        <v>36</v>
      </c>
      <c r="AX207" s="14" t="s">
        <v>88</v>
      </c>
      <c r="AY207" s="225" t="s">
        <v>149</v>
      </c>
    </row>
    <row r="208" spans="1:65" s="2" customFormat="1" ht="16.5" customHeight="1">
      <c r="A208" s="34"/>
      <c r="B208" s="35"/>
      <c r="C208" s="237" t="s">
        <v>263</v>
      </c>
      <c r="D208" s="237" t="s">
        <v>250</v>
      </c>
      <c r="E208" s="238" t="s">
        <v>264</v>
      </c>
      <c r="F208" s="239" t="s">
        <v>265</v>
      </c>
      <c r="G208" s="240" t="s">
        <v>253</v>
      </c>
      <c r="H208" s="241">
        <v>7.42</v>
      </c>
      <c r="I208" s="242"/>
      <c r="J208" s="243">
        <f>ROUND(I208*H208,2)</f>
        <v>0</v>
      </c>
      <c r="K208" s="239" t="s">
        <v>155</v>
      </c>
      <c r="L208" s="244"/>
      <c r="M208" s="245" t="s">
        <v>1</v>
      </c>
      <c r="N208" s="246" t="s">
        <v>46</v>
      </c>
      <c r="O208" s="71"/>
      <c r="P208" s="200">
        <f>O208*H208</f>
        <v>0</v>
      </c>
      <c r="Q208" s="200">
        <v>1</v>
      </c>
      <c r="R208" s="200">
        <f>Q208*H208</f>
        <v>7.42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197</v>
      </c>
      <c r="AT208" s="202" t="s">
        <v>250</v>
      </c>
      <c r="AU208" s="202" t="s">
        <v>90</v>
      </c>
      <c r="AY208" s="17" t="s">
        <v>149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88</v>
      </c>
      <c r="BK208" s="203">
        <f>ROUND(I208*H208,2)</f>
        <v>0</v>
      </c>
      <c r="BL208" s="17" t="s">
        <v>156</v>
      </c>
      <c r="BM208" s="202" t="s">
        <v>266</v>
      </c>
    </row>
    <row r="209" spans="1:47" s="2" customFormat="1" ht="19.5">
      <c r="A209" s="34"/>
      <c r="B209" s="35"/>
      <c r="C209" s="36"/>
      <c r="D209" s="206" t="s">
        <v>255</v>
      </c>
      <c r="E209" s="36"/>
      <c r="F209" s="247" t="s">
        <v>256</v>
      </c>
      <c r="G209" s="36"/>
      <c r="H209" s="36"/>
      <c r="I209" s="248"/>
      <c r="J209" s="36"/>
      <c r="K209" s="36"/>
      <c r="L209" s="39"/>
      <c r="M209" s="249"/>
      <c r="N209" s="250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255</v>
      </c>
      <c r="AU209" s="17" t="s">
        <v>90</v>
      </c>
    </row>
    <row r="210" spans="2:51" s="14" customFormat="1" ht="12">
      <c r="B210" s="215"/>
      <c r="C210" s="216"/>
      <c r="D210" s="206" t="s">
        <v>158</v>
      </c>
      <c r="E210" s="216"/>
      <c r="F210" s="218" t="s">
        <v>267</v>
      </c>
      <c r="G210" s="216"/>
      <c r="H210" s="219">
        <v>7.42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158</v>
      </c>
      <c r="AU210" s="225" t="s">
        <v>90</v>
      </c>
      <c r="AV210" s="14" t="s">
        <v>90</v>
      </c>
      <c r="AW210" s="14" t="s">
        <v>4</v>
      </c>
      <c r="AX210" s="14" t="s">
        <v>88</v>
      </c>
      <c r="AY210" s="225" t="s">
        <v>149</v>
      </c>
    </row>
    <row r="211" spans="1:65" s="2" customFormat="1" ht="66.75" customHeight="1">
      <c r="A211" s="34"/>
      <c r="B211" s="35"/>
      <c r="C211" s="191" t="s">
        <v>268</v>
      </c>
      <c r="D211" s="191" t="s">
        <v>151</v>
      </c>
      <c r="E211" s="192" t="s">
        <v>269</v>
      </c>
      <c r="F211" s="193" t="s">
        <v>270</v>
      </c>
      <c r="G211" s="194" t="s">
        <v>200</v>
      </c>
      <c r="H211" s="195">
        <v>22.783</v>
      </c>
      <c r="I211" s="196"/>
      <c r="J211" s="197">
        <f>ROUND(I211*H211,2)</f>
        <v>0</v>
      </c>
      <c r="K211" s="193" t="s">
        <v>155</v>
      </c>
      <c r="L211" s="39"/>
      <c r="M211" s="198" t="s">
        <v>1</v>
      </c>
      <c r="N211" s="199" t="s">
        <v>46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156</v>
      </c>
      <c r="AT211" s="202" t="s">
        <v>151</v>
      </c>
      <c r="AU211" s="202" t="s">
        <v>90</v>
      </c>
      <c r="AY211" s="17" t="s">
        <v>149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88</v>
      </c>
      <c r="BK211" s="203">
        <f>ROUND(I211*H211,2)</f>
        <v>0</v>
      </c>
      <c r="BL211" s="17" t="s">
        <v>156</v>
      </c>
      <c r="BM211" s="202" t="s">
        <v>271</v>
      </c>
    </row>
    <row r="212" spans="2:51" s="13" customFormat="1" ht="12">
      <c r="B212" s="204"/>
      <c r="C212" s="205"/>
      <c r="D212" s="206" t="s">
        <v>158</v>
      </c>
      <c r="E212" s="207" t="s">
        <v>1</v>
      </c>
      <c r="F212" s="208" t="s">
        <v>223</v>
      </c>
      <c r="G212" s="205"/>
      <c r="H212" s="207" t="s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158</v>
      </c>
      <c r="AU212" s="214" t="s">
        <v>90</v>
      </c>
      <c r="AV212" s="13" t="s">
        <v>88</v>
      </c>
      <c r="AW212" s="13" t="s">
        <v>36</v>
      </c>
      <c r="AX212" s="13" t="s">
        <v>81</v>
      </c>
      <c r="AY212" s="214" t="s">
        <v>149</v>
      </c>
    </row>
    <row r="213" spans="2:51" s="13" customFormat="1" ht="12">
      <c r="B213" s="204"/>
      <c r="C213" s="205"/>
      <c r="D213" s="206" t="s">
        <v>158</v>
      </c>
      <c r="E213" s="207" t="s">
        <v>1</v>
      </c>
      <c r="F213" s="208" t="s">
        <v>272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158</v>
      </c>
      <c r="AU213" s="214" t="s">
        <v>90</v>
      </c>
      <c r="AV213" s="13" t="s">
        <v>88</v>
      </c>
      <c r="AW213" s="13" t="s">
        <v>36</v>
      </c>
      <c r="AX213" s="13" t="s">
        <v>81</v>
      </c>
      <c r="AY213" s="214" t="s">
        <v>149</v>
      </c>
    </row>
    <row r="214" spans="2:51" s="14" customFormat="1" ht="12">
      <c r="B214" s="215"/>
      <c r="C214" s="216"/>
      <c r="D214" s="206" t="s">
        <v>158</v>
      </c>
      <c r="E214" s="217" t="s">
        <v>1</v>
      </c>
      <c r="F214" s="218" t="s">
        <v>273</v>
      </c>
      <c r="G214" s="216"/>
      <c r="H214" s="219">
        <v>25.08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158</v>
      </c>
      <c r="AU214" s="225" t="s">
        <v>90</v>
      </c>
      <c r="AV214" s="14" t="s">
        <v>90</v>
      </c>
      <c r="AW214" s="14" t="s">
        <v>36</v>
      </c>
      <c r="AX214" s="14" t="s">
        <v>81</v>
      </c>
      <c r="AY214" s="225" t="s">
        <v>149</v>
      </c>
    </row>
    <row r="215" spans="2:51" s="14" customFormat="1" ht="12">
      <c r="B215" s="215"/>
      <c r="C215" s="216"/>
      <c r="D215" s="206" t="s">
        <v>158</v>
      </c>
      <c r="E215" s="217" t="s">
        <v>1</v>
      </c>
      <c r="F215" s="218" t="s">
        <v>274</v>
      </c>
      <c r="G215" s="216"/>
      <c r="H215" s="219">
        <v>-2.297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158</v>
      </c>
      <c r="AU215" s="225" t="s">
        <v>90</v>
      </c>
      <c r="AV215" s="14" t="s">
        <v>90</v>
      </c>
      <c r="AW215" s="14" t="s">
        <v>36</v>
      </c>
      <c r="AX215" s="14" t="s">
        <v>81</v>
      </c>
      <c r="AY215" s="225" t="s">
        <v>149</v>
      </c>
    </row>
    <row r="216" spans="2:51" s="15" customFormat="1" ht="12">
      <c r="B216" s="226"/>
      <c r="C216" s="227"/>
      <c r="D216" s="206" t="s">
        <v>158</v>
      </c>
      <c r="E216" s="228" t="s">
        <v>1</v>
      </c>
      <c r="F216" s="229" t="s">
        <v>168</v>
      </c>
      <c r="G216" s="227"/>
      <c r="H216" s="230">
        <v>22.783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158</v>
      </c>
      <c r="AU216" s="236" t="s">
        <v>90</v>
      </c>
      <c r="AV216" s="15" t="s">
        <v>156</v>
      </c>
      <c r="AW216" s="15" t="s">
        <v>36</v>
      </c>
      <c r="AX216" s="15" t="s">
        <v>88</v>
      </c>
      <c r="AY216" s="236" t="s">
        <v>149</v>
      </c>
    </row>
    <row r="217" spans="1:65" s="2" customFormat="1" ht="55.5" customHeight="1">
      <c r="A217" s="34"/>
      <c r="B217" s="35"/>
      <c r="C217" s="191" t="s">
        <v>7</v>
      </c>
      <c r="D217" s="191" t="s">
        <v>151</v>
      </c>
      <c r="E217" s="192" t="s">
        <v>275</v>
      </c>
      <c r="F217" s="193" t="s">
        <v>276</v>
      </c>
      <c r="G217" s="194" t="s">
        <v>154</v>
      </c>
      <c r="H217" s="195">
        <v>41.32</v>
      </c>
      <c r="I217" s="196"/>
      <c r="J217" s="197">
        <f>ROUND(I217*H217,2)</f>
        <v>0</v>
      </c>
      <c r="K217" s="193" t="s">
        <v>155</v>
      </c>
      <c r="L217" s="39"/>
      <c r="M217" s="198" t="s">
        <v>1</v>
      </c>
      <c r="N217" s="199" t="s">
        <v>46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156</v>
      </c>
      <c r="AT217" s="202" t="s">
        <v>151</v>
      </c>
      <c r="AU217" s="202" t="s">
        <v>90</v>
      </c>
      <c r="AY217" s="17" t="s">
        <v>149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88</v>
      </c>
      <c r="BK217" s="203">
        <f>ROUND(I217*H217,2)</f>
        <v>0</v>
      </c>
      <c r="BL217" s="17" t="s">
        <v>156</v>
      </c>
      <c r="BM217" s="202" t="s">
        <v>277</v>
      </c>
    </row>
    <row r="218" spans="2:51" s="14" customFormat="1" ht="12">
      <c r="B218" s="215"/>
      <c r="C218" s="216"/>
      <c r="D218" s="206" t="s">
        <v>158</v>
      </c>
      <c r="E218" s="217" t="s">
        <v>1</v>
      </c>
      <c r="F218" s="218" t="s">
        <v>278</v>
      </c>
      <c r="G218" s="216"/>
      <c r="H218" s="219">
        <v>41.32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158</v>
      </c>
      <c r="AU218" s="225" t="s">
        <v>90</v>
      </c>
      <c r="AV218" s="14" t="s">
        <v>90</v>
      </c>
      <c r="AW218" s="14" t="s">
        <v>36</v>
      </c>
      <c r="AX218" s="14" t="s">
        <v>88</v>
      </c>
      <c r="AY218" s="225" t="s">
        <v>149</v>
      </c>
    </row>
    <row r="219" spans="1:65" s="2" customFormat="1" ht="37.9" customHeight="1">
      <c r="A219" s="34"/>
      <c r="B219" s="35"/>
      <c r="C219" s="191" t="s">
        <v>279</v>
      </c>
      <c r="D219" s="191" t="s">
        <v>151</v>
      </c>
      <c r="E219" s="192" t="s">
        <v>280</v>
      </c>
      <c r="F219" s="193" t="s">
        <v>281</v>
      </c>
      <c r="G219" s="194" t="s">
        <v>154</v>
      </c>
      <c r="H219" s="195">
        <v>20.66</v>
      </c>
      <c r="I219" s="196"/>
      <c r="J219" s="197">
        <f>ROUND(I219*H219,2)</f>
        <v>0</v>
      </c>
      <c r="K219" s="193" t="s">
        <v>155</v>
      </c>
      <c r="L219" s="39"/>
      <c r="M219" s="198" t="s">
        <v>1</v>
      </c>
      <c r="N219" s="199" t="s">
        <v>46</v>
      </c>
      <c r="O219" s="71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156</v>
      </c>
      <c r="AT219" s="202" t="s">
        <v>151</v>
      </c>
      <c r="AU219" s="202" t="s">
        <v>90</v>
      </c>
      <c r="AY219" s="17" t="s">
        <v>149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88</v>
      </c>
      <c r="BK219" s="203">
        <f>ROUND(I219*H219,2)</f>
        <v>0</v>
      </c>
      <c r="BL219" s="17" t="s">
        <v>156</v>
      </c>
      <c r="BM219" s="202" t="s">
        <v>282</v>
      </c>
    </row>
    <row r="220" spans="2:51" s="14" customFormat="1" ht="12">
      <c r="B220" s="215"/>
      <c r="C220" s="216"/>
      <c r="D220" s="206" t="s">
        <v>158</v>
      </c>
      <c r="E220" s="217" t="s">
        <v>1</v>
      </c>
      <c r="F220" s="218" t="s">
        <v>195</v>
      </c>
      <c r="G220" s="216"/>
      <c r="H220" s="219">
        <v>20.66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158</v>
      </c>
      <c r="AU220" s="225" t="s">
        <v>90</v>
      </c>
      <c r="AV220" s="14" t="s">
        <v>90</v>
      </c>
      <c r="AW220" s="14" t="s">
        <v>36</v>
      </c>
      <c r="AX220" s="14" t="s">
        <v>88</v>
      </c>
      <c r="AY220" s="225" t="s">
        <v>149</v>
      </c>
    </row>
    <row r="221" spans="1:65" s="2" customFormat="1" ht="37.9" customHeight="1">
      <c r="A221" s="34"/>
      <c r="B221" s="35"/>
      <c r="C221" s="191" t="s">
        <v>283</v>
      </c>
      <c r="D221" s="191" t="s">
        <v>151</v>
      </c>
      <c r="E221" s="192" t="s">
        <v>284</v>
      </c>
      <c r="F221" s="193" t="s">
        <v>285</v>
      </c>
      <c r="G221" s="194" t="s">
        <v>154</v>
      </c>
      <c r="H221" s="195">
        <v>61.98</v>
      </c>
      <c r="I221" s="196"/>
      <c r="J221" s="197">
        <f>ROUND(I221*H221,2)</f>
        <v>0</v>
      </c>
      <c r="K221" s="193" t="s">
        <v>155</v>
      </c>
      <c r="L221" s="39"/>
      <c r="M221" s="198" t="s">
        <v>1</v>
      </c>
      <c r="N221" s="199" t="s">
        <v>46</v>
      </c>
      <c r="O221" s="7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156</v>
      </c>
      <c r="AT221" s="202" t="s">
        <v>151</v>
      </c>
      <c r="AU221" s="202" t="s">
        <v>90</v>
      </c>
      <c r="AY221" s="17" t="s">
        <v>149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88</v>
      </c>
      <c r="BK221" s="203">
        <f>ROUND(I221*H221,2)</f>
        <v>0</v>
      </c>
      <c r="BL221" s="17" t="s">
        <v>156</v>
      </c>
      <c r="BM221" s="202" t="s">
        <v>286</v>
      </c>
    </row>
    <row r="222" spans="2:51" s="14" customFormat="1" ht="12">
      <c r="B222" s="215"/>
      <c r="C222" s="216"/>
      <c r="D222" s="206" t="s">
        <v>158</v>
      </c>
      <c r="E222" s="217" t="s">
        <v>1</v>
      </c>
      <c r="F222" s="218" t="s">
        <v>287</v>
      </c>
      <c r="G222" s="216"/>
      <c r="H222" s="219">
        <v>61.98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158</v>
      </c>
      <c r="AU222" s="225" t="s">
        <v>90</v>
      </c>
      <c r="AV222" s="14" t="s">
        <v>90</v>
      </c>
      <c r="AW222" s="14" t="s">
        <v>36</v>
      </c>
      <c r="AX222" s="14" t="s">
        <v>88</v>
      </c>
      <c r="AY222" s="225" t="s">
        <v>149</v>
      </c>
    </row>
    <row r="223" spans="1:65" s="2" customFormat="1" ht="16.5" customHeight="1">
      <c r="A223" s="34"/>
      <c r="B223" s="35"/>
      <c r="C223" s="237" t="s">
        <v>288</v>
      </c>
      <c r="D223" s="237" t="s">
        <v>250</v>
      </c>
      <c r="E223" s="238" t="s">
        <v>289</v>
      </c>
      <c r="F223" s="239" t="s">
        <v>290</v>
      </c>
      <c r="G223" s="240" t="s">
        <v>291</v>
      </c>
      <c r="H223" s="241">
        <v>1.24</v>
      </c>
      <c r="I223" s="242"/>
      <c r="J223" s="243">
        <f>ROUND(I223*H223,2)</f>
        <v>0</v>
      </c>
      <c r="K223" s="239" t="s">
        <v>155</v>
      </c>
      <c r="L223" s="244"/>
      <c r="M223" s="245" t="s">
        <v>1</v>
      </c>
      <c r="N223" s="246" t="s">
        <v>46</v>
      </c>
      <c r="O223" s="71"/>
      <c r="P223" s="200">
        <f>O223*H223</f>
        <v>0</v>
      </c>
      <c r="Q223" s="200">
        <v>0.001</v>
      </c>
      <c r="R223" s="200">
        <f>Q223*H223</f>
        <v>0.00124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197</v>
      </c>
      <c r="AT223" s="202" t="s">
        <v>250</v>
      </c>
      <c r="AU223" s="202" t="s">
        <v>90</v>
      </c>
      <c r="AY223" s="17" t="s">
        <v>149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88</v>
      </c>
      <c r="BK223" s="203">
        <f>ROUND(I223*H223,2)</f>
        <v>0</v>
      </c>
      <c r="BL223" s="17" t="s">
        <v>156</v>
      </c>
      <c r="BM223" s="202" t="s">
        <v>292</v>
      </c>
    </row>
    <row r="224" spans="2:51" s="14" customFormat="1" ht="12">
      <c r="B224" s="215"/>
      <c r="C224" s="216"/>
      <c r="D224" s="206" t="s">
        <v>158</v>
      </c>
      <c r="E224" s="217" t="s">
        <v>1</v>
      </c>
      <c r="F224" s="218" t="s">
        <v>293</v>
      </c>
      <c r="G224" s="216"/>
      <c r="H224" s="219">
        <v>1.24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158</v>
      </c>
      <c r="AU224" s="225" t="s">
        <v>90</v>
      </c>
      <c r="AV224" s="14" t="s">
        <v>90</v>
      </c>
      <c r="AW224" s="14" t="s">
        <v>36</v>
      </c>
      <c r="AX224" s="14" t="s">
        <v>88</v>
      </c>
      <c r="AY224" s="225" t="s">
        <v>149</v>
      </c>
    </row>
    <row r="225" spans="1:65" s="2" customFormat="1" ht="37.9" customHeight="1">
      <c r="A225" s="34"/>
      <c r="B225" s="35"/>
      <c r="C225" s="191" t="s">
        <v>294</v>
      </c>
      <c r="D225" s="191" t="s">
        <v>151</v>
      </c>
      <c r="E225" s="192" t="s">
        <v>295</v>
      </c>
      <c r="F225" s="193" t="s">
        <v>296</v>
      </c>
      <c r="G225" s="194" t="s">
        <v>154</v>
      </c>
      <c r="H225" s="195">
        <v>14.82</v>
      </c>
      <c r="I225" s="196"/>
      <c r="J225" s="197">
        <f>ROUND(I225*H225,2)</f>
        <v>0</v>
      </c>
      <c r="K225" s="193" t="s">
        <v>155</v>
      </c>
      <c r="L225" s="39"/>
      <c r="M225" s="198" t="s">
        <v>1</v>
      </c>
      <c r="N225" s="199" t="s">
        <v>46</v>
      </c>
      <c r="O225" s="7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156</v>
      </c>
      <c r="AT225" s="202" t="s">
        <v>151</v>
      </c>
      <c r="AU225" s="202" t="s">
        <v>90</v>
      </c>
      <c r="AY225" s="17" t="s">
        <v>149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88</v>
      </c>
      <c r="BK225" s="203">
        <f>ROUND(I225*H225,2)</f>
        <v>0</v>
      </c>
      <c r="BL225" s="17" t="s">
        <v>156</v>
      </c>
      <c r="BM225" s="202" t="s">
        <v>297</v>
      </c>
    </row>
    <row r="226" spans="1:65" s="2" customFormat="1" ht="16.5" customHeight="1">
      <c r="A226" s="34"/>
      <c r="B226" s="35"/>
      <c r="C226" s="237" t="s">
        <v>298</v>
      </c>
      <c r="D226" s="237" t="s">
        <v>250</v>
      </c>
      <c r="E226" s="238" t="s">
        <v>299</v>
      </c>
      <c r="F226" s="239" t="s">
        <v>300</v>
      </c>
      <c r="G226" s="240" t="s">
        <v>291</v>
      </c>
      <c r="H226" s="241">
        <v>0.296</v>
      </c>
      <c r="I226" s="242"/>
      <c r="J226" s="243">
        <f>ROUND(I226*H226,2)</f>
        <v>0</v>
      </c>
      <c r="K226" s="239" t="s">
        <v>155</v>
      </c>
      <c r="L226" s="244"/>
      <c r="M226" s="245" t="s">
        <v>1</v>
      </c>
      <c r="N226" s="246" t="s">
        <v>46</v>
      </c>
      <c r="O226" s="71"/>
      <c r="P226" s="200">
        <f>O226*H226</f>
        <v>0</v>
      </c>
      <c r="Q226" s="200">
        <v>0.001</v>
      </c>
      <c r="R226" s="200">
        <f>Q226*H226</f>
        <v>0.000296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197</v>
      </c>
      <c r="AT226" s="202" t="s">
        <v>250</v>
      </c>
      <c r="AU226" s="202" t="s">
        <v>90</v>
      </c>
      <c r="AY226" s="17" t="s">
        <v>149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88</v>
      </c>
      <c r="BK226" s="203">
        <f>ROUND(I226*H226,2)</f>
        <v>0</v>
      </c>
      <c r="BL226" s="17" t="s">
        <v>156</v>
      </c>
      <c r="BM226" s="202" t="s">
        <v>301</v>
      </c>
    </row>
    <row r="227" spans="2:51" s="14" customFormat="1" ht="12">
      <c r="B227" s="215"/>
      <c r="C227" s="216"/>
      <c r="D227" s="206" t="s">
        <v>158</v>
      </c>
      <c r="E227" s="217" t="s">
        <v>1</v>
      </c>
      <c r="F227" s="218" t="s">
        <v>302</v>
      </c>
      <c r="G227" s="216"/>
      <c r="H227" s="219">
        <v>0.296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158</v>
      </c>
      <c r="AU227" s="225" t="s">
        <v>90</v>
      </c>
      <c r="AV227" s="14" t="s">
        <v>90</v>
      </c>
      <c r="AW227" s="14" t="s">
        <v>36</v>
      </c>
      <c r="AX227" s="14" t="s">
        <v>88</v>
      </c>
      <c r="AY227" s="225" t="s">
        <v>149</v>
      </c>
    </row>
    <row r="228" spans="1:65" s="2" customFormat="1" ht="37.9" customHeight="1">
      <c r="A228" s="34"/>
      <c r="B228" s="35"/>
      <c r="C228" s="191" t="s">
        <v>303</v>
      </c>
      <c r="D228" s="191" t="s">
        <v>151</v>
      </c>
      <c r="E228" s="192" t="s">
        <v>304</v>
      </c>
      <c r="F228" s="193" t="s">
        <v>305</v>
      </c>
      <c r="G228" s="194" t="s">
        <v>154</v>
      </c>
      <c r="H228" s="195">
        <v>14.82</v>
      </c>
      <c r="I228" s="196"/>
      <c r="J228" s="197">
        <f>ROUND(I228*H228,2)</f>
        <v>0</v>
      </c>
      <c r="K228" s="193" t="s">
        <v>155</v>
      </c>
      <c r="L228" s="39"/>
      <c r="M228" s="198" t="s">
        <v>1</v>
      </c>
      <c r="N228" s="199" t="s">
        <v>46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156</v>
      </c>
      <c r="AT228" s="202" t="s">
        <v>151</v>
      </c>
      <c r="AU228" s="202" t="s">
        <v>90</v>
      </c>
      <c r="AY228" s="17" t="s">
        <v>149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88</v>
      </c>
      <c r="BK228" s="203">
        <f>ROUND(I228*H228,2)</f>
        <v>0</v>
      </c>
      <c r="BL228" s="17" t="s">
        <v>156</v>
      </c>
      <c r="BM228" s="202" t="s">
        <v>306</v>
      </c>
    </row>
    <row r="229" spans="2:51" s="14" customFormat="1" ht="12">
      <c r="B229" s="215"/>
      <c r="C229" s="216"/>
      <c r="D229" s="206" t="s">
        <v>158</v>
      </c>
      <c r="E229" s="217" t="s">
        <v>1</v>
      </c>
      <c r="F229" s="218" t="s">
        <v>307</v>
      </c>
      <c r="G229" s="216"/>
      <c r="H229" s="219">
        <v>14.82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158</v>
      </c>
      <c r="AU229" s="225" t="s">
        <v>90</v>
      </c>
      <c r="AV229" s="14" t="s">
        <v>90</v>
      </c>
      <c r="AW229" s="14" t="s">
        <v>36</v>
      </c>
      <c r="AX229" s="14" t="s">
        <v>88</v>
      </c>
      <c r="AY229" s="225" t="s">
        <v>149</v>
      </c>
    </row>
    <row r="230" spans="1:65" s="2" customFormat="1" ht="37.9" customHeight="1">
      <c r="A230" s="34"/>
      <c r="B230" s="35"/>
      <c r="C230" s="191" t="s">
        <v>308</v>
      </c>
      <c r="D230" s="191" t="s">
        <v>151</v>
      </c>
      <c r="E230" s="192" t="s">
        <v>309</v>
      </c>
      <c r="F230" s="193" t="s">
        <v>310</v>
      </c>
      <c r="G230" s="194" t="s">
        <v>154</v>
      </c>
      <c r="H230" s="195">
        <v>14.82</v>
      </c>
      <c r="I230" s="196"/>
      <c r="J230" s="197">
        <f>ROUND(I230*H230,2)</f>
        <v>0</v>
      </c>
      <c r="K230" s="193" t="s">
        <v>155</v>
      </c>
      <c r="L230" s="39"/>
      <c r="M230" s="198" t="s">
        <v>1</v>
      </c>
      <c r="N230" s="199" t="s">
        <v>46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156</v>
      </c>
      <c r="AT230" s="202" t="s">
        <v>151</v>
      </c>
      <c r="AU230" s="202" t="s">
        <v>90</v>
      </c>
      <c r="AY230" s="17" t="s">
        <v>149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88</v>
      </c>
      <c r="BK230" s="203">
        <f>ROUND(I230*H230,2)</f>
        <v>0</v>
      </c>
      <c r="BL230" s="17" t="s">
        <v>156</v>
      </c>
      <c r="BM230" s="202" t="s">
        <v>311</v>
      </c>
    </row>
    <row r="231" spans="2:51" s="14" customFormat="1" ht="12">
      <c r="B231" s="215"/>
      <c r="C231" s="216"/>
      <c r="D231" s="206" t="s">
        <v>158</v>
      </c>
      <c r="E231" s="217" t="s">
        <v>1</v>
      </c>
      <c r="F231" s="218" t="s">
        <v>307</v>
      </c>
      <c r="G231" s="216"/>
      <c r="H231" s="219">
        <v>14.82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158</v>
      </c>
      <c r="AU231" s="225" t="s">
        <v>90</v>
      </c>
      <c r="AV231" s="14" t="s">
        <v>90</v>
      </c>
      <c r="AW231" s="14" t="s">
        <v>36</v>
      </c>
      <c r="AX231" s="14" t="s">
        <v>88</v>
      </c>
      <c r="AY231" s="225" t="s">
        <v>149</v>
      </c>
    </row>
    <row r="232" spans="2:63" s="12" customFormat="1" ht="22.9" customHeight="1">
      <c r="B232" s="175"/>
      <c r="C232" s="176"/>
      <c r="D232" s="177" t="s">
        <v>80</v>
      </c>
      <c r="E232" s="189" t="s">
        <v>156</v>
      </c>
      <c r="F232" s="189" t="s">
        <v>312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SUM(P233:P241)</f>
        <v>0</v>
      </c>
      <c r="Q232" s="183"/>
      <c r="R232" s="184">
        <f>SUM(R233:R241)</f>
        <v>0</v>
      </c>
      <c r="S232" s="183"/>
      <c r="T232" s="185">
        <f>SUM(T233:T241)</f>
        <v>0</v>
      </c>
      <c r="AR232" s="186" t="s">
        <v>88</v>
      </c>
      <c r="AT232" s="187" t="s">
        <v>80</v>
      </c>
      <c r="AU232" s="187" t="s">
        <v>88</v>
      </c>
      <c r="AY232" s="186" t="s">
        <v>149</v>
      </c>
      <c r="BK232" s="188">
        <f>SUM(BK233:BK241)</f>
        <v>0</v>
      </c>
    </row>
    <row r="233" spans="1:65" s="2" customFormat="1" ht="33" customHeight="1">
      <c r="A233" s="34"/>
      <c r="B233" s="35"/>
      <c r="C233" s="191" t="s">
        <v>313</v>
      </c>
      <c r="D233" s="191" t="s">
        <v>151</v>
      </c>
      <c r="E233" s="192" t="s">
        <v>314</v>
      </c>
      <c r="F233" s="193" t="s">
        <v>315</v>
      </c>
      <c r="G233" s="194" t="s">
        <v>200</v>
      </c>
      <c r="H233" s="195">
        <v>3.71</v>
      </c>
      <c r="I233" s="196"/>
      <c r="J233" s="197">
        <f>ROUND(I233*H233,2)</f>
        <v>0</v>
      </c>
      <c r="K233" s="193" t="s">
        <v>155</v>
      </c>
      <c r="L233" s="39"/>
      <c r="M233" s="198" t="s">
        <v>1</v>
      </c>
      <c r="N233" s="199" t="s">
        <v>46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156</v>
      </c>
      <c r="AT233" s="202" t="s">
        <v>151</v>
      </c>
      <c r="AU233" s="202" t="s">
        <v>90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88</v>
      </c>
      <c r="BK233" s="203">
        <f>ROUND(I233*H233,2)</f>
        <v>0</v>
      </c>
      <c r="BL233" s="17" t="s">
        <v>156</v>
      </c>
      <c r="BM233" s="202" t="s">
        <v>316</v>
      </c>
    </row>
    <row r="234" spans="2:51" s="13" customFormat="1" ht="12">
      <c r="B234" s="204"/>
      <c r="C234" s="205"/>
      <c r="D234" s="206" t="s">
        <v>158</v>
      </c>
      <c r="E234" s="207" t="s">
        <v>1</v>
      </c>
      <c r="F234" s="208" t="s">
        <v>159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158</v>
      </c>
      <c r="AU234" s="214" t="s">
        <v>90</v>
      </c>
      <c r="AV234" s="13" t="s">
        <v>88</v>
      </c>
      <c r="AW234" s="13" t="s">
        <v>36</v>
      </c>
      <c r="AX234" s="13" t="s">
        <v>81</v>
      </c>
      <c r="AY234" s="214" t="s">
        <v>149</v>
      </c>
    </row>
    <row r="235" spans="2:51" s="13" customFormat="1" ht="12">
      <c r="B235" s="204"/>
      <c r="C235" s="205"/>
      <c r="D235" s="206" t="s">
        <v>158</v>
      </c>
      <c r="E235" s="207" t="s">
        <v>1</v>
      </c>
      <c r="F235" s="208" t="s">
        <v>207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158</v>
      </c>
      <c r="AU235" s="214" t="s">
        <v>90</v>
      </c>
      <c r="AV235" s="13" t="s">
        <v>88</v>
      </c>
      <c r="AW235" s="13" t="s">
        <v>36</v>
      </c>
      <c r="AX235" s="13" t="s">
        <v>81</v>
      </c>
      <c r="AY235" s="214" t="s">
        <v>149</v>
      </c>
    </row>
    <row r="236" spans="2:51" s="14" customFormat="1" ht="12">
      <c r="B236" s="215"/>
      <c r="C236" s="216"/>
      <c r="D236" s="206" t="s">
        <v>158</v>
      </c>
      <c r="E236" s="217" t="s">
        <v>1</v>
      </c>
      <c r="F236" s="218" t="s">
        <v>262</v>
      </c>
      <c r="G236" s="216"/>
      <c r="H236" s="219">
        <v>3.71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158</v>
      </c>
      <c r="AU236" s="225" t="s">
        <v>90</v>
      </c>
      <c r="AV236" s="14" t="s">
        <v>90</v>
      </c>
      <c r="AW236" s="14" t="s">
        <v>36</v>
      </c>
      <c r="AX236" s="14" t="s">
        <v>88</v>
      </c>
      <c r="AY236" s="225" t="s">
        <v>149</v>
      </c>
    </row>
    <row r="237" spans="1:65" s="2" customFormat="1" ht="33" customHeight="1">
      <c r="A237" s="34"/>
      <c r="B237" s="35"/>
      <c r="C237" s="191" t="s">
        <v>317</v>
      </c>
      <c r="D237" s="191" t="s">
        <v>151</v>
      </c>
      <c r="E237" s="192" t="s">
        <v>318</v>
      </c>
      <c r="F237" s="193" t="s">
        <v>319</v>
      </c>
      <c r="G237" s="194" t="s">
        <v>200</v>
      </c>
      <c r="H237" s="195">
        <v>0.106</v>
      </c>
      <c r="I237" s="196"/>
      <c r="J237" s="197">
        <f>ROUND(I237*H237,2)</f>
        <v>0</v>
      </c>
      <c r="K237" s="193" t="s">
        <v>155</v>
      </c>
      <c r="L237" s="39"/>
      <c r="M237" s="198" t="s">
        <v>1</v>
      </c>
      <c r="N237" s="199" t="s">
        <v>46</v>
      </c>
      <c r="O237" s="7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156</v>
      </c>
      <c r="AT237" s="202" t="s">
        <v>151</v>
      </c>
      <c r="AU237" s="202" t="s">
        <v>90</v>
      </c>
      <c r="AY237" s="17" t="s">
        <v>149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88</v>
      </c>
      <c r="BK237" s="203">
        <f>ROUND(I237*H237,2)</f>
        <v>0</v>
      </c>
      <c r="BL237" s="17" t="s">
        <v>156</v>
      </c>
      <c r="BM237" s="202" t="s">
        <v>320</v>
      </c>
    </row>
    <row r="238" spans="2:51" s="13" customFormat="1" ht="12">
      <c r="B238" s="204"/>
      <c r="C238" s="205"/>
      <c r="D238" s="206" t="s">
        <v>158</v>
      </c>
      <c r="E238" s="207" t="s">
        <v>1</v>
      </c>
      <c r="F238" s="208" t="s">
        <v>321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158</v>
      </c>
      <c r="AU238" s="214" t="s">
        <v>90</v>
      </c>
      <c r="AV238" s="13" t="s">
        <v>88</v>
      </c>
      <c r="AW238" s="13" t="s">
        <v>36</v>
      </c>
      <c r="AX238" s="13" t="s">
        <v>81</v>
      </c>
      <c r="AY238" s="214" t="s">
        <v>149</v>
      </c>
    </row>
    <row r="239" spans="2:51" s="14" customFormat="1" ht="12">
      <c r="B239" s="215"/>
      <c r="C239" s="216"/>
      <c r="D239" s="206" t="s">
        <v>158</v>
      </c>
      <c r="E239" s="217" t="s">
        <v>1</v>
      </c>
      <c r="F239" s="218" t="s">
        <v>322</v>
      </c>
      <c r="G239" s="216"/>
      <c r="H239" s="219">
        <v>0.04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158</v>
      </c>
      <c r="AU239" s="225" t="s">
        <v>90</v>
      </c>
      <c r="AV239" s="14" t="s">
        <v>90</v>
      </c>
      <c r="AW239" s="14" t="s">
        <v>36</v>
      </c>
      <c r="AX239" s="14" t="s">
        <v>81</v>
      </c>
      <c r="AY239" s="225" t="s">
        <v>149</v>
      </c>
    </row>
    <row r="240" spans="2:51" s="14" customFormat="1" ht="12">
      <c r="B240" s="215"/>
      <c r="C240" s="216"/>
      <c r="D240" s="206" t="s">
        <v>158</v>
      </c>
      <c r="E240" s="217" t="s">
        <v>1</v>
      </c>
      <c r="F240" s="218" t="s">
        <v>323</v>
      </c>
      <c r="G240" s="216"/>
      <c r="H240" s="219">
        <v>0.066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158</v>
      </c>
      <c r="AU240" s="225" t="s">
        <v>90</v>
      </c>
      <c r="AV240" s="14" t="s">
        <v>90</v>
      </c>
      <c r="AW240" s="14" t="s">
        <v>36</v>
      </c>
      <c r="AX240" s="14" t="s">
        <v>81</v>
      </c>
      <c r="AY240" s="225" t="s">
        <v>149</v>
      </c>
    </row>
    <row r="241" spans="2:51" s="15" customFormat="1" ht="12">
      <c r="B241" s="226"/>
      <c r="C241" s="227"/>
      <c r="D241" s="206" t="s">
        <v>158</v>
      </c>
      <c r="E241" s="228" t="s">
        <v>1</v>
      </c>
      <c r="F241" s="229" t="s">
        <v>168</v>
      </c>
      <c r="G241" s="227"/>
      <c r="H241" s="230">
        <v>0.106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158</v>
      </c>
      <c r="AU241" s="236" t="s">
        <v>90</v>
      </c>
      <c r="AV241" s="15" t="s">
        <v>156</v>
      </c>
      <c r="AW241" s="15" t="s">
        <v>36</v>
      </c>
      <c r="AX241" s="15" t="s">
        <v>88</v>
      </c>
      <c r="AY241" s="236" t="s">
        <v>149</v>
      </c>
    </row>
    <row r="242" spans="2:63" s="12" customFormat="1" ht="22.9" customHeight="1">
      <c r="B242" s="175"/>
      <c r="C242" s="176"/>
      <c r="D242" s="177" t="s">
        <v>80</v>
      </c>
      <c r="E242" s="189" t="s">
        <v>177</v>
      </c>
      <c r="F242" s="189" t="s">
        <v>324</v>
      </c>
      <c r="G242" s="176"/>
      <c r="H242" s="176"/>
      <c r="I242" s="179"/>
      <c r="J242" s="190">
        <f>BK242</f>
        <v>0</v>
      </c>
      <c r="K242" s="176"/>
      <c r="L242" s="181"/>
      <c r="M242" s="182"/>
      <c r="N242" s="183"/>
      <c r="O242" s="183"/>
      <c r="P242" s="184">
        <f>SUM(P243:P269)</f>
        <v>0</v>
      </c>
      <c r="Q242" s="183"/>
      <c r="R242" s="184">
        <f>SUM(R243:R269)</f>
        <v>0</v>
      </c>
      <c r="S242" s="183"/>
      <c r="T242" s="185">
        <f>SUM(T243:T269)</f>
        <v>0</v>
      </c>
      <c r="AR242" s="186" t="s">
        <v>88</v>
      </c>
      <c r="AT242" s="187" t="s">
        <v>80</v>
      </c>
      <c r="AU242" s="187" t="s">
        <v>88</v>
      </c>
      <c r="AY242" s="186" t="s">
        <v>149</v>
      </c>
      <c r="BK242" s="188">
        <f>SUM(BK243:BK269)</f>
        <v>0</v>
      </c>
    </row>
    <row r="243" spans="1:65" s="2" customFormat="1" ht="33" customHeight="1">
      <c r="A243" s="34"/>
      <c r="B243" s="35"/>
      <c r="C243" s="191" t="s">
        <v>325</v>
      </c>
      <c r="D243" s="191" t="s">
        <v>151</v>
      </c>
      <c r="E243" s="192" t="s">
        <v>326</v>
      </c>
      <c r="F243" s="193" t="s">
        <v>327</v>
      </c>
      <c r="G243" s="194" t="s">
        <v>154</v>
      </c>
      <c r="H243" s="195">
        <v>6.02</v>
      </c>
      <c r="I243" s="196"/>
      <c r="J243" s="197">
        <f>ROUND(I243*H243,2)</f>
        <v>0</v>
      </c>
      <c r="K243" s="193" t="s">
        <v>155</v>
      </c>
      <c r="L243" s="39"/>
      <c r="M243" s="198" t="s">
        <v>1</v>
      </c>
      <c r="N243" s="199" t="s">
        <v>46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156</v>
      </c>
      <c r="AT243" s="202" t="s">
        <v>151</v>
      </c>
      <c r="AU243" s="202" t="s">
        <v>90</v>
      </c>
      <c r="AY243" s="17" t="s">
        <v>149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88</v>
      </c>
      <c r="BK243" s="203">
        <f>ROUND(I243*H243,2)</f>
        <v>0</v>
      </c>
      <c r="BL243" s="17" t="s">
        <v>156</v>
      </c>
      <c r="BM243" s="202" t="s">
        <v>328</v>
      </c>
    </row>
    <row r="244" spans="2:51" s="13" customFormat="1" ht="12">
      <c r="B244" s="204"/>
      <c r="C244" s="205"/>
      <c r="D244" s="206" t="s">
        <v>158</v>
      </c>
      <c r="E244" s="207" t="s">
        <v>1</v>
      </c>
      <c r="F244" s="208" t="s">
        <v>159</v>
      </c>
      <c r="G244" s="205"/>
      <c r="H244" s="207" t="s">
        <v>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158</v>
      </c>
      <c r="AU244" s="214" t="s">
        <v>90</v>
      </c>
      <c r="AV244" s="13" t="s">
        <v>88</v>
      </c>
      <c r="AW244" s="13" t="s">
        <v>36</v>
      </c>
      <c r="AX244" s="13" t="s">
        <v>81</v>
      </c>
      <c r="AY244" s="214" t="s">
        <v>149</v>
      </c>
    </row>
    <row r="245" spans="2:51" s="13" customFormat="1" ht="12">
      <c r="B245" s="204"/>
      <c r="C245" s="205"/>
      <c r="D245" s="206" t="s">
        <v>158</v>
      </c>
      <c r="E245" s="207" t="s">
        <v>1</v>
      </c>
      <c r="F245" s="208" t="s">
        <v>160</v>
      </c>
      <c r="G245" s="205"/>
      <c r="H245" s="207" t="s">
        <v>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158</v>
      </c>
      <c r="AU245" s="214" t="s">
        <v>90</v>
      </c>
      <c r="AV245" s="13" t="s">
        <v>88</v>
      </c>
      <c r="AW245" s="13" t="s">
        <v>36</v>
      </c>
      <c r="AX245" s="13" t="s">
        <v>81</v>
      </c>
      <c r="AY245" s="214" t="s">
        <v>149</v>
      </c>
    </row>
    <row r="246" spans="2:51" s="13" customFormat="1" ht="12">
      <c r="B246" s="204"/>
      <c r="C246" s="205"/>
      <c r="D246" s="206" t="s">
        <v>158</v>
      </c>
      <c r="E246" s="207" t="s">
        <v>1</v>
      </c>
      <c r="F246" s="208" t="s">
        <v>161</v>
      </c>
      <c r="G246" s="205"/>
      <c r="H246" s="207" t="s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158</v>
      </c>
      <c r="AU246" s="214" t="s">
        <v>90</v>
      </c>
      <c r="AV246" s="13" t="s">
        <v>88</v>
      </c>
      <c r="AW246" s="13" t="s">
        <v>36</v>
      </c>
      <c r="AX246" s="13" t="s">
        <v>81</v>
      </c>
      <c r="AY246" s="214" t="s">
        <v>149</v>
      </c>
    </row>
    <row r="247" spans="2:51" s="14" customFormat="1" ht="12">
      <c r="B247" s="215"/>
      <c r="C247" s="216"/>
      <c r="D247" s="206" t="s">
        <v>158</v>
      </c>
      <c r="E247" s="217" t="s">
        <v>1</v>
      </c>
      <c r="F247" s="218" t="s">
        <v>162</v>
      </c>
      <c r="G247" s="216"/>
      <c r="H247" s="219">
        <v>6.02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158</v>
      </c>
      <c r="AU247" s="225" t="s">
        <v>90</v>
      </c>
      <c r="AV247" s="14" t="s">
        <v>90</v>
      </c>
      <c r="AW247" s="14" t="s">
        <v>36</v>
      </c>
      <c r="AX247" s="14" t="s">
        <v>88</v>
      </c>
      <c r="AY247" s="225" t="s">
        <v>149</v>
      </c>
    </row>
    <row r="248" spans="1:65" s="2" customFormat="1" ht="33" customHeight="1">
      <c r="A248" s="34"/>
      <c r="B248" s="35"/>
      <c r="C248" s="191" t="s">
        <v>329</v>
      </c>
      <c r="D248" s="191" t="s">
        <v>151</v>
      </c>
      <c r="E248" s="192" t="s">
        <v>330</v>
      </c>
      <c r="F248" s="193" t="s">
        <v>331</v>
      </c>
      <c r="G248" s="194" t="s">
        <v>154</v>
      </c>
      <c r="H248" s="195">
        <v>6.02</v>
      </c>
      <c r="I248" s="196"/>
      <c r="J248" s="197">
        <f>ROUND(I248*H248,2)</f>
        <v>0</v>
      </c>
      <c r="K248" s="193" t="s">
        <v>155</v>
      </c>
      <c r="L248" s="39"/>
      <c r="M248" s="198" t="s">
        <v>1</v>
      </c>
      <c r="N248" s="199" t="s">
        <v>46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156</v>
      </c>
      <c r="AT248" s="202" t="s">
        <v>151</v>
      </c>
      <c r="AU248" s="202" t="s">
        <v>90</v>
      </c>
      <c r="AY248" s="17" t="s">
        <v>149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88</v>
      </c>
      <c r="BK248" s="203">
        <f>ROUND(I248*H248,2)</f>
        <v>0</v>
      </c>
      <c r="BL248" s="17" t="s">
        <v>156</v>
      </c>
      <c r="BM248" s="202" t="s">
        <v>332</v>
      </c>
    </row>
    <row r="249" spans="2:51" s="13" customFormat="1" ht="12">
      <c r="B249" s="204"/>
      <c r="C249" s="205"/>
      <c r="D249" s="206" t="s">
        <v>158</v>
      </c>
      <c r="E249" s="207" t="s">
        <v>1</v>
      </c>
      <c r="F249" s="208" t="s">
        <v>159</v>
      </c>
      <c r="G249" s="205"/>
      <c r="H249" s="207" t="s">
        <v>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158</v>
      </c>
      <c r="AU249" s="214" t="s">
        <v>90</v>
      </c>
      <c r="AV249" s="13" t="s">
        <v>88</v>
      </c>
      <c r="AW249" s="13" t="s">
        <v>36</v>
      </c>
      <c r="AX249" s="13" t="s">
        <v>81</v>
      </c>
      <c r="AY249" s="214" t="s">
        <v>149</v>
      </c>
    </row>
    <row r="250" spans="2:51" s="13" customFormat="1" ht="12">
      <c r="B250" s="204"/>
      <c r="C250" s="205"/>
      <c r="D250" s="206" t="s">
        <v>158</v>
      </c>
      <c r="E250" s="207" t="s">
        <v>1</v>
      </c>
      <c r="F250" s="208" t="s">
        <v>160</v>
      </c>
      <c r="G250" s="205"/>
      <c r="H250" s="207" t="s">
        <v>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158</v>
      </c>
      <c r="AU250" s="214" t="s">
        <v>90</v>
      </c>
      <c r="AV250" s="13" t="s">
        <v>88</v>
      </c>
      <c r="AW250" s="13" t="s">
        <v>36</v>
      </c>
      <c r="AX250" s="13" t="s">
        <v>81</v>
      </c>
      <c r="AY250" s="214" t="s">
        <v>149</v>
      </c>
    </row>
    <row r="251" spans="2:51" s="14" customFormat="1" ht="12">
      <c r="B251" s="215"/>
      <c r="C251" s="216"/>
      <c r="D251" s="206" t="s">
        <v>158</v>
      </c>
      <c r="E251" s="217" t="s">
        <v>1</v>
      </c>
      <c r="F251" s="218" t="s">
        <v>162</v>
      </c>
      <c r="G251" s="216"/>
      <c r="H251" s="219">
        <v>6.02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158</v>
      </c>
      <c r="AU251" s="225" t="s">
        <v>90</v>
      </c>
      <c r="AV251" s="14" t="s">
        <v>90</v>
      </c>
      <c r="AW251" s="14" t="s">
        <v>36</v>
      </c>
      <c r="AX251" s="14" t="s">
        <v>88</v>
      </c>
      <c r="AY251" s="225" t="s">
        <v>149</v>
      </c>
    </row>
    <row r="252" spans="1:65" s="2" customFormat="1" ht="24.2" customHeight="1">
      <c r="A252" s="34"/>
      <c r="B252" s="35"/>
      <c r="C252" s="191" t="s">
        <v>333</v>
      </c>
      <c r="D252" s="191" t="s">
        <v>151</v>
      </c>
      <c r="E252" s="192" t="s">
        <v>334</v>
      </c>
      <c r="F252" s="193" t="s">
        <v>335</v>
      </c>
      <c r="G252" s="194" t="s">
        <v>154</v>
      </c>
      <c r="H252" s="195">
        <v>6.02</v>
      </c>
      <c r="I252" s="196"/>
      <c r="J252" s="197">
        <f>ROUND(I252*H252,2)</f>
        <v>0</v>
      </c>
      <c r="K252" s="193" t="s">
        <v>155</v>
      </c>
      <c r="L252" s="39"/>
      <c r="M252" s="198" t="s">
        <v>1</v>
      </c>
      <c r="N252" s="199" t="s">
        <v>46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156</v>
      </c>
      <c r="AT252" s="202" t="s">
        <v>151</v>
      </c>
      <c r="AU252" s="202" t="s">
        <v>90</v>
      </c>
      <c r="AY252" s="17" t="s">
        <v>149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88</v>
      </c>
      <c r="BK252" s="203">
        <f>ROUND(I252*H252,2)</f>
        <v>0</v>
      </c>
      <c r="BL252" s="17" t="s">
        <v>156</v>
      </c>
      <c r="BM252" s="202" t="s">
        <v>336</v>
      </c>
    </row>
    <row r="253" spans="2:51" s="13" customFormat="1" ht="12">
      <c r="B253" s="204"/>
      <c r="C253" s="205"/>
      <c r="D253" s="206" t="s">
        <v>158</v>
      </c>
      <c r="E253" s="207" t="s">
        <v>1</v>
      </c>
      <c r="F253" s="208" t="s">
        <v>159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158</v>
      </c>
      <c r="AU253" s="214" t="s">
        <v>90</v>
      </c>
      <c r="AV253" s="13" t="s">
        <v>88</v>
      </c>
      <c r="AW253" s="13" t="s">
        <v>36</v>
      </c>
      <c r="AX253" s="13" t="s">
        <v>81</v>
      </c>
      <c r="AY253" s="214" t="s">
        <v>149</v>
      </c>
    </row>
    <row r="254" spans="2:51" s="13" customFormat="1" ht="12">
      <c r="B254" s="204"/>
      <c r="C254" s="205"/>
      <c r="D254" s="206" t="s">
        <v>158</v>
      </c>
      <c r="E254" s="207" t="s">
        <v>1</v>
      </c>
      <c r="F254" s="208" t="s">
        <v>160</v>
      </c>
      <c r="G254" s="205"/>
      <c r="H254" s="207" t="s">
        <v>1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158</v>
      </c>
      <c r="AU254" s="214" t="s">
        <v>90</v>
      </c>
      <c r="AV254" s="13" t="s">
        <v>88</v>
      </c>
      <c r="AW254" s="13" t="s">
        <v>36</v>
      </c>
      <c r="AX254" s="13" t="s">
        <v>81</v>
      </c>
      <c r="AY254" s="214" t="s">
        <v>149</v>
      </c>
    </row>
    <row r="255" spans="2:51" s="14" customFormat="1" ht="12">
      <c r="B255" s="215"/>
      <c r="C255" s="216"/>
      <c r="D255" s="206" t="s">
        <v>158</v>
      </c>
      <c r="E255" s="217" t="s">
        <v>1</v>
      </c>
      <c r="F255" s="218" t="s">
        <v>162</v>
      </c>
      <c r="G255" s="216"/>
      <c r="H255" s="219">
        <v>6.02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158</v>
      </c>
      <c r="AU255" s="225" t="s">
        <v>90</v>
      </c>
      <c r="AV255" s="14" t="s">
        <v>90</v>
      </c>
      <c r="AW255" s="14" t="s">
        <v>36</v>
      </c>
      <c r="AX255" s="14" t="s">
        <v>88</v>
      </c>
      <c r="AY255" s="225" t="s">
        <v>149</v>
      </c>
    </row>
    <row r="256" spans="1:65" s="2" customFormat="1" ht="24.2" customHeight="1">
      <c r="A256" s="34"/>
      <c r="B256" s="35"/>
      <c r="C256" s="191" t="s">
        <v>337</v>
      </c>
      <c r="D256" s="191" t="s">
        <v>151</v>
      </c>
      <c r="E256" s="192" t="s">
        <v>338</v>
      </c>
      <c r="F256" s="193" t="s">
        <v>339</v>
      </c>
      <c r="G256" s="194" t="s">
        <v>154</v>
      </c>
      <c r="H256" s="195">
        <v>18.06</v>
      </c>
      <c r="I256" s="196"/>
      <c r="J256" s="197">
        <f>ROUND(I256*H256,2)</f>
        <v>0</v>
      </c>
      <c r="K256" s="193" t="s">
        <v>155</v>
      </c>
      <c r="L256" s="39"/>
      <c r="M256" s="198" t="s">
        <v>1</v>
      </c>
      <c r="N256" s="199" t="s">
        <v>46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156</v>
      </c>
      <c r="AT256" s="202" t="s">
        <v>151</v>
      </c>
      <c r="AU256" s="202" t="s">
        <v>90</v>
      </c>
      <c r="AY256" s="17" t="s">
        <v>149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88</v>
      </c>
      <c r="BK256" s="203">
        <f>ROUND(I256*H256,2)</f>
        <v>0</v>
      </c>
      <c r="BL256" s="17" t="s">
        <v>156</v>
      </c>
      <c r="BM256" s="202" t="s">
        <v>340</v>
      </c>
    </row>
    <row r="257" spans="2:51" s="13" customFormat="1" ht="12">
      <c r="B257" s="204"/>
      <c r="C257" s="205"/>
      <c r="D257" s="206" t="s">
        <v>158</v>
      </c>
      <c r="E257" s="207" t="s">
        <v>1</v>
      </c>
      <c r="F257" s="208" t="s">
        <v>159</v>
      </c>
      <c r="G257" s="205"/>
      <c r="H257" s="207" t="s">
        <v>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158</v>
      </c>
      <c r="AU257" s="214" t="s">
        <v>90</v>
      </c>
      <c r="AV257" s="13" t="s">
        <v>88</v>
      </c>
      <c r="AW257" s="13" t="s">
        <v>36</v>
      </c>
      <c r="AX257" s="13" t="s">
        <v>81</v>
      </c>
      <c r="AY257" s="214" t="s">
        <v>149</v>
      </c>
    </row>
    <row r="258" spans="2:51" s="13" customFormat="1" ht="12">
      <c r="B258" s="204"/>
      <c r="C258" s="205"/>
      <c r="D258" s="206" t="s">
        <v>158</v>
      </c>
      <c r="E258" s="207" t="s">
        <v>1</v>
      </c>
      <c r="F258" s="208" t="s">
        <v>160</v>
      </c>
      <c r="G258" s="205"/>
      <c r="H258" s="207" t="s">
        <v>1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158</v>
      </c>
      <c r="AU258" s="214" t="s">
        <v>90</v>
      </c>
      <c r="AV258" s="13" t="s">
        <v>88</v>
      </c>
      <c r="AW258" s="13" t="s">
        <v>36</v>
      </c>
      <c r="AX258" s="13" t="s">
        <v>81</v>
      </c>
      <c r="AY258" s="214" t="s">
        <v>149</v>
      </c>
    </row>
    <row r="259" spans="2:51" s="14" customFormat="1" ht="12">
      <c r="B259" s="215"/>
      <c r="C259" s="216"/>
      <c r="D259" s="206" t="s">
        <v>158</v>
      </c>
      <c r="E259" s="217" t="s">
        <v>1</v>
      </c>
      <c r="F259" s="218" t="s">
        <v>162</v>
      </c>
      <c r="G259" s="216"/>
      <c r="H259" s="219">
        <v>6.02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158</v>
      </c>
      <c r="AU259" s="225" t="s">
        <v>90</v>
      </c>
      <c r="AV259" s="14" t="s">
        <v>90</v>
      </c>
      <c r="AW259" s="14" t="s">
        <v>36</v>
      </c>
      <c r="AX259" s="14" t="s">
        <v>81</v>
      </c>
      <c r="AY259" s="225" t="s">
        <v>149</v>
      </c>
    </row>
    <row r="260" spans="2:51" s="14" customFormat="1" ht="12">
      <c r="B260" s="215"/>
      <c r="C260" s="216"/>
      <c r="D260" s="206" t="s">
        <v>158</v>
      </c>
      <c r="E260" s="217" t="s">
        <v>1</v>
      </c>
      <c r="F260" s="218" t="s">
        <v>176</v>
      </c>
      <c r="G260" s="216"/>
      <c r="H260" s="219">
        <v>12.04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158</v>
      </c>
      <c r="AU260" s="225" t="s">
        <v>90</v>
      </c>
      <c r="AV260" s="14" t="s">
        <v>90</v>
      </c>
      <c r="AW260" s="14" t="s">
        <v>36</v>
      </c>
      <c r="AX260" s="14" t="s">
        <v>81</v>
      </c>
      <c r="AY260" s="225" t="s">
        <v>149</v>
      </c>
    </row>
    <row r="261" spans="2:51" s="15" customFormat="1" ht="12">
      <c r="B261" s="226"/>
      <c r="C261" s="227"/>
      <c r="D261" s="206" t="s">
        <v>158</v>
      </c>
      <c r="E261" s="228" t="s">
        <v>1</v>
      </c>
      <c r="F261" s="229" t="s">
        <v>168</v>
      </c>
      <c r="G261" s="227"/>
      <c r="H261" s="230">
        <v>18.06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158</v>
      </c>
      <c r="AU261" s="236" t="s">
        <v>90</v>
      </c>
      <c r="AV261" s="15" t="s">
        <v>156</v>
      </c>
      <c r="AW261" s="15" t="s">
        <v>36</v>
      </c>
      <c r="AX261" s="15" t="s">
        <v>88</v>
      </c>
      <c r="AY261" s="236" t="s">
        <v>149</v>
      </c>
    </row>
    <row r="262" spans="1:65" s="2" customFormat="1" ht="44.25" customHeight="1">
      <c r="A262" s="34"/>
      <c r="B262" s="35"/>
      <c r="C262" s="191" t="s">
        <v>341</v>
      </c>
      <c r="D262" s="191" t="s">
        <v>151</v>
      </c>
      <c r="E262" s="192" t="s">
        <v>342</v>
      </c>
      <c r="F262" s="193" t="s">
        <v>343</v>
      </c>
      <c r="G262" s="194" t="s">
        <v>154</v>
      </c>
      <c r="H262" s="195">
        <v>12.04</v>
      </c>
      <c r="I262" s="196"/>
      <c r="J262" s="197">
        <f>ROUND(I262*H262,2)</f>
        <v>0</v>
      </c>
      <c r="K262" s="193" t="s">
        <v>155</v>
      </c>
      <c r="L262" s="39"/>
      <c r="M262" s="198" t="s">
        <v>1</v>
      </c>
      <c r="N262" s="199" t="s">
        <v>46</v>
      </c>
      <c r="O262" s="7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156</v>
      </c>
      <c r="AT262" s="202" t="s">
        <v>151</v>
      </c>
      <c r="AU262" s="202" t="s">
        <v>90</v>
      </c>
      <c r="AY262" s="17" t="s">
        <v>149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88</v>
      </c>
      <c r="BK262" s="203">
        <f>ROUND(I262*H262,2)</f>
        <v>0</v>
      </c>
      <c r="BL262" s="17" t="s">
        <v>156</v>
      </c>
      <c r="BM262" s="202" t="s">
        <v>344</v>
      </c>
    </row>
    <row r="263" spans="2:51" s="13" customFormat="1" ht="12">
      <c r="B263" s="204"/>
      <c r="C263" s="205"/>
      <c r="D263" s="206" t="s">
        <v>158</v>
      </c>
      <c r="E263" s="207" t="s">
        <v>1</v>
      </c>
      <c r="F263" s="208" t="s">
        <v>159</v>
      </c>
      <c r="G263" s="205"/>
      <c r="H263" s="207" t="s">
        <v>1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158</v>
      </c>
      <c r="AU263" s="214" t="s">
        <v>90</v>
      </c>
      <c r="AV263" s="13" t="s">
        <v>88</v>
      </c>
      <c r="AW263" s="13" t="s">
        <v>36</v>
      </c>
      <c r="AX263" s="13" t="s">
        <v>81</v>
      </c>
      <c r="AY263" s="214" t="s">
        <v>149</v>
      </c>
    </row>
    <row r="264" spans="2:51" s="13" customFormat="1" ht="12">
      <c r="B264" s="204"/>
      <c r="C264" s="205"/>
      <c r="D264" s="206" t="s">
        <v>158</v>
      </c>
      <c r="E264" s="207" t="s">
        <v>1</v>
      </c>
      <c r="F264" s="208" t="s">
        <v>160</v>
      </c>
      <c r="G264" s="205"/>
      <c r="H264" s="207" t="s">
        <v>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158</v>
      </c>
      <c r="AU264" s="214" t="s">
        <v>90</v>
      </c>
      <c r="AV264" s="13" t="s">
        <v>88</v>
      </c>
      <c r="AW264" s="13" t="s">
        <v>36</v>
      </c>
      <c r="AX264" s="13" t="s">
        <v>81</v>
      </c>
      <c r="AY264" s="214" t="s">
        <v>149</v>
      </c>
    </row>
    <row r="265" spans="2:51" s="14" customFormat="1" ht="12">
      <c r="B265" s="215"/>
      <c r="C265" s="216"/>
      <c r="D265" s="206" t="s">
        <v>158</v>
      </c>
      <c r="E265" s="217" t="s">
        <v>1</v>
      </c>
      <c r="F265" s="218" t="s">
        <v>176</v>
      </c>
      <c r="G265" s="216"/>
      <c r="H265" s="219">
        <v>12.04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158</v>
      </c>
      <c r="AU265" s="225" t="s">
        <v>90</v>
      </c>
      <c r="AV265" s="14" t="s">
        <v>90</v>
      </c>
      <c r="AW265" s="14" t="s">
        <v>36</v>
      </c>
      <c r="AX265" s="14" t="s">
        <v>88</v>
      </c>
      <c r="AY265" s="225" t="s">
        <v>149</v>
      </c>
    </row>
    <row r="266" spans="1:65" s="2" customFormat="1" ht="44.25" customHeight="1">
      <c r="A266" s="34"/>
      <c r="B266" s="35"/>
      <c r="C266" s="191" t="s">
        <v>345</v>
      </c>
      <c r="D266" s="191" t="s">
        <v>151</v>
      </c>
      <c r="E266" s="192" t="s">
        <v>346</v>
      </c>
      <c r="F266" s="193" t="s">
        <v>347</v>
      </c>
      <c r="G266" s="194" t="s">
        <v>154</v>
      </c>
      <c r="H266" s="195">
        <v>12.04</v>
      </c>
      <c r="I266" s="196"/>
      <c r="J266" s="197">
        <f>ROUND(I266*H266,2)</f>
        <v>0</v>
      </c>
      <c r="K266" s="193" t="s">
        <v>155</v>
      </c>
      <c r="L266" s="39"/>
      <c r="M266" s="198" t="s">
        <v>1</v>
      </c>
      <c r="N266" s="199" t="s">
        <v>46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156</v>
      </c>
      <c r="AT266" s="202" t="s">
        <v>151</v>
      </c>
      <c r="AU266" s="202" t="s">
        <v>90</v>
      </c>
      <c r="AY266" s="17" t="s">
        <v>149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88</v>
      </c>
      <c r="BK266" s="203">
        <f>ROUND(I266*H266,2)</f>
        <v>0</v>
      </c>
      <c r="BL266" s="17" t="s">
        <v>156</v>
      </c>
      <c r="BM266" s="202" t="s">
        <v>348</v>
      </c>
    </row>
    <row r="267" spans="2:51" s="13" customFormat="1" ht="12">
      <c r="B267" s="204"/>
      <c r="C267" s="205"/>
      <c r="D267" s="206" t="s">
        <v>158</v>
      </c>
      <c r="E267" s="207" t="s">
        <v>1</v>
      </c>
      <c r="F267" s="208" t="s">
        <v>159</v>
      </c>
      <c r="G267" s="205"/>
      <c r="H267" s="207" t="s">
        <v>1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158</v>
      </c>
      <c r="AU267" s="214" t="s">
        <v>90</v>
      </c>
      <c r="AV267" s="13" t="s">
        <v>88</v>
      </c>
      <c r="AW267" s="13" t="s">
        <v>36</v>
      </c>
      <c r="AX267" s="13" t="s">
        <v>81</v>
      </c>
      <c r="AY267" s="214" t="s">
        <v>149</v>
      </c>
    </row>
    <row r="268" spans="2:51" s="13" customFormat="1" ht="12">
      <c r="B268" s="204"/>
      <c r="C268" s="205"/>
      <c r="D268" s="206" t="s">
        <v>158</v>
      </c>
      <c r="E268" s="207" t="s">
        <v>1</v>
      </c>
      <c r="F268" s="208" t="s">
        <v>160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158</v>
      </c>
      <c r="AU268" s="214" t="s">
        <v>90</v>
      </c>
      <c r="AV268" s="13" t="s">
        <v>88</v>
      </c>
      <c r="AW268" s="13" t="s">
        <v>36</v>
      </c>
      <c r="AX268" s="13" t="s">
        <v>81</v>
      </c>
      <c r="AY268" s="214" t="s">
        <v>149</v>
      </c>
    </row>
    <row r="269" spans="2:51" s="14" customFormat="1" ht="12">
      <c r="B269" s="215"/>
      <c r="C269" s="216"/>
      <c r="D269" s="206" t="s">
        <v>158</v>
      </c>
      <c r="E269" s="217" t="s">
        <v>1</v>
      </c>
      <c r="F269" s="218" t="s">
        <v>349</v>
      </c>
      <c r="G269" s="216"/>
      <c r="H269" s="219">
        <v>12.04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158</v>
      </c>
      <c r="AU269" s="225" t="s">
        <v>90</v>
      </c>
      <c r="AV269" s="14" t="s">
        <v>90</v>
      </c>
      <c r="AW269" s="14" t="s">
        <v>36</v>
      </c>
      <c r="AX269" s="14" t="s">
        <v>88</v>
      </c>
      <c r="AY269" s="225" t="s">
        <v>149</v>
      </c>
    </row>
    <row r="270" spans="2:63" s="12" customFormat="1" ht="22.9" customHeight="1">
      <c r="B270" s="175"/>
      <c r="C270" s="176"/>
      <c r="D270" s="177" t="s">
        <v>80</v>
      </c>
      <c r="E270" s="189" t="s">
        <v>197</v>
      </c>
      <c r="F270" s="189" t="s">
        <v>350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SUM(P271:P320)</f>
        <v>0</v>
      </c>
      <c r="Q270" s="183"/>
      <c r="R270" s="184">
        <f>SUM(R271:R320)</f>
        <v>1.733729</v>
      </c>
      <c r="S270" s="183"/>
      <c r="T270" s="185">
        <f>SUM(T271:T320)</f>
        <v>0</v>
      </c>
      <c r="AR270" s="186" t="s">
        <v>88</v>
      </c>
      <c r="AT270" s="187" t="s">
        <v>80</v>
      </c>
      <c r="AU270" s="187" t="s">
        <v>88</v>
      </c>
      <c r="AY270" s="186" t="s">
        <v>149</v>
      </c>
      <c r="BK270" s="188">
        <f>SUM(BK271:BK320)</f>
        <v>0</v>
      </c>
    </row>
    <row r="271" spans="1:65" s="2" customFormat="1" ht="33" customHeight="1">
      <c r="A271" s="34"/>
      <c r="B271" s="35"/>
      <c r="C271" s="191" t="s">
        <v>351</v>
      </c>
      <c r="D271" s="191" t="s">
        <v>151</v>
      </c>
      <c r="E271" s="192" t="s">
        <v>352</v>
      </c>
      <c r="F271" s="193" t="s">
        <v>353</v>
      </c>
      <c r="G271" s="194" t="s">
        <v>186</v>
      </c>
      <c r="H271" s="195">
        <v>7.5</v>
      </c>
      <c r="I271" s="196"/>
      <c r="J271" s="197">
        <f>ROUND(I271*H271,2)</f>
        <v>0</v>
      </c>
      <c r="K271" s="193" t="s">
        <v>155</v>
      </c>
      <c r="L271" s="39"/>
      <c r="M271" s="198" t="s">
        <v>1</v>
      </c>
      <c r="N271" s="199" t="s">
        <v>46</v>
      </c>
      <c r="O271" s="71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156</v>
      </c>
      <c r="AT271" s="202" t="s">
        <v>151</v>
      </c>
      <c r="AU271" s="202" t="s">
        <v>90</v>
      </c>
      <c r="AY271" s="17" t="s">
        <v>149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88</v>
      </c>
      <c r="BK271" s="203">
        <f>ROUND(I271*H271,2)</f>
        <v>0</v>
      </c>
      <c r="BL271" s="17" t="s">
        <v>156</v>
      </c>
      <c r="BM271" s="202" t="s">
        <v>354</v>
      </c>
    </row>
    <row r="272" spans="2:51" s="13" customFormat="1" ht="12">
      <c r="B272" s="204"/>
      <c r="C272" s="205"/>
      <c r="D272" s="206" t="s">
        <v>158</v>
      </c>
      <c r="E272" s="207" t="s">
        <v>1</v>
      </c>
      <c r="F272" s="208" t="s">
        <v>355</v>
      </c>
      <c r="G272" s="205"/>
      <c r="H272" s="207" t="s">
        <v>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158</v>
      </c>
      <c r="AU272" s="214" t="s">
        <v>90</v>
      </c>
      <c r="AV272" s="13" t="s">
        <v>88</v>
      </c>
      <c r="AW272" s="13" t="s">
        <v>36</v>
      </c>
      <c r="AX272" s="13" t="s">
        <v>81</v>
      </c>
      <c r="AY272" s="214" t="s">
        <v>149</v>
      </c>
    </row>
    <row r="273" spans="2:51" s="14" customFormat="1" ht="12">
      <c r="B273" s="215"/>
      <c r="C273" s="216"/>
      <c r="D273" s="206" t="s">
        <v>158</v>
      </c>
      <c r="E273" s="217" t="s">
        <v>1</v>
      </c>
      <c r="F273" s="218" t="s">
        <v>356</v>
      </c>
      <c r="G273" s="216"/>
      <c r="H273" s="219">
        <v>7.5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158</v>
      </c>
      <c r="AU273" s="225" t="s">
        <v>90</v>
      </c>
      <c r="AV273" s="14" t="s">
        <v>90</v>
      </c>
      <c r="AW273" s="14" t="s">
        <v>36</v>
      </c>
      <c r="AX273" s="14" t="s">
        <v>88</v>
      </c>
      <c r="AY273" s="225" t="s">
        <v>149</v>
      </c>
    </row>
    <row r="274" spans="1:65" s="2" customFormat="1" ht="24.2" customHeight="1">
      <c r="A274" s="34"/>
      <c r="B274" s="35"/>
      <c r="C274" s="237" t="s">
        <v>357</v>
      </c>
      <c r="D274" s="237" t="s">
        <v>250</v>
      </c>
      <c r="E274" s="238" t="s">
        <v>358</v>
      </c>
      <c r="F274" s="239" t="s">
        <v>359</v>
      </c>
      <c r="G274" s="240" t="s">
        <v>186</v>
      </c>
      <c r="H274" s="241">
        <v>7.5</v>
      </c>
      <c r="I274" s="242"/>
      <c r="J274" s="243">
        <f>ROUND(I274*H274,2)</f>
        <v>0</v>
      </c>
      <c r="K274" s="239" t="s">
        <v>1</v>
      </c>
      <c r="L274" s="244"/>
      <c r="M274" s="245" t="s">
        <v>1</v>
      </c>
      <c r="N274" s="246" t="s">
        <v>46</v>
      </c>
      <c r="O274" s="71"/>
      <c r="P274" s="200">
        <f>O274*H274</f>
        <v>0</v>
      </c>
      <c r="Q274" s="200">
        <v>0.0177</v>
      </c>
      <c r="R274" s="200">
        <f>Q274*H274</f>
        <v>0.13275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197</v>
      </c>
      <c r="AT274" s="202" t="s">
        <v>250</v>
      </c>
      <c r="AU274" s="202" t="s">
        <v>90</v>
      </c>
      <c r="AY274" s="17" t="s">
        <v>149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88</v>
      </c>
      <c r="BK274" s="203">
        <f>ROUND(I274*H274,2)</f>
        <v>0</v>
      </c>
      <c r="BL274" s="17" t="s">
        <v>156</v>
      </c>
      <c r="BM274" s="202" t="s">
        <v>360</v>
      </c>
    </row>
    <row r="275" spans="2:51" s="13" customFormat="1" ht="12">
      <c r="B275" s="204"/>
      <c r="C275" s="205"/>
      <c r="D275" s="206" t="s">
        <v>158</v>
      </c>
      <c r="E275" s="207" t="s">
        <v>1</v>
      </c>
      <c r="F275" s="208" t="s">
        <v>355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158</v>
      </c>
      <c r="AU275" s="214" t="s">
        <v>90</v>
      </c>
      <c r="AV275" s="13" t="s">
        <v>88</v>
      </c>
      <c r="AW275" s="13" t="s">
        <v>36</v>
      </c>
      <c r="AX275" s="13" t="s">
        <v>81</v>
      </c>
      <c r="AY275" s="214" t="s">
        <v>149</v>
      </c>
    </row>
    <row r="276" spans="2:51" s="13" customFormat="1" ht="12">
      <c r="B276" s="204"/>
      <c r="C276" s="205"/>
      <c r="D276" s="206" t="s">
        <v>158</v>
      </c>
      <c r="E276" s="207" t="s">
        <v>1</v>
      </c>
      <c r="F276" s="208" t="s">
        <v>361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158</v>
      </c>
      <c r="AU276" s="214" t="s">
        <v>90</v>
      </c>
      <c r="AV276" s="13" t="s">
        <v>88</v>
      </c>
      <c r="AW276" s="13" t="s">
        <v>36</v>
      </c>
      <c r="AX276" s="13" t="s">
        <v>81</v>
      </c>
      <c r="AY276" s="214" t="s">
        <v>149</v>
      </c>
    </row>
    <row r="277" spans="2:51" s="14" customFormat="1" ht="12">
      <c r="B277" s="215"/>
      <c r="C277" s="216"/>
      <c r="D277" s="206" t="s">
        <v>158</v>
      </c>
      <c r="E277" s="217" t="s">
        <v>1</v>
      </c>
      <c r="F277" s="218" t="s">
        <v>356</v>
      </c>
      <c r="G277" s="216"/>
      <c r="H277" s="219">
        <v>7.5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158</v>
      </c>
      <c r="AU277" s="225" t="s">
        <v>90</v>
      </c>
      <c r="AV277" s="14" t="s">
        <v>90</v>
      </c>
      <c r="AW277" s="14" t="s">
        <v>36</v>
      </c>
      <c r="AX277" s="14" t="s">
        <v>88</v>
      </c>
      <c r="AY277" s="225" t="s">
        <v>149</v>
      </c>
    </row>
    <row r="278" spans="1:65" s="2" customFormat="1" ht="49.15" customHeight="1">
      <c r="A278" s="34"/>
      <c r="B278" s="35"/>
      <c r="C278" s="191" t="s">
        <v>362</v>
      </c>
      <c r="D278" s="191" t="s">
        <v>151</v>
      </c>
      <c r="E278" s="192" t="s">
        <v>363</v>
      </c>
      <c r="F278" s="193" t="s">
        <v>364</v>
      </c>
      <c r="G278" s="194" t="s">
        <v>365</v>
      </c>
      <c r="H278" s="195">
        <v>2</v>
      </c>
      <c r="I278" s="196"/>
      <c r="J278" s="197">
        <f>ROUND(I278*H278,2)</f>
        <v>0</v>
      </c>
      <c r="K278" s="193" t="s">
        <v>155</v>
      </c>
      <c r="L278" s="39"/>
      <c r="M278" s="198" t="s">
        <v>1</v>
      </c>
      <c r="N278" s="199" t="s">
        <v>46</v>
      </c>
      <c r="O278" s="7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156</v>
      </c>
      <c r="AT278" s="202" t="s">
        <v>151</v>
      </c>
      <c r="AU278" s="202" t="s">
        <v>90</v>
      </c>
      <c r="AY278" s="17" t="s">
        <v>149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88</v>
      </c>
      <c r="BK278" s="203">
        <f>ROUND(I278*H278,2)</f>
        <v>0</v>
      </c>
      <c r="BL278" s="17" t="s">
        <v>156</v>
      </c>
      <c r="BM278" s="202" t="s">
        <v>366</v>
      </c>
    </row>
    <row r="279" spans="2:51" s="13" customFormat="1" ht="12">
      <c r="B279" s="204"/>
      <c r="C279" s="205"/>
      <c r="D279" s="206" t="s">
        <v>158</v>
      </c>
      <c r="E279" s="207" t="s">
        <v>1</v>
      </c>
      <c r="F279" s="208" t="s">
        <v>355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158</v>
      </c>
      <c r="AU279" s="214" t="s">
        <v>90</v>
      </c>
      <c r="AV279" s="13" t="s">
        <v>88</v>
      </c>
      <c r="AW279" s="13" t="s">
        <v>36</v>
      </c>
      <c r="AX279" s="13" t="s">
        <v>81</v>
      </c>
      <c r="AY279" s="214" t="s">
        <v>149</v>
      </c>
    </row>
    <row r="280" spans="2:51" s="14" customFormat="1" ht="12">
      <c r="B280" s="215"/>
      <c r="C280" s="216"/>
      <c r="D280" s="206" t="s">
        <v>158</v>
      </c>
      <c r="E280" s="217" t="s">
        <v>1</v>
      </c>
      <c r="F280" s="218" t="s">
        <v>90</v>
      </c>
      <c r="G280" s="216"/>
      <c r="H280" s="219">
        <v>2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158</v>
      </c>
      <c r="AU280" s="225" t="s">
        <v>90</v>
      </c>
      <c r="AV280" s="14" t="s">
        <v>90</v>
      </c>
      <c r="AW280" s="14" t="s">
        <v>36</v>
      </c>
      <c r="AX280" s="14" t="s">
        <v>88</v>
      </c>
      <c r="AY280" s="225" t="s">
        <v>149</v>
      </c>
    </row>
    <row r="281" spans="1:65" s="2" customFormat="1" ht="24.2" customHeight="1">
      <c r="A281" s="34"/>
      <c r="B281" s="35"/>
      <c r="C281" s="237" t="s">
        <v>367</v>
      </c>
      <c r="D281" s="237" t="s">
        <v>250</v>
      </c>
      <c r="E281" s="238" t="s">
        <v>368</v>
      </c>
      <c r="F281" s="239" t="s">
        <v>369</v>
      </c>
      <c r="G281" s="240" t="s">
        <v>365</v>
      </c>
      <c r="H281" s="241">
        <v>2</v>
      </c>
      <c r="I281" s="242"/>
      <c r="J281" s="243">
        <f>ROUND(I281*H281,2)</f>
        <v>0</v>
      </c>
      <c r="K281" s="239" t="s">
        <v>155</v>
      </c>
      <c r="L281" s="244"/>
      <c r="M281" s="245" t="s">
        <v>1</v>
      </c>
      <c r="N281" s="246" t="s">
        <v>46</v>
      </c>
      <c r="O281" s="71"/>
      <c r="P281" s="200">
        <f>O281*H281</f>
        <v>0</v>
      </c>
      <c r="Q281" s="200">
        <v>0.0101</v>
      </c>
      <c r="R281" s="200">
        <f>Q281*H281</f>
        <v>0.0202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197</v>
      </c>
      <c r="AT281" s="202" t="s">
        <v>250</v>
      </c>
      <c r="AU281" s="202" t="s">
        <v>90</v>
      </c>
      <c r="AY281" s="17" t="s">
        <v>149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88</v>
      </c>
      <c r="BK281" s="203">
        <f>ROUND(I281*H281,2)</f>
        <v>0</v>
      </c>
      <c r="BL281" s="17" t="s">
        <v>156</v>
      </c>
      <c r="BM281" s="202" t="s">
        <v>370</v>
      </c>
    </row>
    <row r="282" spans="1:65" s="2" customFormat="1" ht="24.2" customHeight="1">
      <c r="A282" s="34"/>
      <c r="B282" s="35"/>
      <c r="C282" s="237" t="s">
        <v>371</v>
      </c>
      <c r="D282" s="237" t="s">
        <v>250</v>
      </c>
      <c r="E282" s="238" t="s">
        <v>372</v>
      </c>
      <c r="F282" s="239" t="s">
        <v>373</v>
      </c>
      <c r="G282" s="240" t="s">
        <v>365</v>
      </c>
      <c r="H282" s="241">
        <v>2</v>
      </c>
      <c r="I282" s="242"/>
      <c r="J282" s="243">
        <f>ROUND(I282*H282,2)</f>
        <v>0</v>
      </c>
      <c r="K282" s="239" t="s">
        <v>155</v>
      </c>
      <c r="L282" s="244"/>
      <c r="M282" s="245" t="s">
        <v>1</v>
      </c>
      <c r="N282" s="246" t="s">
        <v>46</v>
      </c>
      <c r="O282" s="71"/>
      <c r="P282" s="200">
        <f>O282*H282</f>
        <v>0</v>
      </c>
      <c r="Q282" s="200">
        <v>0.0004</v>
      </c>
      <c r="R282" s="200">
        <f>Q282*H282</f>
        <v>0.0008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197</v>
      </c>
      <c r="AT282" s="202" t="s">
        <v>250</v>
      </c>
      <c r="AU282" s="202" t="s">
        <v>90</v>
      </c>
      <c r="AY282" s="17" t="s">
        <v>149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88</v>
      </c>
      <c r="BK282" s="203">
        <f>ROUND(I282*H282,2)</f>
        <v>0</v>
      </c>
      <c r="BL282" s="17" t="s">
        <v>156</v>
      </c>
      <c r="BM282" s="202" t="s">
        <v>374</v>
      </c>
    </row>
    <row r="283" spans="1:65" s="2" customFormat="1" ht="55.5" customHeight="1">
      <c r="A283" s="34"/>
      <c r="B283" s="35"/>
      <c r="C283" s="191" t="s">
        <v>375</v>
      </c>
      <c r="D283" s="191" t="s">
        <v>151</v>
      </c>
      <c r="E283" s="192" t="s">
        <v>376</v>
      </c>
      <c r="F283" s="193" t="s">
        <v>377</v>
      </c>
      <c r="G283" s="194" t="s">
        <v>365</v>
      </c>
      <c r="H283" s="195">
        <v>3</v>
      </c>
      <c r="I283" s="196"/>
      <c r="J283" s="197">
        <f>ROUND(I283*H283,2)</f>
        <v>0</v>
      </c>
      <c r="K283" s="193" t="s">
        <v>155</v>
      </c>
      <c r="L283" s="39"/>
      <c r="M283" s="198" t="s">
        <v>1</v>
      </c>
      <c r="N283" s="199" t="s">
        <v>46</v>
      </c>
      <c r="O283" s="71"/>
      <c r="P283" s="200">
        <f>O283*H283</f>
        <v>0</v>
      </c>
      <c r="Q283" s="200">
        <v>0.0001</v>
      </c>
      <c r="R283" s="200">
        <f>Q283*H283</f>
        <v>0.00030000000000000003</v>
      </c>
      <c r="S283" s="200">
        <v>0</v>
      </c>
      <c r="T283" s="20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156</v>
      </c>
      <c r="AT283" s="202" t="s">
        <v>151</v>
      </c>
      <c r="AU283" s="202" t="s">
        <v>90</v>
      </c>
      <c r="AY283" s="17" t="s">
        <v>149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88</v>
      </c>
      <c r="BK283" s="203">
        <f>ROUND(I283*H283,2)</f>
        <v>0</v>
      </c>
      <c r="BL283" s="17" t="s">
        <v>156</v>
      </c>
      <c r="BM283" s="202" t="s">
        <v>378</v>
      </c>
    </row>
    <row r="284" spans="2:51" s="13" customFormat="1" ht="12">
      <c r="B284" s="204"/>
      <c r="C284" s="205"/>
      <c r="D284" s="206" t="s">
        <v>158</v>
      </c>
      <c r="E284" s="207" t="s">
        <v>1</v>
      </c>
      <c r="F284" s="208" t="s">
        <v>355</v>
      </c>
      <c r="G284" s="205"/>
      <c r="H284" s="207" t="s">
        <v>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158</v>
      </c>
      <c r="AU284" s="214" t="s">
        <v>90</v>
      </c>
      <c r="AV284" s="13" t="s">
        <v>88</v>
      </c>
      <c r="AW284" s="13" t="s">
        <v>36</v>
      </c>
      <c r="AX284" s="13" t="s">
        <v>81</v>
      </c>
      <c r="AY284" s="214" t="s">
        <v>149</v>
      </c>
    </row>
    <row r="285" spans="2:51" s="14" customFormat="1" ht="12">
      <c r="B285" s="215"/>
      <c r="C285" s="216"/>
      <c r="D285" s="206" t="s">
        <v>158</v>
      </c>
      <c r="E285" s="217" t="s">
        <v>1</v>
      </c>
      <c r="F285" s="218" t="s">
        <v>169</v>
      </c>
      <c r="G285" s="216"/>
      <c r="H285" s="219">
        <v>3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158</v>
      </c>
      <c r="AU285" s="225" t="s">
        <v>90</v>
      </c>
      <c r="AV285" s="14" t="s">
        <v>90</v>
      </c>
      <c r="AW285" s="14" t="s">
        <v>36</v>
      </c>
      <c r="AX285" s="14" t="s">
        <v>88</v>
      </c>
      <c r="AY285" s="225" t="s">
        <v>149</v>
      </c>
    </row>
    <row r="286" spans="1:65" s="2" customFormat="1" ht="24.2" customHeight="1">
      <c r="A286" s="34"/>
      <c r="B286" s="35"/>
      <c r="C286" s="237" t="s">
        <v>379</v>
      </c>
      <c r="D286" s="237" t="s">
        <v>250</v>
      </c>
      <c r="E286" s="238" t="s">
        <v>380</v>
      </c>
      <c r="F286" s="239" t="s">
        <v>381</v>
      </c>
      <c r="G286" s="240" t="s">
        <v>365</v>
      </c>
      <c r="H286" s="241">
        <v>3</v>
      </c>
      <c r="I286" s="242"/>
      <c r="J286" s="243">
        <f>ROUND(I286*H286,2)</f>
        <v>0</v>
      </c>
      <c r="K286" s="239" t="s">
        <v>155</v>
      </c>
      <c r="L286" s="244"/>
      <c r="M286" s="245" t="s">
        <v>1</v>
      </c>
      <c r="N286" s="246" t="s">
        <v>46</v>
      </c>
      <c r="O286" s="71"/>
      <c r="P286" s="200">
        <f>O286*H286</f>
        <v>0</v>
      </c>
      <c r="Q286" s="200">
        <v>0.0067</v>
      </c>
      <c r="R286" s="200">
        <f>Q286*H286</f>
        <v>0.0201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197</v>
      </c>
      <c r="AT286" s="202" t="s">
        <v>250</v>
      </c>
      <c r="AU286" s="202" t="s">
        <v>90</v>
      </c>
      <c r="AY286" s="17" t="s">
        <v>149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88</v>
      </c>
      <c r="BK286" s="203">
        <f>ROUND(I286*H286,2)</f>
        <v>0</v>
      </c>
      <c r="BL286" s="17" t="s">
        <v>156</v>
      </c>
      <c r="BM286" s="202" t="s">
        <v>382</v>
      </c>
    </row>
    <row r="287" spans="1:65" s="2" customFormat="1" ht="44.25" customHeight="1">
      <c r="A287" s="34"/>
      <c r="B287" s="35"/>
      <c r="C287" s="191" t="s">
        <v>383</v>
      </c>
      <c r="D287" s="191" t="s">
        <v>151</v>
      </c>
      <c r="E287" s="192" t="s">
        <v>384</v>
      </c>
      <c r="F287" s="193" t="s">
        <v>385</v>
      </c>
      <c r="G287" s="194" t="s">
        <v>365</v>
      </c>
      <c r="H287" s="195">
        <v>1</v>
      </c>
      <c r="I287" s="196"/>
      <c r="J287" s="197">
        <f>ROUND(I287*H287,2)</f>
        <v>0</v>
      </c>
      <c r="K287" s="193" t="s">
        <v>155</v>
      </c>
      <c r="L287" s="39"/>
      <c r="M287" s="198" t="s">
        <v>1</v>
      </c>
      <c r="N287" s="199" t="s">
        <v>46</v>
      </c>
      <c r="O287" s="71"/>
      <c r="P287" s="200">
        <f>O287*H287</f>
        <v>0</v>
      </c>
      <c r="Q287" s="200">
        <v>0.00167</v>
      </c>
      <c r="R287" s="200">
        <f>Q287*H287</f>
        <v>0.00167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156</v>
      </c>
      <c r="AT287" s="202" t="s">
        <v>151</v>
      </c>
      <c r="AU287" s="202" t="s">
        <v>90</v>
      </c>
      <c r="AY287" s="17" t="s">
        <v>149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88</v>
      </c>
      <c r="BK287" s="203">
        <f>ROUND(I287*H287,2)</f>
        <v>0</v>
      </c>
      <c r="BL287" s="17" t="s">
        <v>156</v>
      </c>
      <c r="BM287" s="202" t="s">
        <v>386</v>
      </c>
    </row>
    <row r="288" spans="1:65" s="2" customFormat="1" ht="24.2" customHeight="1">
      <c r="A288" s="34"/>
      <c r="B288" s="35"/>
      <c r="C288" s="237" t="s">
        <v>387</v>
      </c>
      <c r="D288" s="237" t="s">
        <v>250</v>
      </c>
      <c r="E288" s="238" t="s">
        <v>388</v>
      </c>
      <c r="F288" s="239" t="s">
        <v>389</v>
      </c>
      <c r="G288" s="240" t="s">
        <v>365</v>
      </c>
      <c r="H288" s="241">
        <v>1</v>
      </c>
      <c r="I288" s="242"/>
      <c r="J288" s="243">
        <f>ROUND(I288*H288,2)</f>
        <v>0</v>
      </c>
      <c r="K288" s="239" t="s">
        <v>155</v>
      </c>
      <c r="L288" s="244"/>
      <c r="M288" s="245" t="s">
        <v>1</v>
      </c>
      <c r="N288" s="246" t="s">
        <v>46</v>
      </c>
      <c r="O288" s="71"/>
      <c r="P288" s="200">
        <f>O288*H288</f>
        <v>0</v>
      </c>
      <c r="Q288" s="200">
        <v>0.0135</v>
      </c>
      <c r="R288" s="200">
        <f>Q288*H288</f>
        <v>0.0135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197</v>
      </c>
      <c r="AT288" s="202" t="s">
        <v>250</v>
      </c>
      <c r="AU288" s="202" t="s">
        <v>90</v>
      </c>
      <c r="AY288" s="17" t="s">
        <v>149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88</v>
      </c>
      <c r="BK288" s="203">
        <f>ROUND(I288*H288,2)</f>
        <v>0</v>
      </c>
      <c r="BL288" s="17" t="s">
        <v>156</v>
      </c>
      <c r="BM288" s="202" t="s">
        <v>390</v>
      </c>
    </row>
    <row r="289" spans="1:65" s="2" customFormat="1" ht="44.25" customHeight="1">
      <c r="A289" s="34"/>
      <c r="B289" s="35"/>
      <c r="C289" s="191" t="s">
        <v>391</v>
      </c>
      <c r="D289" s="191" t="s">
        <v>151</v>
      </c>
      <c r="E289" s="192" t="s">
        <v>392</v>
      </c>
      <c r="F289" s="193" t="s">
        <v>393</v>
      </c>
      <c r="G289" s="194" t="s">
        <v>365</v>
      </c>
      <c r="H289" s="195">
        <v>1</v>
      </c>
      <c r="I289" s="196"/>
      <c r="J289" s="197">
        <f>ROUND(I289*H289,2)</f>
        <v>0</v>
      </c>
      <c r="K289" s="193" t="s">
        <v>155</v>
      </c>
      <c r="L289" s="39"/>
      <c r="M289" s="198" t="s">
        <v>1</v>
      </c>
      <c r="N289" s="199" t="s">
        <v>46</v>
      </c>
      <c r="O289" s="71"/>
      <c r="P289" s="200">
        <f>O289*H289</f>
        <v>0</v>
      </c>
      <c r="Q289" s="200">
        <v>0.00171</v>
      </c>
      <c r="R289" s="200">
        <f>Q289*H289</f>
        <v>0.00171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156</v>
      </c>
      <c r="AT289" s="202" t="s">
        <v>151</v>
      </c>
      <c r="AU289" s="202" t="s">
        <v>90</v>
      </c>
      <c r="AY289" s="17" t="s">
        <v>149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88</v>
      </c>
      <c r="BK289" s="203">
        <f>ROUND(I289*H289,2)</f>
        <v>0</v>
      </c>
      <c r="BL289" s="17" t="s">
        <v>156</v>
      </c>
      <c r="BM289" s="202" t="s">
        <v>394</v>
      </c>
    </row>
    <row r="290" spans="2:51" s="13" customFormat="1" ht="12">
      <c r="B290" s="204"/>
      <c r="C290" s="205"/>
      <c r="D290" s="206" t="s">
        <v>158</v>
      </c>
      <c r="E290" s="207" t="s">
        <v>1</v>
      </c>
      <c r="F290" s="208" t="s">
        <v>355</v>
      </c>
      <c r="G290" s="205"/>
      <c r="H290" s="207" t="s">
        <v>1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158</v>
      </c>
      <c r="AU290" s="214" t="s">
        <v>90</v>
      </c>
      <c r="AV290" s="13" t="s">
        <v>88</v>
      </c>
      <c r="AW290" s="13" t="s">
        <v>36</v>
      </c>
      <c r="AX290" s="13" t="s">
        <v>81</v>
      </c>
      <c r="AY290" s="214" t="s">
        <v>149</v>
      </c>
    </row>
    <row r="291" spans="2:51" s="14" customFormat="1" ht="12">
      <c r="B291" s="215"/>
      <c r="C291" s="216"/>
      <c r="D291" s="206" t="s">
        <v>158</v>
      </c>
      <c r="E291" s="217" t="s">
        <v>1</v>
      </c>
      <c r="F291" s="218" t="s">
        <v>88</v>
      </c>
      <c r="G291" s="216"/>
      <c r="H291" s="219">
        <v>1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158</v>
      </c>
      <c r="AU291" s="225" t="s">
        <v>90</v>
      </c>
      <c r="AV291" s="14" t="s">
        <v>90</v>
      </c>
      <c r="AW291" s="14" t="s">
        <v>36</v>
      </c>
      <c r="AX291" s="14" t="s">
        <v>88</v>
      </c>
      <c r="AY291" s="225" t="s">
        <v>149</v>
      </c>
    </row>
    <row r="292" spans="1:65" s="2" customFormat="1" ht="33" customHeight="1">
      <c r="A292" s="34"/>
      <c r="B292" s="35"/>
      <c r="C292" s="237" t="s">
        <v>395</v>
      </c>
      <c r="D292" s="237" t="s">
        <v>250</v>
      </c>
      <c r="E292" s="238" t="s">
        <v>396</v>
      </c>
      <c r="F292" s="239" t="s">
        <v>397</v>
      </c>
      <c r="G292" s="240" t="s">
        <v>365</v>
      </c>
      <c r="H292" s="241">
        <v>1</v>
      </c>
      <c r="I292" s="242"/>
      <c r="J292" s="243">
        <f aca="true" t="shared" si="0" ref="J292:J300">ROUND(I292*H292,2)</f>
        <v>0</v>
      </c>
      <c r="K292" s="239" t="s">
        <v>155</v>
      </c>
      <c r="L292" s="244"/>
      <c r="M292" s="245" t="s">
        <v>1</v>
      </c>
      <c r="N292" s="246" t="s">
        <v>46</v>
      </c>
      <c r="O292" s="71"/>
      <c r="P292" s="200">
        <f aca="true" t="shared" si="1" ref="P292:P300">O292*H292</f>
        <v>0</v>
      </c>
      <c r="Q292" s="200">
        <v>0.0178</v>
      </c>
      <c r="R292" s="200">
        <f aca="true" t="shared" si="2" ref="R292:R300">Q292*H292</f>
        <v>0.0178</v>
      </c>
      <c r="S292" s="200">
        <v>0</v>
      </c>
      <c r="T292" s="201">
        <f aca="true" t="shared" si="3" ref="T292:T300"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197</v>
      </c>
      <c r="AT292" s="202" t="s">
        <v>250</v>
      </c>
      <c r="AU292" s="202" t="s">
        <v>90</v>
      </c>
      <c r="AY292" s="17" t="s">
        <v>149</v>
      </c>
      <c r="BE292" s="203">
        <f aca="true" t="shared" si="4" ref="BE292:BE300">IF(N292="základní",J292,0)</f>
        <v>0</v>
      </c>
      <c r="BF292" s="203">
        <f aca="true" t="shared" si="5" ref="BF292:BF300">IF(N292="snížená",J292,0)</f>
        <v>0</v>
      </c>
      <c r="BG292" s="203">
        <f aca="true" t="shared" si="6" ref="BG292:BG300">IF(N292="zákl. přenesená",J292,0)</f>
        <v>0</v>
      </c>
      <c r="BH292" s="203">
        <f aca="true" t="shared" si="7" ref="BH292:BH300">IF(N292="sníž. přenesená",J292,0)</f>
        <v>0</v>
      </c>
      <c r="BI292" s="203">
        <f aca="true" t="shared" si="8" ref="BI292:BI300">IF(N292="nulová",J292,0)</f>
        <v>0</v>
      </c>
      <c r="BJ292" s="17" t="s">
        <v>88</v>
      </c>
      <c r="BK292" s="203">
        <f aca="true" t="shared" si="9" ref="BK292:BK300">ROUND(I292*H292,2)</f>
        <v>0</v>
      </c>
      <c r="BL292" s="17" t="s">
        <v>156</v>
      </c>
      <c r="BM292" s="202" t="s">
        <v>398</v>
      </c>
    </row>
    <row r="293" spans="1:65" s="2" customFormat="1" ht="44.25" customHeight="1">
      <c r="A293" s="34"/>
      <c r="B293" s="35"/>
      <c r="C293" s="191" t="s">
        <v>399</v>
      </c>
      <c r="D293" s="191" t="s">
        <v>151</v>
      </c>
      <c r="E293" s="192" t="s">
        <v>400</v>
      </c>
      <c r="F293" s="193" t="s">
        <v>401</v>
      </c>
      <c r="G293" s="194" t="s">
        <v>186</v>
      </c>
      <c r="H293" s="195">
        <v>17.2</v>
      </c>
      <c r="I293" s="196"/>
      <c r="J293" s="197">
        <f t="shared" si="0"/>
        <v>0</v>
      </c>
      <c r="K293" s="193" t="s">
        <v>155</v>
      </c>
      <c r="L293" s="39"/>
      <c r="M293" s="198" t="s">
        <v>1</v>
      </c>
      <c r="N293" s="199" t="s">
        <v>46</v>
      </c>
      <c r="O293" s="71"/>
      <c r="P293" s="200">
        <f t="shared" si="1"/>
        <v>0</v>
      </c>
      <c r="Q293" s="200">
        <v>0</v>
      </c>
      <c r="R293" s="200">
        <f t="shared" si="2"/>
        <v>0</v>
      </c>
      <c r="S293" s="200">
        <v>0</v>
      </c>
      <c r="T293" s="201">
        <f t="shared" si="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156</v>
      </c>
      <c r="AT293" s="202" t="s">
        <v>151</v>
      </c>
      <c r="AU293" s="202" t="s">
        <v>90</v>
      </c>
      <c r="AY293" s="17" t="s">
        <v>149</v>
      </c>
      <c r="BE293" s="203">
        <f t="shared" si="4"/>
        <v>0</v>
      </c>
      <c r="BF293" s="203">
        <f t="shared" si="5"/>
        <v>0</v>
      </c>
      <c r="BG293" s="203">
        <f t="shared" si="6"/>
        <v>0</v>
      </c>
      <c r="BH293" s="203">
        <f t="shared" si="7"/>
        <v>0</v>
      </c>
      <c r="BI293" s="203">
        <f t="shared" si="8"/>
        <v>0</v>
      </c>
      <c r="BJ293" s="17" t="s">
        <v>88</v>
      </c>
      <c r="BK293" s="203">
        <f t="shared" si="9"/>
        <v>0</v>
      </c>
      <c r="BL293" s="17" t="s">
        <v>156</v>
      </c>
      <c r="BM293" s="202" t="s">
        <v>402</v>
      </c>
    </row>
    <row r="294" spans="1:65" s="2" customFormat="1" ht="24.2" customHeight="1">
      <c r="A294" s="34"/>
      <c r="B294" s="35"/>
      <c r="C294" s="237" t="s">
        <v>403</v>
      </c>
      <c r="D294" s="237" t="s">
        <v>250</v>
      </c>
      <c r="E294" s="238" t="s">
        <v>404</v>
      </c>
      <c r="F294" s="239" t="s">
        <v>405</v>
      </c>
      <c r="G294" s="240" t="s">
        <v>186</v>
      </c>
      <c r="H294" s="241">
        <v>17.2</v>
      </c>
      <c r="I294" s="242"/>
      <c r="J294" s="243">
        <f t="shared" si="0"/>
        <v>0</v>
      </c>
      <c r="K294" s="239" t="s">
        <v>1</v>
      </c>
      <c r="L294" s="244"/>
      <c r="M294" s="245" t="s">
        <v>1</v>
      </c>
      <c r="N294" s="246" t="s">
        <v>46</v>
      </c>
      <c r="O294" s="71"/>
      <c r="P294" s="200">
        <f t="shared" si="1"/>
        <v>0</v>
      </c>
      <c r="Q294" s="200">
        <v>0.00513</v>
      </c>
      <c r="R294" s="200">
        <f t="shared" si="2"/>
        <v>0.088236</v>
      </c>
      <c r="S294" s="200">
        <v>0</v>
      </c>
      <c r="T294" s="201">
        <f t="shared" si="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197</v>
      </c>
      <c r="AT294" s="202" t="s">
        <v>250</v>
      </c>
      <c r="AU294" s="202" t="s">
        <v>90</v>
      </c>
      <c r="AY294" s="17" t="s">
        <v>149</v>
      </c>
      <c r="BE294" s="203">
        <f t="shared" si="4"/>
        <v>0</v>
      </c>
      <c r="BF294" s="203">
        <f t="shared" si="5"/>
        <v>0</v>
      </c>
      <c r="BG294" s="203">
        <f t="shared" si="6"/>
        <v>0</v>
      </c>
      <c r="BH294" s="203">
        <f t="shared" si="7"/>
        <v>0</v>
      </c>
      <c r="BI294" s="203">
        <f t="shared" si="8"/>
        <v>0</v>
      </c>
      <c r="BJ294" s="17" t="s">
        <v>88</v>
      </c>
      <c r="BK294" s="203">
        <f t="shared" si="9"/>
        <v>0</v>
      </c>
      <c r="BL294" s="17" t="s">
        <v>156</v>
      </c>
      <c r="BM294" s="202" t="s">
        <v>406</v>
      </c>
    </row>
    <row r="295" spans="1:65" s="2" customFormat="1" ht="44.25" customHeight="1">
      <c r="A295" s="34"/>
      <c r="B295" s="35"/>
      <c r="C295" s="191" t="s">
        <v>407</v>
      </c>
      <c r="D295" s="191" t="s">
        <v>151</v>
      </c>
      <c r="E295" s="192" t="s">
        <v>408</v>
      </c>
      <c r="F295" s="193" t="s">
        <v>409</v>
      </c>
      <c r="G295" s="194" t="s">
        <v>365</v>
      </c>
      <c r="H295" s="195">
        <v>8</v>
      </c>
      <c r="I295" s="196"/>
      <c r="J295" s="197">
        <f t="shared" si="0"/>
        <v>0</v>
      </c>
      <c r="K295" s="193" t="s">
        <v>155</v>
      </c>
      <c r="L295" s="39"/>
      <c r="M295" s="198" t="s">
        <v>1</v>
      </c>
      <c r="N295" s="199" t="s">
        <v>46</v>
      </c>
      <c r="O295" s="71"/>
      <c r="P295" s="200">
        <f t="shared" si="1"/>
        <v>0</v>
      </c>
      <c r="Q295" s="200">
        <v>0</v>
      </c>
      <c r="R295" s="200">
        <f t="shared" si="2"/>
        <v>0</v>
      </c>
      <c r="S295" s="200">
        <v>0</v>
      </c>
      <c r="T295" s="201">
        <f t="shared" si="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156</v>
      </c>
      <c r="AT295" s="202" t="s">
        <v>151</v>
      </c>
      <c r="AU295" s="202" t="s">
        <v>90</v>
      </c>
      <c r="AY295" s="17" t="s">
        <v>149</v>
      </c>
      <c r="BE295" s="203">
        <f t="shared" si="4"/>
        <v>0</v>
      </c>
      <c r="BF295" s="203">
        <f t="shared" si="5"/>
        <v>0</v>
      </c>
      <c r="BG295" s="203">
        <f t="shared" si="6"/>
        <v>0</v>
      </c>
      <c r="BH295" s="203">
        <f t="shared" si="7"/>
        <v>0</v>
      </c>
      <c r="BI295" s="203">
        <f t="shared" si="8"/>
        <v>0</v>
      </c>
      <c r="BJ295" s="17" t="s">
        <v>88</v>
      </c>
      <c r="BK295" s="203">
        <f t="shared" si="9"/>
        <v>0</v>
      </c>
      <c r="BL295" s="17" t="s">
        <v>156</v>
      </c>
      <c r="BM295" s="202" t="s">
        <v>410</v>
      </c>
    </row>
    <row r="296" spans="1:65" s="2" customFormat="1" ht="16.5" customHeight="1">
      <c r="A296" s="34"/>
      <c r="B296" s="35"/>
      <c r="C296" s="237" t="s">
        <v>411</v>
      </c>
      <c r="D296" s="237" t="s">
        <v>250</v>
      </c>
      <c r="E296" s="238" t="s">
        <v>412</v>
      </c>
      <c r="F296" s="239" t="s">
        <v>413</v>
      </c>
      <c r="G296" s="240" t="s">
        <v>365</v>
      </c>
      <c r="H296" s="241">
        <v>5</v>
      </c>
      <c r="I296" s="242"/>
      <c r="J296" s="243">
        <f t="shared" si="0"/>
        <v>0</v>
      </c>
      <c r="K296" s="239" t="s">
        <v>155</v>
      </c>
      <c r="L296" s="244"/>
      <c r="M296" s="245" t="s">
        <v>1</v>
      </c>
      <c r="N296" s="246" t="s">
        <v>46</v>
      </c>
      <c r="O296" s="71"/>
      <c r="P296" s="200">
        <f t="shared" si="1"/>
        <v>0</v>
      </c>
      <c r="Q296" s="200">
        <v>0.00108</v>
      </c>
      <c r="R296" s="200">
        <f t="shared" si="2"/>
        <v>0.0054</v>
      </c>
      <c r="S296" s="200">
        <v>0</v>
      </c>
      <c r="T296" s="201">
        <f t="shared" si="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197</v>
      </c>
      <c r="AT296" s="202" t="s">
        <v>250</v>
      </c>
      <c r="AU296" s="202" t="s">
        <v>90</v>
      </c>
      <c r="AY296" s="17" t="s">
        <v>149</v>
      </c>
      <c r="BE296" s="203">
        <f t="shared" si="4"/>
        <v>0</v>
      </c>
      <c r="BF296" s="203">
        <f t="shared" si="5"/>
        <v>0</v>
      </c>
      <c r="BG296" s="203">
        <f t="shared" si="6"/>
        <v>0</v>
      </c>
      <c r="BH296" s="203">
        <f t="shared" si="7"/>
        <v>0</v>
      </c>
      <c r="BI296" s="203">
        <f t="shared" si="8"/>
        <v>0</v>
      </c>
      <c r="BJ296" s="17" t="s">
        <v>88</v>
      </c>
      <c r="BK296" s="203">
        <f t="shared" si="9"/>
        <v>0</v>
      </c>
      <c r="BL296" s="17" t="s">
        <v>156</v>
      </c>
      <c r="BM296" s="202" t="s">
        <v>414</v>
      </c>
    </row>
    <row r="297" spans="1:65" s="2" customFormat="1" ht="16.5" customHeight="1">
      <c r="A297" s="34"/>
      <c r="B297" s="35"/>
      <c r="C297" s="237" t="s">
        <v>415</v>
      </c>
      <c r="D297" s="237" t="s">
        <v>250</v>
      </c>
      <c r="E297" s="238" t="s">
        <v>416</v>
      </c>
      <c r="F297" s="239" t="s">
        <v>417</v>
      </c>
      <c r="G297" s="240" t="s">
        <v>365</v>
      </c>
      <c r="H297" s="241">
        <v>2</v>
      </c>
      <c r="I297" s="242"/>
      <c r="J297" s="243">
        <f t="shared" si="0"/>
        <v>0</v>
      </c>
      <c r="K297" s="239" t="s">
        <v>1</v>
      </c>
      <c r="L297" s="244"/>
      <c r="M297" s="245" t="s">
        <v>1</v>
      </c>
      <c r="N297" s="246" t="s">
        <v>46</v>
      </c>
      <c r="O297" s="71"/>
      <c r="P297" s="200">
        <f t="shared" si="1"/>
        <v>0</v>
      </c>
      <c r="Q297" s="200">
        <v>0.0046</v>
      </c>
      <c r="R297" s="200">
        <f t="shared" si="2"/>
        <v>0.0092</v>
      </c>
      <c r="S297" s="200">
        <v>0</v>
      </c>
      <c r="T297" s="201">
        <f t="shared" si="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197</v>
      </c>
      <c r="AT297" s="202" t="s">
        <v>250</v>
      </c>
      <c r="AU297" s="202" t="s">
        <v>90</v>
      </c>
      <c r="AY297" s="17" t="s">
        <v>149</v>
      </c>
      <c r="BE297" s="203">
        <f t="shared" si="4"/>
        <v>0</v>
      </c>
      <c r="BF297" s="203">
        <f t="shared" si="5"/>
        <v>0</v>
      </c>
      <c r="BG297" s="203">
        <f t="shared" si="6"/>
        <v>0</v>
      </c>
      <c r="BH297" s="203">
        <f t="shared" si="7"/>
        <v>0</v>
      </c>
      <c r="BI297" s="203">
        <f t="shared" si="8"/>
        <v>0</v>
      </c>
      <c r="BJ297" s="17" t="s">
        <v>88</v>
      </c>
      <c r="BK297" s="203">
        <f t="shared" si="9"/>
        <v>0</v>
      </c>
      <c r="BL297" s="17" t="s">
        <v>156</v>
      </c>
      <c r="BM297" s="202" t="s">
        <v>418</v>
      </c>
    </row>
    <row r="298" spans="1:65" s="2" customFormat="1" ht="16.5" customHeight="1">
      <c r="A298" s="34"/>
      <c r="B298" s="35"/>
      <c r="C298" s="237" t="s">
        <v>419</v>
      </c>
      <c r="D298" s="237" t="s">
        <v>250</v>
      </c>
      <c r="E298" s="238" t="s">
        <v>420</v>
      </c>
      <c r="F298" s="239" t="s">
        <v>421</v>
      </c>
      <c r="G298" s="240" t="s">
        <v>365</v>
      </c>
      <c r="H298" s="241">
        <v>1</v>
      </c>
      <c r="I298" s="242"/>
      <c r="J298" s="243">
        <f t="shared" si="0"/>
        <v>0</v>
      </c>
      <c r="K298" s="239" t="s">
        <v>155</v>
      </c>
      <c r="L298" s="244"/>
      <c r="M298" s="245" t="s">
        <v>1</v>
      </c>
      <c r="N298" s="246" t="s">
        <v>46</v>
      </c>
      <c r="O298" s="71"/>
      <c r="P298" s="200">
        <f t="shared" si="1"/>
        <v>0</v>
      </c>
      <c r="Q298" s="200">
        <v>0.00138</v>
      </c>
      <c r="R298" s="200">
        <f t="shared" si="2"/>
        <v>0.00138</v>
      </c>
      <c r="S298" s="200">
        <v>0</v>
      </c>
      <c r="T298" s="201">
        <f t="shared" si="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197</v>
      </c>
      <c r="AT298" s="202" t="s">
        <v>250</v>
      </c>
      <c r="AU298" s="202" t="s">
        <v>90</v>
      </c>
      <c r="AY298" s="17" t="s">
        <v>149</v>
      </c>
      <c r="BE298" s="203">
        <f t="shared" si="4"/>
        <v>0</v>
      </c>
      <c r="BF298" s="203">
        <f t="shared" si="5"/>
        <v>0</v>
      </c>
      <c r="BG298" s="203">
        <f t="shared" si="6"/>
        <v>0</v>
      </c>
      <c r="BH298" s="203">
        <f t="shared" si="7"/>
        <v>0</v>
      </c>
      <c r="BI298" s="203">
        <f t="shared" si="8"/>
        <v>0</v>
      </c>
      <c r="BJ298" s="17" t="s">
        <v>88</v>
      </c>
      <c r="BK298" s="203">
        <f t="shared" si="9"/>
        <v>0</v>
      </c>
      <c r="BL298" s="17" t="s">
        <v>156</v>
      </c>
      <c r="BM298" s="202" t="s">
        <v>422</v>
      </c>
    </row>
    <row r="299" spans="1:65" s="2" customFormat="1" ht="24.2" customHeight="1">
      <c r="A299" s="34"/>
      <c r="B299" s="35"/>
      <c r="C299" s="237" t="s">
        <v>423</v>
      </c>
      <c r="D299" s="237" t="s">
        <v>250</v>
      </c>
      <c r="E299" s="238" t="s">
        <v>424</v>
      </c>
      <c r="F299" s="239" t="s">
        <v>425</v>
      </c>
      <c r="G299" s="240" t="s">
        <v>365</v>
      </c>
      <c r="H299" s="241">
        <v>1</v>
      </c>
      <c r="I299" s="242"/>
      <c r="J299" s="243">
        <f t="shared" si="0"/>
        <v>0</v>
      </c>
      <c r="K299" s="239" t="s">
        <v>1</v>
      </c>
      <c r="L299" s="244"/>
      <c r="M299" s="245" t="s">
        <v>1</v>
      </c>
      <c r="N299" s="246" t="s">
        <v>46</v>
      </c>
      <c r="O299" s="71"/>
      <c r="P299" s="200">
        <f t="shared" si="1"/>
        <v>0</v>
      </c>
      <c r="Q299" s="200">
        <v>0.004</v>
      </c>
      <c r="R299" s="200">
        <f t="shared" si="2"/>
        <v>0.004</v>
      </c>
      <c r="S299" s="200">
        <v>0</v>
      </c>
      <c r="T299" s="201">
        <f t="shared" si="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197</v>
      </c>
      <c r="AT299" s="202" t="s">
        <v>250</v>
      </c>
      <c r="AU299" s="202" t="s">
        <v>90</v>
      </c>
      <c r="AY299" s="17" t="s">
        <v>149</v>
      </c>
      <c r="BE299" s="203">
        <f t="shared" si="4"/>
        <v>0</v>
      </c>
      <c r="BF299" s="203">
        <f t="shared" si="5"/>
        <v>0</v>
      </c>
      <c r="BG299" s="203">
        <f t="shared" si="6"/>
        <v>0</v>
      </c>
      <c r="BH299" s="203">
        <f t="shared" si="7"/>
        <v>0</v>
      </c>
      <c r="BI299" s="203">
        <f t="shared" si="8"/>
        <v>0</v>
      </c>
      <c r="BJ299" s="17" t="s">
        <v>88</v>
      </c>
      <c r="BK299" s="203">
        <f t="shared" si="9"/>
        <v>0</v>
      </c>
      <c r="BL299" s="17" t="s">
        <v>156</v>
      </c>
      <c r="BM299" s="202" t="s">
        <v>426</v>
      </c>
    </row>
    <row r="300" spans="1:65" s="2" customFormat="1" ht="44.25" customHeight="1">
      <c r="A300" s="34"/>
      <c r="B300" s="35"/>
      <c r="C300" s="191" t="s">
        <v>427</v>
      </c>
      <c r="D300" s="191" t="s">
        <v>151</v>
      </c>
      <c r="E300" s="192" t="s">
        <v>428</v>
      </c>
      <c r="F300" s="193" t="s">
        <v>429</v>
      </c>
      <c r="G300" s="194" t="s">
        <v>365</v>
      </c>
      <c r="H300" s="195">
        <v>3</v>
      </c>
      <c r="I300" s="196"/>
      <c r="J300" s="197">
        <f t="shared" si="0"/>
        <v>0</v>
      </c>
      <c r="K300" s="193" t="s">
        <v>155</v>
      </c>
      <c r="L300" s="39"/>
      <c r="M300" s="198" t="s">
        <v>1</v>
      </c>
      <c r="N300" s="199" t="s">
        <v>46</v>
      </c>
      <c r="O300" s="71"/>
      <c r="P300" s="200">
        <f t="shared" si="1"/>
        <v>0</v>
      </c>
      <c r="Q300" s="200">
        <v>0.00165</v>
      </c>
      <c r="R300" s="200">
        <f t="shared" si="2"/>
        <v>0.0049499999999999995</v>
      </c>
      <c r="S300" s="200">
        <v>0</v>
      </c>
      <c r="T300" s="201">
        <f t="shared" si="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156</v>
      </c>
      <c r="AT300" s="202" t="s">
        <v>151</v>
      </c>
      <c r="AU300" s="202" t="s">
        <v>90</v>
      </c>
      <c r="AY300" s="17" t="s">
        <v>149</v>
      </c>
      <c r="BE300" s="203">
        <f t="shared" si="4"/>
        <v>0</v>
      </c>
      <c r="BF300" s="203">
        <f t="shared" si="5"/>
        <v>0</v>
      </c>
      <c r="BG300" s="203">
        <f t="shared" si="6"/>
        <v>0</v>
      </c>
      <c r="BH300" s="203">
        <f t="shared" si="7"/>
        <v>0</v>
      </c>
      <c r="BI300" s="203">
        <f t="shared" si="8"/>
        <v>0</v>
      </c>
      <c r="BJ300" s="17" t="s">
        <v>88</v>
      </c>
      <c r="BK300" s="203">
        <f t="shared" si="9"/>
        <v>0</v>
      </c>
      <c r="BL300" s="17" t="s">
        <v>156</v>
      </c>
      <c r="BM300" s="202" t="s">
        <v>430</v>
      </c>
    </row>
    <row r="301" spans="2:51" s="13" customFormat="1" ht="12">
      <c r="B301" s="204"/>
      <c r="C301" s="205"/>
      <c r="D301" s="206" t="s">
        <v>158</v>
      </c>
      <c r="E301" s="207" t="s">
        <v>1</v>
      </c>
      <c r="F301" s="208" t="s">
        <v>355</v>
      </c>
      <c r="G301" s="205"/>
      <c r="H301" s="207" t="s">
        <v>1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158</v>
      </c>
      <c r="AU301" s="214" t="s">
        <v>90</v>
      </c>
      <c r="AV301" s="13" t="s">
        <v>88</v>
      </c>
      <c r="AW301" s="13" t="s">
        <v>36</v>
      </c>
      <c r="AX301" s="13" t="s">
        <v>81</v>
      </c>
      <c r="AY301" s="214" t="s">
        <v>149</v>
      </c>
    </row>
    <row r="302" spans="2:51" s="14" customFormat="1" ht="12">
      <c r="B302" s="215"/>
      <c r="C302" s="216"/>
      <c r="D302" s="206" t="s">
        <v>158</v>
      </c>
      <c r="E302" s="217" t="s">
        <v>1</v>
      </c>
      <c r="F302" s="218" t="s">
        <v>169</v>
      </c>
      <c r="G302" s="216"/>
      <c r="H302" s="219">
        <v>3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158</v>
      </c>
      <c r="AU302" s="225" t="s">
        <v>90</v>
      </c>
      <c r="AV302" s="14" t="s">
        <v>90</v>
      </c>
      <c r="AW302" s="14" t="s">
        <v>36</v>
      </c>
      <c r="AX302" s="14" t="s">
        <v>88</v>
      </c>
      <c r="AY302" s="225" t="s">
        <v>149</v>
      </c>
    </row>
    <row r="303" spans="1:65" s="2" customFormat="1" ht="24.2" customHeight="1">
      <c r="A303" s="34"/>
      <c r="B303" s="35"/>
      <c r="C303" s="237" t="s">
        <v>431</v>
      </c>
      <c r="D303" s="237" t="s">
        <v>250</v>
      </c>
      <c r="E303" s="238" t="s">
        <v>432</v>
      </c>
      <c r="F303" s="239" t="s">
        <v>433</v>
      </c>
      <c r="G303" s="240" t="s">
        <v>365</v>
      </c>
      <c r="H303" s="241">
        <v>3</v>
      </c>
      <c r="I303" s="259"/>
      <c r="J303" s="243">
        <f>ROUND(I303*H303,2)</f>
        <v>0</v>
      </c>
      <c r="K303" s="239" t="s">
        <v>155</v>
      </c>
      <c r="L303" s="244"/>
      <c r="M303" s="245" t="s">
        <v>1</v>
      </c>
      <c r="N303" s="246" t="s">
        <v>46</v>
      </c>
      <c r="O303" s="71"/>
      <c r="P303" s="200">
        <f>O303*H303</f>
        <v>0</v>
      </c>
      <c r="Q303" s="200">
        <v>0.019</v>
      </c>
      <c r="R303" s="200">
        <f>Q303*H303</f>
        <v>0.056999999999999995</v>
      </c>
      <c r="S303" s="200">
        <v>0</v>
      </c>
      <c r="T303" s="201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197</v>
      </c>
      <c r="AT303" s="202" t="s">
        <v>250</v>
      </c>
      <c r="AU303" s="202" t="s">
        <v>90</v>
      </c>
      <c r="AY303" s="17" t="s">
        <v>149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7" t="s">
        <v>88</v>
      </c>
      <c r="BK303" s="203">
        <f>ROUND(I303*H303,2)</f>
        <v>0</v>
      </c>
      <c r="BL303" s="17" t="s">
        <v>156</v>
      </c>
      <c r="BM303" s="202" t="s">
        <v>434</v>
      </c>
    </row>
    <row r="304" spans="1:65" s="2" customFormat="1" ht="24.2" customHeight="1">
      <c r="A304" s="34"/>
      <c r="B304" s="35"/>
      <c r="C304" s="237" t="s">
        <v>435</v>
      </c>
      <c r="D304" s="237" t="s">
        <v>250</v>
      </c>
      <c r="E304" s="238" t="s">
        <v>436</v>
      </c>
      <c r="F304" s="239" t="s">
        <v>437</v>
      </c>
      <c r="G304" s="240" t="s">
        <v>438</v>
      </c>
      <c r="H304" s="241">
        <v>3</v>
      </c>
      <c r="I304" s="259"/>
      <c r="J304" s="243">
        <f>ROUND(I304*H304,2)</f>
        <v>0</v>
      </c>
      <c r="K304" s="239" t="s">
        <v>1</v>
      </c>
      <c r="L304" s="244"/>
      <c r="M304" s="245" t="s">
        <v>1</v>
      </c>
      <c r="N304" s="246" t="s">
        <v>46</v>
      </c>
      <c r="O304" s="71"/>
      <c r="P304" s="200">
        <f>O304*H304</f>
        <v>0</v>
      </c>
      <c r="Q304" s="200">
        <v>0.00654</v>
      </c>
      <c r="R304" s="200">
        <f>Q304*H304</f>
        <v>0.01962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197</v>
      </c>
      <c r="AT304" s="202" t="s">
        <v>250</v>
      </c>
      <c r="AU304" s="202" t="s">
        <v>90</v>
      </c>
      <c r="AY304" s="17" t="s">
        <v>149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88</v>
      </c>
      <c r="BK304" s="203">
        <f>ROUND(I304*H304,2)</f>
        <v>0</v>
      </c>
      <c r="BL304" s="17" t="s">
        <v>156</v>
      </c>
      <c r="BM304" s="202" t="s">
        <v>439</v>
      </c>
    </row>
    <row r="305" spans="1:65" s="2" customFormat="1" ht="21.75" customHeight="1">
      <c r="A305" s="34"/>
      <c r="B305" s="35"/>
      <c r="C305" s="191" t="s">
        <v>440</v>
      </c>
      <c r="D305" s="191" t="s">
        <v>151</v>
      </c>
      <c r="E305" s="192" t="s">
        <v>441</v>
      </c>
      <c r="F305" s="193" t="s">
        <v>442</v>
      </c>
      <c r="G305" s="194" t="s">
        <v>186</v>
      </c>
      <c r="H305" s="195">
        <v>24.7</v>
      </c>
      <c r="I305" s="196"/>
      <c r="J305" s="197">
        <f>ROUND(I305*H305,2)</f>
        <v>0</v>
      </c>
      <c r="K305" s="193" t="s">
        <v>155</v>
      </c>
      <c r="L305" s="39"/>
      <c r="M305" s="198" t="s">
        <v>1</v>
      </c>
      <c r="N305" s="199" t="s">
        <v>46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156</v>
      </c>
      <c r="AT305" s="202" t="s">
        <v>151</v>
      </c>
      <c r="AU305" s="202" t="s">
        <v>90</v>
      </c>
      <c r="AY305" s="17" t="s">
        <v>149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88</v>
      </c>
      <c r="BK305" s="203">
        <f>ROUND(I305*H305,2)</f>
        <v>0</v>
      </c>
      <c r="BL305" s="17" t="s">
        <v>156</v>
      </c>
      <c r="BM305" s="202" t="s">
        <v>443</v>
      </c>
    </row>
    <row r="306" spans="2:51" s="14" customFormat="1" ht="12">
      <c r="B306" s="215"/>
      <c r="C306" s="216"/>
      <c r="D306" s="206" t="s">
        <v>158</v>
      </c>
      <c r="E306" s="217" t="s">
        <v>1</v>
      </c>
      <c r="F306" s="218" t="s">
        <v>444</v>
      </c>
      <c r="G306" s="216"/>
      <c r="H306" s="219">
        <v>24.7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158</v>
      </c>
      <c r="AU306" s="225" t="s">
        <v>90</v>
      </c>
      <c r="AV306" s="14" t="s">
        <v>90</v>
      </c>
      <c r="AW306" s="14" t="s">
        <v>36</v>
      </c>
      <c r="AX306" s="14" t="s">
        <v>88</v>
      </c>
      <c r="AY306" s="225" t="s">
        <v>149</v>
      </c>
    </row>
    <row r="307" spans="1:65" s="2" customFormat="1" ht="24.2" customHeight="1">
      <c r="A307" s="34"/>
      <c r="B307" s="35"/>
      <c r="C307" s="191" t="s">
        <v>445</v>
      </c>
      <c r="D307" s="191" t="s">
        <v>151</v>
      </c>
      <c r="E307" s="192" t="s">
        <v>446</v>
      </c>
      <c r="F307" s="193" t="s">
        <v>447</v>
      </c>
      <c r="G307" s="194" t="s">
        <v>186</v>
      </c>
      <c r="H307" s="195">
        <v>24.7</v>
      </c>
      <c r="I307" s="196"/>
      <c r="J307" s="197">
        <f>ROUND(I307*H307,2)</f>
        <v>0</v>
      </c>
      <c r="K307" s="193" t="s">
        <v>155</v>
      </c>
      <c r="L307" s="39"/>
      <c r="M307" s="198" t="s">
        <v>1</v>
      </c>
      <c r="N307" s="199" t="s">
        <v>46</v>
      </c>
      <c r="O307" s="71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2" t="s">
        <v>156</v>
      </c>
      <c r="AT307" s="202" t="s">
        <v>151</v>
      </c>
      <c r="AU307" s="202" t="s">
        <v>90</v>
      </c>
      <c r="AY307" s="17" t="s">
        <v>149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7" t="s">
        <v>88</v>
      </c>
      <c r="BK307" s="203">
        <f>ROUND(I307*H307,2)</f>
        <v>0</v>
      </c>
      <c r="BL307" s="17" t="s">
        <v>156</v>
      </c>
      <c r="BM307" s="202" t="s">
        <v>448</v>
      </c>
    </row>
    <row r="308" spans="2:51" s="14" customFormat="1" ht="12">
      <c r="B308" s="215"/>
      <c r="C308" s="216"/>
      <c r="D308" s="206" t="s">
        <v>158</v>
      </c>
      <c r="E308" s="217" t="s">
        <v>1</v>
      </c>
      <c r="F308" s="218" t="s">
        <v>444</v>
      </c>
      <c r="G308" s="216"/>
      <c r="H308" s="219">
        <v>24.7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158</v>
      </c>
      <c r="AU308" s="225" t="s">
        <v>90</v>
      </c>
      <c r="AV308" s="14" t="s">
        <v>90</v>
      </c>
      <c r="AW308" s="14" t="s">
        <v>36</v>
      </c>
      <c r="AX308" s="14" t="s">
        <v>88</v>
      </c>
      <c r="AY308" s="225" t="s">
        <v>149</v>
      </c>
    </row>
    <row r="309" spans="1:65" s="2" customFormat="1" ht="24.2" customHeight="1">
      <c r="A309" s="34"/>
      <c r="B309" s="35"/>
      <c r="C309" s="191" t="s">
        <v>449</v>
      </c>
      <c r="D309" s="191" t="s">
        <v>151</v>
      </c>
      <c r="E309" s="192" t="s">
        <v>450</v>
      </c>
      <c r="F309" s="193" t="s">
        <v>451</v>
      </c>
      <c r="G309" s="194" t="s">
        <v>365</v>
      </c>
      <c r="H309" s="195">
        <v>2</v>
      </c>
      <c r="I309" s="196"/>
      <c r="J309" s="197">
        <f>ROUND(I309*H309,2)</f>
        <v>0</v>
      </c>
      <c r="K309" s="193" t="s">
        <v>155</v>
      </c>
      <c r="L309" s="39"/>
      <c r="M309" s="198" t="s">
        <v>1</v>
      </c>
      <c r="N309" s="199" t="s">
        <v>46</v>
      </c>
      <c r="O309" s="71"/>
      <c r="P309" s="200">
        <f>O309*H309</f>
        <v>0</v>
      </c>
      <c r="Q309" s="200">
        <v>0.45937</v>
      </c>
      <c r="R309" s="200">
        <f>Q309*H309</f>
        <v>0.91874</v>
      </c>
      <c r="S309" s="200">
        <v>0</v>
      </c>
      <c r="T309" s="20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156</v>
      </c>
      <c r="AT309" s="202" t="s">
        <v>151</v>
      </c>
      <c r="AU309" s="202" t="s">
        <v>90</v>
      </c>
      <c r="AY309" s="17" t="s">
        <v>149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88</v>
      </c>
      <c r="BK309" s="203">
        <f>ROUND(I309*H309,2)</f>
        <v>0</v>
      </c>
      <c r="BL309" s="17" t="s">
        <v>156</v>
      </c>
      <c r="BM309" s="202" t="s">
        <v>452</v>
      </c>
    </row>
    <row r="310" spans="1:65" s="2" customFormat="1" ht="16.5" customHeight="1">
      <c r="A310" s="34"/>
      <c r="B310" s="35"/>
      <c r="C310" s="191" t="s">
        <v>453</v>
      </c>
      <c r="D310" s="191" t="s">
        <v>151</v>
      </c>
      <c r="E310" s="192" t="s">
        <v>454</v>
      </c>
      <c r="F310" s="193" t="s">
        <v>455</v>
      </c>
      <c r="G310" s="194" t="s">
        <v>365</v>
      </c>
      <c r="H310" s="195">
        <v>3</v>
      </c>
      <c r="I310" s="196"/>
      <c r="J310" s="197">
        <f>ROUND(I310*H310,2)</f>
        <v>0</v>
      </c>
      <c r="K310" s="193" t="s">
        <v>155</v>
      </c>
      <c r="L310" s="39"/>
      <c r="M310" s="198" t="s">
        <v>1</v>
      </c>
      <c r="N310" s="199" t="s">
        <v>46</v>
      </c>
      <c r="O310" s="71"/>
      <c r="P310" s="200">
        <f>O310*H310</f>
        <v>0</v>
      </c>
      <c r="Q310" s="200">
        <v>0.12303</v>
      </c>
      <c r="R310" s="200">
        <f>Q310*H310</f>
        <v>0.36909000000000003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156</v>
      </c>
      <c r="AT310" s="202" t="s">
        <v>151</v>
      </c>
      <c r="AU310" s="202" t="s">
        <v>90</v>
      </c>
      <c r="AY310" s="17" t="s">
        <v>149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88</v>
      </c>
      <c r="BK310" s="203">
        <f>ROUND(I310*H310,2)</f>
        <v>0</v>
      </c>
      <c r="BL310" s="17" t="s">
        <v>156</v>
      </c>
      <c r="BM310" s="202" t="s">
        <v>456</v>
      </c>
    </row>
    <row r="311" spans="2:51" s="13" customFormat="1" ht="12">
      <c r="B311" s="204"/>
      <c r="C311" s="205"/>
      <c r="D311" s="206" t="s">
        <v>158</v>
      </c>
      <c r="E311" s="207" t="s">
        <v>1</v>
      </c>
      <c r="F311" s="208" t="s">
        <v>355</v>
      </c>
      <c r="G311" s="205"/>
      <c r="H311" s="207" t="s">
        <v>1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158</v>
      </c>
      <c r="AU311" s="214" t="s">
        <v>90</v>
      </c>
      <c r="AV311" s="13" t="s">
        <v>88</v>
      </c>
      <c r="AW311" s="13" t="s">
        <v>36</v>
      </c>
      <c r="AX311" s="13" t="s">
        <v>81</v>
      </c>
      <c r="AY311" s="214" t="s">
        <v>149</v>
      </c>
    </row>
    <row r="312" spans="2:51" s="14" customFormat="1" ht="12">
      <c r="B312" s="215"/>
      <c r="C312" s="216"/>
      <c r="D312" s="206" t="s">
        <v>158</v>
      </c>
      <c r="E312" s="217" t="s">
        <v>1</v>
      </c>
      <c r="F312" s="218" t="s">
        <v>169</v>
      </c>
      <c r="G312" s="216"/>
      <c r="H312" s="219">
        <v>3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158</v>
      </c>
      <c r="AU312" s="225" t="s">
        <v>90</v>
      </c>
      <c r="AV312" s="14" t="s">
        <v>90</v>
      </c>
      <c r="AW312" s="14" t="s">
        <v>36</v>
      </c>
      <c r="AX312" s="14" t="s">
        <v>88</v>
      </c>
      <c r="AY312" s="225" t="s">
        <v>149</v>
      </c>
    </row>
    <row r="313" spans="1:65" s="2" customFormat="1" ht="16.5" customHeight="1">
      <c r="A313" s="34"/>
      <c r="B313" s="35"/>
      <c r="C313" s="237" t="s">
        <v>457</v>
      </c>
      <c r="D313" s="237" t="s">
        <v>250</v>
      </c>
      <c r="E313" s="238" t="s">
        <v>458</v>
      </c>
      <c r="F313" s="239" t="s">
        <v>459</v>
      </c>
      <c r="G313" s="240" t="s">
        <v>365</v>
      </c>
      <c r="H313" s="241">
        <v>3</v>
      </c>
      <c r="I313" s="259"/>
      <c r="J313" s="243">
        <f>ROUND(I313*H313,2)</f>
        <v>0</v>
      </c>
      <c r="K313" s="239" t="s">
        <v>1</v>
      </c>
      <c r="L313" s="244"/>
      <c r="M313" s="245" t="s">
        <v>1</v>
      </c>
      <c r="N313" s="246" t="s">
        <v>46</v>
      </c>
      <c r="O313" s="71"/>
      <c r="P313" s="200">
        <f>O313*H313</f>
        <v>0</v>
      </c>
      <c r="Q313" s="200">
        <v>0.013</v>
      </c>
      <c r="R313" s="200">
        <f>Q313*H313</f>
        <v>0.039</v>
      </c>
      <c r="S313" s="200">
        <v>0</v>
      </c>
      <c r="T313" s="20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197</v>
      </c>
      <c r="AT313" s="202" t="s">
        <v>250</v>
      </c>
      <c r="AU313" s="202" t="s">
        <v>90</v>
      </c>
      <c r="AY313" s="17" t="s">
        <v>149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88</v>
      </c>
      <c r="BK313" s="203">
        <f>ROUND(I313*H313,2)</f>
        <v>0</v>
      </c>
      <c r="BL313" s="17" t="s">
        <v>156</v>
      </c>
      <c r="BM313" s="202" t="s">
        <v>460</v>
      </c>
    </row>
    <row r="314" spans="1:65" s="2" customFormat="1" ht="16.5" customHeight="1">
      <c r="A314" s="34"/>
      <c r="B314" s="35"/>
      <c r="C314" s="191" t="s">
        <v>461</v>
      </c>
      <c r="D314" s="191" t="s">
        <v>151</v>
      </c>
      <c r="E314" s="192" t="s">
        <v>462</v>
      </c>
      <c r="F314" s="193" t="s">
        <v>463</v>
      </c>
      <c r="G314" s="194" t="s">
        <v>186</v>
      </c>
      <c r="H314" s="195">
        <v>26</v>
      </c>
      <c r="I314" s="196"/>
      <c r="J314" s="197">
        <f>ROUND(I314*H314,2)</f>
        <v>0</v>
      </c>
      <c r="K314" s="193" t="s">
        <v>155</v>
      </c>
      <c r="L314" s="39"/>
      <c r="M314" s="198" t="s">
        <v>1</v>
      </c>
      <c r="N314" s="199" t="s">
        <v>46</v>
      </c>
      <c r="O314" s="71"/>
      <c r="P314" s="200">
        <f>O314*H314</f>
        <v>0</v>
      </c>
      <c r="Q314" s="200">
        <v>0.00019</v>
      </c>
      <c r="R314" s="200">
        <f>Q314*H314</f>
        <v>0.00494</v>
      </c>
      <c r="S314" s="200">
        <v>0</v>
      </c>
      <c r="T314" s="20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156</v>
      </c>
      <c r="AT314" s="202" t="s">
        <v>151</v>
      </c>
      <c r="AU314" s="202" t="s">
        <v>90</v>
      </c>
      <c r="AY314" s="17" t="s">
        <v>149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7" t="s">
        <v>88</v>
      </c>
      <c r="BK314" s="203">
        <f>ROUND(I314*H314,2)</f>
        <v>0</v>
      </c>
      <c r="BL314" s="17" t="s">
        <v>156</v>
      </c>
      <c r="BM314" s="202" t="s">
        <v>464</v>
      </c>
    </row>
    <row r="315" spans="2:51" s="14" customFormat="1" ht="12">
      <c r="B315" s="215"/>
      <c r="C315" s="216"/>
      <c r="D315" s="206" t="s">
        <v>158</v>
      </c>
      <c r="E315" s="217" t="s">
        <v>1</v>
      </c>
      <c r="F315" s="218" t="s">
        <v>465</v>
      </c>
      <c r="G315" s="216"/>
      <c r="H315" s="219">
        <v>26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158</v>
      </c>
      <c r="AU315" s="225" t="s">
        <v>90</v>
      </c>
      <c r="AV315" s="14" t="s">
        <v>90</v>
      </c>
      <c r="AW315" s="14" t="s">
        <v>36</v>
      </c>
      <c r="AX315" s="14" t="s">
        <v>88</v>
      </c>
      <c r="AY315" s="225" t="s">
        <v>149</v>
      </c>
    </row>
    <row r="316" spans="1:65" s="2" customFormat="1" ht="21.75" customHeight="1">
      <c r="A316" s="34"/>
      <c r="B316" s="35"/>
      <c r="C316" s="191" t="s">
        <v>466</v>
      </c>
      <c r="D316" s="191" t="s">
        <v>151</v>
      </c>
      <c r="E316" s="192" t="s">
        <v>467</v>
      </c>
      <c r="F316" s="193" t="s">
        <v>468</v>
      </c>
      <c r="G316" s="194" t="s">
        <v>186</v>
      </c>
      <c r="H316" s="195">
        <v>24.7</v>
      </c>
      <c r="I316" s="196"/>
      <c r="J316" s="197">
        <f>ROUND(I316*H316,2)</f>
        <v>0</v>
      </c>
      <c r="K316" s="193" t="s">
        <v>155</v>
      </c>
      <c r="L316" s="39"/>
      <c r="M316" s="198" t="s">
        <v>1</v>
      </c>
      <c r="N316" s="199" t="s">
        <v>46</v>
      </c>
      <c r="O316" s="71"/>
      <c r="P316" s="200">
        <f>O316*H316</f>
        <v>0</v>
      </c>
      <c r="Q316" s="200">
        <v>9E-05</v>
      </c>
      <c r="R316" s="200">
        <f>Q316*H316</f>
        <v>0.002223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156</v>
      </c>
      <c r="AT316" s="202" t="s">
        <v>151</v>
      </c>
      <c r="AU316" s="202" t="s">
        <v>90</v>
      </c>
      <c r="AY316" s="17" t="s">
        <v>149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88</v>
      </c>
      <c r="BK316" s="203">
        <f>ROUND(I316*H316,2)</f>
        <v>0</v>
      </c>
      <c r="BL316" s="17" t="s">
        <v>156</v>
      </c>
      <c r="BM316" s="202" t="s">
        <v>469</v>
      </c>
    </row>
    <row r="317" spans="2:51" s="14" customFormat="1" ht="12">
      <c r="B317" s="215"/>
      <c r="C317" s="216"/>
      <c r="D317" s="206" t="s">
        <v>158</v>
      </c>
      <c r="E317" s="217" t="s">
        <v>1</v>
      </c>
      <c r="F317" s="218" t="s">
        <v>444</v>
      </c>
      <c r="G317" s="216"/>
      <c r="H317" s="219">
        <v>24.7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158</v>
      </c>
      <c r="AU317" s="225" t="s">
        <v>90</v>
      </c>
      <c r="AV317" s="14" t="s">
        <v>90</v>
      </c>
      <c r="AW317" s="14" t="s">
        <v>36</v>
      </c>
      <c r="AX317" s="14" t="s">
        <v>88</v>
      </c>
      <c r="AY317" s="225" t="s">
        <v>149</v>
      </c>
    </row>
    <row r="318" spans="1:65" s="2" customFormat="1" ht="24.2" customHeight="1">
      <c r="A318" s="34"/>
      <c r="B318" s="35"/>
      <c r="C318" s="191" t="s">
        <v>470</v>
      </c>
      <c r="D318" s="191" t="s">
        <v>151</v>
      </c>
      <c r="E318" s="192" t="s">
        <v>471</v>
      </c>
      <c r="F318" s="193" t="s">
        <v>472</v>
      </c>
      <c r="G318" s="194" t="s">
        <v>365</v>
      </c>
      <c r="H318" s="195">
        <v>8</v>
      </c>
      <c r="I318" s="196"/>
      <c r="J318" s="197">
        <f>ROUND(I318*H318,2)</f>
        <v>0</v>
      </c>
      <c r="K318" s="193" t="s">
        <v>1</v>
      </c>
      <c r="L318" s="39"/>
      <c r="M318" s="198" t="s">
        <v>1</v>
      </c>
      <c r="N318" s="199" t="s">
        <v>46</v>
      </c>
      <c r="O318" s="71"/>
      <c r="P318" s="200">
        <f>O318*H318</f>
        <v>0</v>
      </c>
      <c r="Q318" s="200">
        <v>0.00014</v>
      </c>
      <c r="R318" s="200">
        <f>Q318*H318</f>
        <v>0.00112</v>
      </c>
      <c r="S318" s="200">
        <v>0</v>
      </c>
      <c r="T318" s="20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2" t="s">
        <v>156</v>
      </c>
      <c r="AT318" s="202" t="s">
        <v>151</v>
      </c>
      <c r="AU318" s="202" t="s">
        <v>90</v>
      </c>
      <c r="AY318" s="17" t="s">
        <v>149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7" t="s">
        <v>88</v>
      </c>
      <c r="BK318" s="203">
        <f>ROUND(I318*H318,2)</f>
        <v>0</v>
      </c>
      <c r="BL318" s="17" t="s">
        <v>156</v>
      </c>
      <c r="BM318" s="202" t="s">
        <v>473</v>
      </c>
    </row>
    <row r="319" spans="2:51" s="13" customFormat="1" ht="12">
      <c r="B319" s="204"/>
      <c r="C319" s="205"/>
      <c r="D319" s="206" t="s">
        <v>158</v>
      </c>
      <c r="E319" s="207" t="s">
        <v>1</v>
      </c>
      <c r="F319" s="208" t="s">
        <v>474</v>
      </c>
      <c r="G319" s="205"/>
      <c r="H319" s="207" t="s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158</v>
      </c>
      <c r="AU319" s="214" t="s">
        <v>90</v>
      </c>
      <c r="AV319" s="13" t="s">
        <v>88</v>
      </c>
      <c r="AW319" s="13" t="s">
        <v>36</v>
      </c>
      <c r="AX319" s="13" t="s">
        <v>81</v>
      </c>
      <c r="AY319" s="214" t="s">
        <v>149</v>
      </c>
    </row>
    <row r="320" spans="2:51" s="14" customFormat="1" ht="12">
      <c r="B320" s="215"/>
      <c r="C320" s="216"/>
      <c r="D320" s="206" t="s">
        <v>158</v>
      </c>
      <c r="E320" s="217" t="s">
        <v>1</v>
      </c>
      <c r="F320" s="218" t="s">
        <v>197</v>
      </c>
      <c r="G320" s="216"/>
      <c r="H320" s="219">
        <v>8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158</v>
      </c>
      <c r="AU320" s="225" t="s">
        <v>90</v>
      </c>
      <c r="AV320" s="14" t="s">
        <v>90</v>
      </c>
      <c r="AW320" s="14" t="s">
        <v>36</v>
      </c>
      <c r="AX320" s="14" t="s">
        <v>88</v>
      </c>
      <c r="AY320" s="225" t="s">
        <v>149</v>
      </c>
    </row>
    <row r="321" spans="2:63" s="12" customFormat="1" ht="22.9" customHeight="1">
      <c r="B321" s="175"/>
      <c r="C321" s="176"/>
      <c r="D321" s="177" t="s">
        <v>80</v>
      </c>
      <c r="E321" s="189" t="s">
        <v>203</v>
      </c>
      <c r="F321" s="189" t="s">
        <v>475</v>
      </c>
      <c r="G321" s="176"/>
      <c r="H321" s="176"/>
      <c r="I321" s="179"/>
      <c r="J321" s="190">
        <f>BK321</f>
        <v>0</v>
      </c>
      <c r="K321" s="176"/>
      <c r="L321" s="181"/>
      <c r="M321" s="182"/>
      <c r="N321" s="183"/>
      <c r="O321" s="183"/>
      <c r="P321" s="184">
        <f>SUM(P322:P329)</f>
        <v>0</v>
      </c>
      <c r="Q321" s="183"/>
      <c r="R321" s="184">
        <f>SUM(R322:R329)</f>
        <v>0.004214</v>
      </c>
      <c r="S321" s="183"/>
      <c r="T321" s="185">
        <f>SUM(T322:T329)</f>
        <v>0</v>
      </c>
      <c r="AR321" s="186" t="s">
        <v>88</v>
      </c>
      <c r="AT321" s="187" t="s">
        <v>80</v>
      </c>
      <c r="AU321" s="187" t="s">
        <v>88</v>
      </c>
      <c r="AY321" s="186" t="s">
        <v>149</v>
      </c>
      <c r="BK321" s="188">
        <f>SUM(BK322:BK329)</f>
        <v>0</v>
      </c>
    </row>
    <row r="322" spans="1:65" s="2" customFormat="1" ht="37.9" customHeight="1">
      <c r="A322" s="34"/>
      <c r="B322" s="35"/>
      <c r="C322" s="191" t="s">
        <v>476</v>
      </c>
      <c r="D322" s="191" t="s">
        <v>151</v>
      </c>
      <c r="E322" s="192" t="s">
        <v>477</v>
      </c>
      <c r="F322" s="193" t="s">
        <v>478</v>
      </c>
      <c r="G322" s="194" t="s">
        <v>186</v>
      </c>
      <c r="H322" s="195">
        <v>12.04</v>
      </c>
      <c r="I322" s="196"/>
      <c r="J322" s="197">
        <f>ROUND(I322*H322,2)</f>
        <v>0</v>
      </c>
      <c r="K322" s="193" t="s">
        <v>155</v>
      </c>
      <c r="L322" s="39"/>
      <c r="M322" s="198" t="s">
        <v>1</v>
      </c>
      <c r="N322" s="199" t="s">
        <v>46</v>
      </c>
      <c r="O322" s="71"/>
      <c r="P322" s="200">
        <f>O322*H322</f>
        <v>0</v>
      </c>
      <c r="Q322" s="200">
        <v>1E-05</v>
      </c>
      <c r="R322" s="200">
        <f>Q322*H322</f>
        <v>0.0001204</v>
      </c>
      <c r="S322" s="200">
        <v>0</v>
      </c>
      <c r="T322" s="20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2" t="s">
        <v>156</v>
      </c>
      <c r="AT322" s="202" t="s">
        <v>151</v>
      </c>
      <c r="AU322" s="202" t="s">
        <v>90</v>
      </c>
      <c r="AY322" s="17" t="s">
        <v>149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7" t="s">
        <v>88</v>
      </c>
      <c r="BK322" s="203">
        <f>ROUND(I322*H322,2)</f>
        <v>0</v>
      </c>
      <c r="BL322" s="17" t="s">
        <v>156</v>
      </c>
      <c r="BM322" s="202" t="s">
        <v>479</v>
      </c>
    </row>
    <row r="323" spans="2:51" s="14" customFormat="1" ht="12">
      <c r="B323" s="215"/>
      <c r="C323" s="216"/>
      <c r="D323" s="206" t="s">
        <v>158</v>
      </c>
      <c r="E323" s="217" t="s">
        <v>1</v>
      </c>
      <c r="F323" s="218" t="s">
        <v>480</v>
      </c>
      <c r="G323" s="216"/>
      <c r="H323" s="219">
        <v>12.04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158</v>
      </c>
      <c r="AU323" s="225" t="s">
        <v>90</v>
      </c>
      <c r="AV323" s="14" t="s">
        <v>90</v>
      </c>
      <c r="AW323" s="14" t="s">
        <v>36</v>
      </c>
      <c r="AX323" s="14" t="s">
        <v>88</v>
      </c>
      <c r="AY323" s="225" t="s">
        <v>149</v>
      </c>
    </row>
    <row r="324" spans="1:65" s="2" customFormat="1" ht="55.5" customHeight="1">
      <c r="A324" s="34"/>
      <c r="B324" s="35"/>
      <c r="C324" s="191" t="s">
        <v>481</v>
      </c>
      <c r="D324" s="191" t="s">
        <v>151</v>
      </c>
      <c r="E324" s="192" t="s">
        <v>482</v>
      </c>
      <c r="F324" s="193" t="s">
        <v>483</v>
      </c>
      <c r="G324" s="194" t="s">
        <v>186</v>
      </c>
      <c r="H324" s="195">
        <v>12.04</v>
      </c>
      <c r="I324" s="196"/>
      <c r="J324" s="197">
        <f>ROUND(I324*H324,2)</f>
        <v>0</v>
      </c>
      <c r="K324" s="193" t="s">
        <v>155</v>
      </c>
      <c r="L324" s="39"/>
      <c r="M324" s="198" t="s">
        <v>1</v>
      </c>
      <c r="N324" s="199" t="s">
        <v>46</v>
      </c>
      <c r="O324" s="71"/>
      <c r="P324" s="200">
        <f>O324*H324</f>
        <v>0</v>
      </c>
      <c r="Q324" s="200">
        <v>0.00034</v>
      </c>
      <c r="R324" s="200">
        <f>Q324*H324</f>
        <v>0.0040936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156</v>
      </c>
      <c r="AT324" s="202" t="s">
        <v>151</v>
      </c>
      <c r="AU324" s="202" t="s">
        <v>90</v>
      </c>
      <c r="AY324" s="17" t="s">
        <v>149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88</v>
      </c>
      <c r="BK324" s="203">
        <f>ROUND(I324*H324,2)</f>
        <v>0</v>
      </c>
      <c r="BL324" s="17" t="s">
        <v>156</v>
      </c>
      <c r="BM324" s="202" t="s">
        <v>484</v>
      </c>
    </row>
    <row r="325" spans="2:51" s="14" customFormat="1" ht="12">
      <c r="B325" s="215"/>
      <c r="C325" s="216"/>
      <c r="D325" s="206" t="s">
        <v>158</v>
      </c>
      <c r="E325" s="217" t="s">
        <v>1</v>
      </c>
      <c r="F325" s="218" t="s">
        <v>480</v>
      </c>
      <c r="G325" s="216"/>
      <c r="H325" s="219">
        <v>12.04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158</v>
      </c>
      <c r="AU325" s="225" t="s">
        <v>90</v>
      </c>
      <c r="AV325" s="14" t="s">
        <v>90</v>
      </c>
      <c r="AW325" s="14" t="s">
        <v>36</v>
      </c>
      <c r="AX325" s="14" t="s">
        <v>88</v>
      </c>
      <c r="AY325" s="225" t="s">
        <v>149</v>
      </c>
    </row>
    <row r="326" spans="1:65" s="2" customFormat="1" ht="37.9" customHeight="1">
      <c r="A326" s="34"/>
      <c r="B326" s="35"/>
      <c r="C326" s="191" t="s">
        <v>485</v>
      </c>
      <c r="D326" s="191" t="s">
        <v>151</v>
      </c>
      <c r="E326" s="192" t="s">
        <v>486</v>
      </c>
      <c r="F326" s="193" t="s">
        <v>487</v>
      </c>
      <c r="G326" s="194" t="s">
        <v>186</v>
      </c>
      <c r="H326" s="195">
        <v>12.04</v>
      </c>
      <c r="I326" s="196"/>
      <c r="J326" s="197">
        <f>ROUND(I326*H326,2)</f>
        <v>0</v>
      </c>
      <c r="K326" s="193" t="s">
        <v>155</v>
      </c>
      <c r="L326" s="39"/>
      <c r="M326" s="198" t="s">
        <v>1</v>
      </c>
      <c r="N326" s="199" t="s">
        <v>46</v>
      </c>
      <c r="O326" s="71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2" t="s">
        <v>156</v>
      </c>
      <c r="AT326" s="202" t="s">
        <v>151</v>
      </c>
      <c r="AU326" s="202" t="s">
        <v>90</v>
      </c>
      <c r="AY326" s="17" t="s">
        <v>149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7" t="s">
        <v>88</v>
      </c>
      <c r="BK326" s="203">
        <f>ROUND(I326*H326,2)</f>
        <v>0</v>
      </c>
      <c r="BL326" s="17" t="s">
        <v>156</v>
      </c>
      <c r="BM326" s="202" t="s">
        <v>488</v>
      </c>
    </row>
    <row r="327" spans="2:51" s="14" customFormat="1" ht="12">
      <c r="B327" s="215"/>
      <c r="C327" s="216"/>
      <c r="D327" s="206" t="s">
        <v>158</v>
      </c>
      <c r="E327" s="217" t="s">
        <v>1</v>
      </c>
      <c r="F327" s="218" t="s">
        <v>480</v>
      </c>
      <c r="G327" s="216"/>
      <c r="H327" s="219">
        <v>12.04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158</v>
      </c>
      <c r="AU327" s="225" t="s">
        <v>90</v>
      </c>
      <c r="AV327" s="14" t="s">
        <v>90</v>
      </c>
      <c r="AW327" s="14" t="s">
        <v>36</v>
      </c>
      <c r="AX327" s="14" t="s">
        <v>88</v>
      </c>
      <c r="AY327" s="225" t="s">
        <v>149</v>
      </c>
    </row>
    <row r="328" spans="1:65" s="2" customFormat="1" ht="24.2" customHeight="1">
      <c r="A328" s="34"/>
      <c r="B328" s="35"/>
      <c r="C328" s="191" t="s">
        <v>489</v>
      </c>
      <c r="D328" s="191" t="s">
        <v>151</v>
      </c>
      <c r="E328" s="192" t="s">
        <v>490</v>
      </c>
      <c r="F328" s="193" t="s">
        <v>491</v>
      </c>
      <c r="G328" s="194" t="s">
        <v>186</v>
      </c>
      <c r="H328" s="195">
        <v>12.04</v>
      </c>
      <c r="I328" s="196"/>
      <c r="J328" s="197">
        <f>ROUND(I328*H328,2)</f>
        <v>0</v>
      </c>
      <c r="K328" s="193" t="s">
        <v>155</v>
      </c>
      <c r="L328" s="39"/>
      <c r="M328" s="198" t="s">
        <v>1</v>
      </c>
      <c r="N328" s="199" t="s">
        <v>46</v>
      </c>
      <c r="O328" s="71"/>
      <c r="P328" s="200">
        <f>O328*H328</f>
        <v>0</v>
      </c>
      <c r="Q328" s="200">
        <v>0</v>
      </c>
      <c r="R328" s="200">
        <f>Q328*H328</f>
        <v>0</v>
      </c>
      <c r="S328" s="200">
        <v>0</v>
      </c>
      <c r="T328" s="201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2" t="s">
        <v>156</v>
      </c>
      <c r="AT328" s="202" t="s">
        <v>151</v>
      </c>
      <c r="AU328" s="202" t="s">
        <v>90</v>
      </c>
      <c r="AY328" s="17" t="s">
        <v>149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88</v>
      </c>
      <c r="BK328" s="203">
        <f>ROUND(I328*H328,2)</f>
        <v>0</v>
      </c>
      <c r="BL328" s="17" t="s">
        <v>156</v>
      </c>
      <c r="BM328" s="202" t="s">
        <v>492</v>
      </c>
    </row>
    <row r="329" spans="2:51" s="14" customFormat="1" ht="12">
      <c r="B329" s="215"/>
      <c r="C329" s="216"/>
      <c r="D329" s="206" t="s">
        <v>158</v>
      </c>
      <c r="E329" s="217" t="s">
        <v>1</v>
      </c>
      <c r="F329" s="218" t="s">
        <v>480</v>
      </c>
      <c r="G329" s="216"/>
      <c r="H329" s="219">
        <v>12.04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158</v>
      </c>
      <c r="AU329" s="225" t="s">
        <v>90</v>
      </c>
      <c r="AV329" s="14" t="s">
        <v>90</v>
      </c>
      <c r="AW329" s="14" t="s">
        <v>36</v>
      </c>
      <c r="AX329" s="14" t="s">
        <v>88</v>
      </c>
      <c r="AY329" s="225" t="s">
        <v>149</v>
      </c>
    </row>
    <row r="330" spans="2:63" s="12" customFormat="1" ht="22.9" customHeight="1">
      <c r="B330" s="175"/>
      <c r="C330" s="176"/>
      <c r="D330" s="177" t="s">
        <v>80</v>
      </c>
      <c r="E330" s="189" t="s">
        <v>493</v>
      </c>
      <c r="F330" s="189" t="s">
        <v>494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SUM(P331:P334)</f>
        <v>0</v>
      </c>
      <c r="Q330" s="183"/>
      <c r="R330" s="184">
        <f>SUM(R331:R334)</f>
        <v>0</v>
      </c>
      <c r="S330" s="183"/>
      <c r="T330" s="185">
        <f>SUM(T331:T334)</f>
        <v>0</v>
      </c>
      <c r="AR330" s="186" t="s">
        <v>88</v>
      </c>
      <c r="AT330" s="187" t="s">
        <v>80</v>
      </c>
      <c r="AU330" s="187" t="s">
        <v>88</v>
      </c>
      <c r="AY330" s="186" t="s">
        <v>149</v>
      </c>
      <c r="BK330" s="188">
        <f>SUM(BK331:BK334)</f>
        <v>0</v>
      </c>
    </row>
    <row r="331" spans="1:65" s="2" customFormat="1" ht="24.2" customHeight="1">
      <c r="A331" s="34"/>
      <c r="B331" s="35"/>
      <c r="C331" s="191" t="s">
        <v>495</v>
      </c>
      <c r="D331" s="191" t="s">
        <v>151</v>
      </c>
      <c r="E331" s="192" t="s">
        <v>496</v>
      </c>
      <c r="F331" s="193" t="s">
        <v>497</v>
      </c>
      <c r="G331" s="194" t="s">
        <v>253</v>
      </c>
      <c r="H331" s="195">
        <v>14.632</v>
      </c>
      <c r="I331" s="196"/>
      <c r="J331" s="197">
        <f>ROUND(I331*H331,2)</f>
        <v>0</v>
      </c>
      <c r="K331" s="193" t="s">
        <v>1</v>
      </c>
      <c r="L331" s="39"/>
      <c r="M331" s="198" t="s">
        <v>1</v>
      </c>
      <c r="N331" s="199" t="s">
        <v>46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156</v>
      </c>
      <c r="AT331" s="202" t="s">
        <v>151</v>
      </c>
      <c r="AU331" s="202" t="s">
        <v>90</v>
      </c>
      <c r="AY331" s="17" t="s">
        <v>149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88</v>
      </c>
      <c r="BK331" s="203">
        <f>ROUND(I331*H331,2)</f>
        <v>0</v>
      </c>
      <c r="BL331" s="17" t="s">
        <v>156</v>
      </c>
      <c r="BM331" s="202" t="s">
        <v>498</v>
      </c>
    </row>
    <row r="332" spans="2:51" s="13" customFormat="1" ht="12">
      <c r="B332" s="204"/>
      <c r="C332" s="205"/>
      <c r="D332" s="206" t="s">
        <v>158</v>
      </c>
      <c r="E332" s="207" t="s">
        <v>1</v>
      </c>
      <c r="F332" s="208" t="s">
        <v>499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158</v>
      </c>
      <c r="AU332" s="214" t="s">
        <v>90</v>
      </c>
      <c r="AV332" s="13" t="s">
        <v>88</v>
      </c>
      <c r="AW332" s="13" t="s">
        <v>36</v>
      </c>
      <c r="AX332" s="13" t="s">
        <v>81</v>
      </c>
      <c r="AY332" s="214" t="s">
        <v>149</v>
      </c>
    </row>
    <row r="333" spans="2:51" s="13" customFormat="1" ht="12">
      <c r="B333" s="204"/>
      <c r="C333" s="205"/>
      <c r="D333" s="206" t="s">
        <v>158</v>
      </c>
      <c r="E333" s="207" t="s">
        <v>1</v>
      </c>
      <c r="F333" s="208" t="s">
        <v>238</v>
      </c>
      <c r="G333" s="205"/>
      <c r="H333" s="207" t="s">
        <v>1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158</v>
      </c>
      <c r="AU333" s="214" t="s">
        <v>90</v>
      </c>
      <c r="AV333" s="13" t="s">
        <v>88</v>
      </c>
      <c r="AW333" s="13" t="s">
        <v>36</v>
      </c>
      <c r="AX333" s="13" t="s">
        <v>81</v>
      </c>
      <c r="AY333" s="214" t="s">
        <v>149</v>
      </c>
    </row>
    <row r="334" spans="2:51" s="14" customFormat="1" ht="12">
      <c r="B334" s="215"/>
      <c r="C334" s="216"/>
      <c r="D334" s="206" t="s">
        <v>158</v>
      </c>
      <c r="E334" s="217" t="s">
        <v>1</v>
      </c>
      <c r="F334" s="218" t="s">
        <v>500</v>
      </c>
      <c r="G334" s="216"/>
      <c r="H334" s="219">
        <v>14.632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158</v>
      </c>
      <c r="AU334" s="225" t="s">
        <v>90</v>
      </c>
      <c r="AV334" s="14" t="s">
        <v>90</v>
      </c>
      <c r="AW334" s="14" t="s">
        <v>36</v>
      </c>
      <c r="AX334" s="14" t="s">
        <v>88</v>
      </c>
      <c r="AY334" s="225" t="s">
        <v>149</v>
      </c>
    </row>
    <row r="335" spans="2:63" s="12" customFormat="1" ht="22.9" customHeight="1">
      <c r="B335" s="175"/>
      <c r="C335" s="176"/>
      <c r="D335" s="177" t="s">
        <v>80</v>
      </c>
      <c r="E335" s="189" t="s">
        <v>501</v>
      </c>
      <c r="F335" s="189" t="s">
        <v>502</v>
      </c>
      <c r="G335" s="176"/>
      <c r="H335" s="176"/>
      <c r="I335" s="179"/>
      <c r="J335" s="190">
        <f>BK335</f>
        <v>0</v>
      </c>
      <c r="K335" s="176"/>
      <c r="L335" s="181"/>
      <c r="M335" s="182"/>
      <c r="N335" s="183"/>
      <c r="O335" s="183"/>
      <c r="P335" s="184">
        <f>P336</f>
        <v>0</v>
      </c>
      <c r="Q335" s="183"/>
      <c r="R335" s="184">
        <f>R336</f>
        <v>0</v>
      </c>
      <c r="S335" s="183"/>
      <c r="T335" s="185">
        <f>T336</f>
        <v>0</v>
      </c>
      <c r="AR335" s="186" t="s">
        <v>88</v>
      </c>
      <c r="AT335" s="187" t="s">
        <v>80</v>
      </c>
      <c r="AU335" s="187" t="s">
        <v>88</v>
      </c>
      <c r="AY335" s="186" t="s">
        <v>149</v>
      </c>
      <c r="BK335" s="188">
        <f>BK336</f>
        <v>0</v>
      </c>
    </row>
    <row r="336" spans="1:65" s="2" customFormat="1" ht="37.9" customHeight="1">
      <c r="A336" s="34"/>
      <c r="B336" s="35"/>
      <c r="C336" s="191" t="s">
        <v>503</v>
      </c>
      <c r="D336" s="191" t="s">
        <v>151</v>
      </c>
      <c r="E336" s="192" t="s">
        <v>504</v>
      </c>
      <c r="F336" s="193" t="s">
        <v>505</v>
      </c>
      <c r="G336" s="194" t="s">
        <v>253</v>
      </c>
      <c r="H336" s="195">
        <v>19.223</v>
      </c>
      <c r="I336" s="196"/>
      <c r="J336" s="197">
        <f>ROUND(I336*H336,2)</f>
        <v>0</v>
      </c>
      <c r="K336" s="193" t="s">
        <v>155</v>
      </c>
      <c r="L336" s="39"/>
      <c r="M336" s="198" t="s">
        <v>1</v>
      </c>
      <c r="N336" s="199" t="s">
        <v>46</v>
      </c>
      <c r="O336" s="71"/>
      <c r="P336" s="200">
        <f>O336*H336</f>
        <v>0</v>
      </c>
      <c r="Q336" s="200">
        <v>0</v>
      </c>
      <c r="R336" s="200">
        <f>Q336*H336</f>
        <v>0</v>
      </c>
      <c r="S336" s="200">
        <v>0</v>
      </c>
      <c r="T336" s="201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2" t="s">
        <v>156</v>
      </c>
      <c r="AT336" s="202" t="s">
        <v>151</v>
      </c>
      <c r="AU336" s="202" t="s">
        <v>90</v>
      </c>
      <c r="AY336" s="17" t="s">
        <v>149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7" t="s">
        <v>88</v>
      </c>
      <c r="BK336" s="203">
        <f>ROUND(I336*H336,2)</f>
        <v>0</v>
      </c>
      <c r="BL336" s="17" t="s">
        <v>156</v>
      </c>
      <c r="BM336" s="202" t="s">
        <v>506</v>
      </c>
    </row>
    <row r="337" spans="2:63" s="12" customFormat="1" ht="25.9" customHeight="1">
      <c r="B337" s="175"/>
      <c r="C337" s="176"/>
      <c r="D337" s="177" t="s">
        <v>80</v>
      </c>
      <c r="E337" s="178" t="s">
        <v>507</v>
      </c>
      <c r="F337" s="178" t="s">
        <v>508</v>
      </c>
      <c r="G337" s="176"/>
      <c r="H337" s="176"/>
      <c r="I337" s="179"/>
      <c r="J337" s="180">
        <f>BK337</f>
        <v>0</v>
      </c>
      <c r="K337" s="176"/>
      <c r="L337" s="181"/>
      <c r="M337" s="182"/>
      <c r="N337" s="183"/>
      <c r="O337" s="183"/>
      <c r="P337" s="184">
        <f>SUM(P338:P339)</f>
        <v>0</v>
      </c>
      <c r="Q337" s="183"/>
      <c r="R337" s="184">
        <f>SUM(R338:R339)</f>
        <v>0</v>
      </c>
      <c r="S337" s="183"/>
      <c r="T337" s="185">
        <f>SUM(T338:T339)</f>
        <v>0</v>
      </c>
      <c r="AR337" s="186" t="s">
        <v>156</v>
      </c>
      <c r="AT337" s="187" t="s">
        <v>80</v>
      </c>
      <c r="AU337" s="187" t="s">
        <v>81</v>
      </c>
      <c r="AY337" s="186" t="s">
        <v>149</v>
      </c>
      <c r="BK337" s="188">
        <f>SUM(BK338:BK339)</f>
        <v>0</v>
      </c>
    </row>
    <row r="338" spans="1:65" s="2" customFormat="1" ht="16.5" customHeight="1">
      <c r="A338" s="34"/>
      <c r="B338" s="35"/>
      <c r="C338" s="191" t="s">
        <v>509</v>
      </c>
      <c r="D338" s="191" t="s">
        <v>151</v>
      </c>
      <c r="E338" s="192" t="s">
        <v>510</v>
      </c>
      <c r="F338" s="193" t="s">
        <v>511</v>
      </c>
      <c r="G338" s="194" t="s">
        <v>186</v>
      </c>
      <c r="H338" s="195">
        <v>24.7</v>
      </c>
      <c r="I338" s="196"/>
      <c r="J338" s="197">
        <f>ROUND(I338*H338,2)</f>
        <v>0</v>
      </c>
      <c r="K338" s="193" t="s">
        <v>1</v>
      </c>
      <c r="L338" s="39"/>
      <c r="M338" s="198" t="s">
        <v>1</v>
      </c>
      <c r="N338" s="199" t="s">
        <v>46</v>
      </c>
      <c r="O338" s="71"/>
      <c r="P338" s="200">
        <f>O338*H338</f>
        <v>0</v>
      </c>
      <c r="Q338" s="200">
        <v>0</v>
      </c>
      <c r="R338" s="200">
        <f>Q338*H338</f>
        <v>0</v>
      </c>
      <c r="S338" s="200">
        <v>0</v>
      </c>
      <c r="T338" s="20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2" t="s">
        <v>512</v>
      </c>
      <c r="AT338" s="202" t="s">
        <v>151</v>
      </c>
      <c r="AU338" s="202" t="s">
        <v>88</v>
      </c>
      <c r="AY338" s="17" t="s">
        <v>149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7" t="s">
        <v>88</v>
      </c>
      <c r="BK338" s="203">
        <f>ROUND(I338*H338,2)</f>
        <v>0</v>
      </c>
      <c r="BL338" s="17" t="s">
        <v>512</v>
      </c>
      <c r="BM338" s="202" t="s">
        <v>513</v>
      </c>
    </row>
    <row r="339" spans="1:65" s="2" customFormat="1" ht="16.5" customHeight="1">
      <c r="A339" s="34"/>
      <c r="B339" s="35"/>
      <c r="C339" s="191" t="s">
        <v>514</v>
      </c>
      <c r="D339" s="191" t="s">
        <v>151</v>
      </c>
      <c r="E339" s="192" t="s">
        <v>515</v>
      </c>
      <c r="F339" s="193" t="s">
        <v>516</v>
      </c>
      <c r="G339" s="194" t="s">
        <v>517</v>
      </c>
      <c r="H339" s="195">
        <v>1</v>
      </c>
      <c r="I339" s="196"/>
      <c r="J339" s="197">
        <f>ROUND(I339*H339,2)</f>
        <v>0</v>
      </c>
      <c r="K339" s="193" t="s">
        <v>1</v>
      </c>
      <c r="L339" s="39"/>
      <c r="M339" s="251" t="s">
        <v>1</v>
      </c>
      <c r="N339" s="252" t="s">
        <v>46</v>
      </c>
      <c r="O339" s="253"/>
      <c r="P339" s="254">
        <f>O339*H339</f>
        <v>0</v>
      </c>
      <c r="Q339" s="254">
        <v>0</v>
      </c>
      <c r="R339" s="254">
        <f>Q339*H339</f>
        <v>0</v>
      </c>
      <c r="S339" s="254">
        <v>0</v>
      </c>
      <c r="T339" s="255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512</v>
      </c>
      <c r="AT339" s="202" t="s">
        <v>151</v>
      </c>
      <c r="AU339" s="202" t="s">
        <v>88</v>
      </c>
      <c r="AY339" s="17" t="s">
        <v>149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88</v>
      </c>
      <c r="BK339" s="203">
        <f>ROUND(I339*H339,2)</f>
        <v>0</v>
      </c>
      <c r="BL339" s="17" t="s">
        <v>512</v>
      </c>
      <c r="BM339" s="202" t="s">
        <v>518</v>
      </c>
    </row>
    <row r="340" spans="1:31" s="2" customFormat="1" ht="6.95" customHeight="1">
      <c r="A340" s="34"/>
      <c r="B340" s="54"/>
      <c r="C340" s="55"/>
      <c r="D340" s="55"/>
      <c r="E340" s="55"/>
      <c r="F340" s="55"/>
      <c r="G340" s="55"/>
      <c r="H340" s="55"/>
      <c r="I340" s="55"/>
      <c r="J340" s="55"/>
      <c r="K340" s="55"/>
      <c r="L340" s="39"/>
      <c r="M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</row>
  </sheetData>
  <sheetProtection algorithmName="SHA-512" hashValue="OPg0iRZG52ZawSCtCkrPj4u8r1U6N/Hvvq2EM7BUxuepv3lbs34qdQZ+r1x2tNOlSQsCKBbGFIJuA0FGCIYBJQ==" saltValue="F3k+1ogMtQSXmzbj+HhC/mqj5GdwQ9ttI4G0GRJI4BP3n/F7D61V15XKguo05E+XK6WMaydf1YxvV4xoFKh8ZQ==" spinCount="100000" sheet="1" objects="1" scenarios="1" formatColumns="0" formatRows="0" autoFilter="0"/>
  <autoFilter ref="C128:K33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7"/>
  <sheetViews>
    <sheetView showGridLines="0" workbookViewId="0" topLeftCell="A1">
      <selection activeCell="I224" sqref="I2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98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2:12" s="1" customFormat="1" ht="12" customHeight="1">
      <c r="B8" s="20"/>
      <c r="D8" s="119" t="s">
        <v>116</v>
      </c>
      <c r="L8" s="20"/>
    </row>
    <row r="9" spans="1:31" s="2" customFormat="1" ht="16.5" customHeight="1">
      <c r="A9" s="34"/>
      <c r="B9" s="39"/>
      <c r="C9" s="34"/>
      <c r="D9" s="34"/>
      <c r="E9" s="308" t="s">
        <v>117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519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21. 12. 2022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2" t="str">
        <f>'Rekapitulace stavby'!E14</f>
        <v>Vyplň údaj</v>
      </c>
      <c r="F20" s="313"/>
      <c r="G20" s="313"/>
      <c r="H20" s="313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4" t="s">
        <v>1</v>
      </c>
      <c r="F29" s="314"/>
      <c r="G29" s="314"/>
      <c r="H29" s="31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ROUND((SUM(BE126:BE236)),2)</f>
        <v>0</v>
      </c>
      <c r="G35" s="34"/>
      <c r="H35" s="34"/>
      <c r="I35" s="130">
        <v>0.21</v>
      </c>
      <c r="J35" s="129">
        <f>ROUND(((SUM(BE126:BE236))*I35),2)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ROUND((SUM(BF126:BF236)),2)</f>
        <v>0</v>
      </c>
      <c r="G36" s="34"/>
      <c r="H36" s="34"/>
      <c r="I36" s="130">
        <v>0.15</v>
      </c>
      <c r="J36" s="129">
        <f>ROUND(((SUM(BF126:BF236))*I36),2)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ROUND((SUM(BG126:BG236)),2)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ROUND((SUM(BH126:BH236)),2)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ROUND((SUM(BI126:BI236)),2)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6" t="s">
        <v>117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5" t="str">
        <f>E11</f>
        <v>SO 01.2. - Vodovodní řad bezvýkopová pokládka</v>
      </c>
      <c r="F89" s="305"/>
      <c r="G89" s="305"/>
      <c r="H89" s="305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Bezno - Chotětov</v>
      </c>
      <c r="G91" s="36"/>
      <c r="H91" s="36"/>
      <c r="I91" s="29" t="s">
        <v>22</v>
      </c>
      <c r="J91" s="66" t="str">
        <f>IF(J14="","",J14)</f>
        <v>21. 12. 2022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Vodovody a kanalizace Mladá Boleslav, a.s.</v>
      </c>
      <c r="G93" s="36"/>
      <c r="H93" s="36"/>
      <c r="I93" s="29" t="s">
        <v>32</v>
      </c>
      <c r="J93" s="32" t="str">
        <f>E23</f>
        <v>ŠINDLAR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Roman Bárta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121</v>
      </c>
      <c r="D96" s="150"/>
      <c r="E96" s="150"/>
      <c r="F96" s="150"/>
      <c r="G96" s="150"/>
      <c r="H96" s="150"/>
      <c r="I96" s="150"/>
      <c r="J96" s="151" t="s">
        <v>122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123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124</v>
      </c>
    </row>
    <row r="99" spans="2:12" s="9" customFormat="1" ht="24.95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126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520</v>
      </c>
      <c r="E101" s="161"/>
      <c r="F101" s="161"/>
      <c r="G101" s="161"/>
      <c r="H101" s="161"/>
      <c r="I101" s="161"/>
      <c r="J101" s="162">
        <f>J174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127</v>
      </c>
      <c r="E102" s="161"/>
      <c r="F102" s="161"/>
      <c r="G102" s="161"/>
      <c r="H102" s="161"/>
      <c r="I102" s="161"/>
      <c r="J102" s="162">
        <f>J177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129</v>
      </c>
      <c r="E103" s="161"/>
      <c r="F103" s="161"/>
      <c r="G103" s="161"/>
      <c r="H103" s="161"/>
      <c r="I103" s="161"/>
      <c r="J103" s="162">
        <f>J181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132</v>
      </c>
      <c r="E104" s="161"/>
      <c r="F104" s="161"/>
      <c r="G104" s="161"/>
      <c r="H104" s="161"/>
      <c r="I104" s="161"/>
      <c r="J104" s="162">
        <f>J235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134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6.25" customHeight="1">
      <c r="A114" s="34"/>
      <c r="B114" s="35"/>
      <c r="C114" s="36"/>
      <c r="D114" s="36"/>
      <c r="E114" s="306" t="str">
        <f>E7</f>
        <v>Vodovod Bezno - Chotětov - bezvýkopové uložení - intravilán Chotětov</v>
      </c>
      <c r="F114" s="307"/>
      <c r="G114" s="307"/>
      <c r="H114" s="30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6" t="s">
        <v>117</v>
      </c>
      <c r="F116" s="305"/>
      <c r="G116" s="305"/>
      <c r="H116" s="305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5" t="str">
        <f>E11</f>
        <v>SO 01.2. - Vodovodní řad bezvýkopová pokládka</v>
      </c>
      <c r="F118" s="305"/>
      <c r="G118" s="305"/>
      <c r="H118" s="305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Bezno - Chotětov</v>
      </c>
      <c r="G120" s="36"/>
      <c r="H120" s="36"/>
      <c r="I120" s="29" t="s">
        <v>22</v>
      </c>
      <c r="J120" s="66" t="str">
        <f>IF(J14="","",J14)</f>
        <v>21. 12. 2022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>Vodovody a kanalizace Mladá Boleslav, a.s.</v>
      </c>
      <c r="G122" s="36"/>
      <c r="H122" s="36"/>
      <c r="I122" s="29" t="s">
        <v>32</v>
      </c>
      <c r="J122" s="32" t="str">
        <f>E23</f>
        <v>ŠINDLAR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29" t="s">
        <v>37</v>
      </c>
      <c r="J123" s="32" t="str">
        <f>E26</f>
        <v>Roman Bárta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135</v>
      </c>
      <c r="D125" s="167" t="s">
        <v>66</v>
      </c>
      <c r="E125" s="167" t="s">
        <v>62</v>
      </c>
      <c r="F125" s="167" t="s">
        <v>63</v>
      </c>
      <c r="G125" s="167" t="s">
        <v>136</v>
      </c>
      <c r="H125" s="167" t="s">
        <v>137</v>
      </c>
      <c r="I125" s="167" t="s">
        <v>138</v>
      </c>
      <c r="J125" s="167" t="s">
        <v>122</v>
      </c>
      <c r="K125" s="168" t="s">
        <v>139</v>
      </c>
      <c r="L125" s="169"/>
      <c r="M125" s="75" t="s">
        <v>1</v>
      </c>
      <c r="N125" s="76" t="s">
        <v>45</v>
      </c>
      <c r="O125" s="76" t="s">
        <v>140</v>
      </c>
      <c r="P125" s="76" t="s">
        <v>141</v>
      </c>
      <c r="Q125" s="76" t="s">
        <v>142</v>
      </c>
      <c r="R125" s="76" t="s">
        <v>143</v>
      </c>
      <c r="S125" s="76" t="s">
        <v>144</v>
      </c>
      <c r="T125" s="77" t="s">
        <v>145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146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117.24503619999999</v>
      </c>
      <c r="S126" s="79"/>
      <c r="T126" s="173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124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80</v>
      </c>
      <c r="E127" s="178" t="s">
        <v>147</v>
      </c>
      <c r="F127" s="178" t="s">
        <v>148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P128+P174+P177+P181+P235</f>
        <v>0</v>
      </c>
      <c r="Q127" s="183"/>
      <c r="R127" s="184">
        <f>R128+R174+R177+R181+R235</f>
        <v>117.24503619999999</v>
      </c>
      <c r="S127" s="183"/>
      <c r="T127" s="185">
        <f>T128+T174+T177+T181+T235</f>
        <v>0</v>
      </c>
      <c r="AR127" s="186" t="s">
        <v>88</v>
      </c>
      <c r="AT127" s="187" t="s">
        <v>80</v>
      </c>
      <c r="AU127" s="187" t="s">
        <v>81</v>
      </c>
      <c r="AY127" s="186" t="s">
        <v>149</v>
      </c>
      <c r="BK127" s="188">
        <f>BK128+BK174+BK177+BK181+BK235</f>
        <v>0</v>
      </c>
    </row>
    <row r="128" spans="2:63" s="12" customFormat="1" ht="22.9" customHeight="1">
      <c r="B128" s="175"/>
      <c r="C128" s="176"/>
      <c r="D128" s="177" t="s">
        <v>80</v>
      </c>
      <c r="E128" s="189" t="s">
        <v>88</v>
      </c>
      <c r="F128" s="189" t="s">
        <v>150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SUM(P129:P173)</f>
        <v>0</v>
      </c>
      <c r="Q128" s="183"/>
      <c r="R128" s="184">
        <f>SUM(R129:R173)</f>
        <v>109.9441092</v>
      </c>
      <c r="S128" s="183"/>
      <c r="T128" s="185">
        <f>SUM(T129:T173)</f>
        <v>0</v>
      </c>
      <c r="AR128" s="186" t="s">
        <v>88</v>
      </c>
      <c r="AT128" s="187" t="s">
        <v>80</v>
      </c>
      <c r="AU128" s="187" t="s">
        <v>88</v>
      </c>
      <c r="AY128" s="186" t="s">
        <v>149</v>
      </c>
      <c r="BK128" s="188">
        <f>SUM(BK129:BK173)</f>
        <v>0</v>
      </c>
    </row>
    <row r="129" spans="1:65" s="2" customFormat="1" ht="24.2" customHeight="1">
      <c r="A129" s="34"/>
      <c r="B129" s="35"/>
      <c r="C129" s="191" t="s">
        <v>88</v>
      </c>
      <c r="D129" s="191" t="s">
        <v>151</v>
      </c>
      <c r="E129" s="192" t="s">
        <v>191</v>
      </c>
      <c r="F129" s="193" t="s">
        <v>192</v>
      </c>
      <c r="G129" s="194" t="s">
        <v>154</v>
      </c>
      <c r="H129" s="195">
        <v>157.5</v>
      </c>
      <c r="I129" s="196"/>
      <c r="J129" s="197">
        <f>ROUND(I129*H129,2)</f>
        <v>0</v>
      </c>
      <c r="K129" s="193" t="s">
        <v>155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156</v>
      </c>
      <c r="AT129" s="202" t="s">
        <v>151</v>
      </c>
      <c r="AU129" s="202" t="s">
        <v>90</v>
      </c>
      <c r="AY129" s="17" t="s">
        <v>149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156</v>
      </c>
      <c r="BM129" s="202" t="s">
        <v>521</v>
      </c>
    </row>
    <row r="130" spans="2:51" s="13" customFormat="1" ht="12">
      <c r="B130" s="204"/>
      <c r="C130" s="205"/>
      <c r="D130" s="206" t="s">
        <v>158</v>
      </c>
      <c r="E130" s="207" t="s">
        <v>1</v>
      </c>
      <c r="F130" s="208" t="s">
        <v>159</v>
      </c>
      <c r="G130" s="205"/>
      <c r="H130" s="207" t="s">
        <v>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158</v>
      </c>
      <c r="AU130" s="214" t="s">
        <v>90</v>
      </c>
      <c r="AV130" s="13" t="s">
        <v>88</v>
      </c>
      <c r="AW130" s="13" t="s">
        <v>36</v>
      </c>
      <c r="AX130" s="13" t="s">
        <v>81</v>
      </c>
      <c r="AY130" s="214" t="s">
        <v>149</v>
      </c>
    </row>
    <row r="131" spans="2:51" s="14" customFormat="1" ht="12">
      <c r="B131" s="215"/>
      <c r="C131" s="216"/>
      <c r="D131" s="206" t="s">
        <v>158</v>
      </c>
      <c r="E131" s="217" t="s">
        <v>1</v>
      </c>
      <c r="F131" s="218" t="s">
        <v>522</v>
      </c>
      <c r="G131" s="216"/>
      <c r="H131" s="219">
        <v>157.5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158</v>
      </c>
      <c r="AU131" s="225" t="s">
        <v>90</v>
      </c>
      <c r="AV131" s="14" t="s">
        <v>90</v>
      </c>
      <c r="AW131" s="14" t="s">
        <v>36</v>
      </c>
      <c r="AX131" s="14" t="s">
        <v>88</v>
      </c>
      <c r="AY131" s="225" t="s">
        <v>149</v>
      </c>
    </row>
    <row r="132" spans="1:65" s="2" customFormat="1" ht="49.15" customHeight="1">
      <c r="A132" s="34"/>
      <c r="B132" s="35"/>
      <c r="C132" s="191" t="s">
        <v>90</v>
      </c>
      <c r="D132" s="191" t="s">
        <v>151</v>
      </c>
      <c r="E132" s="192" t="s">
        <v>204</v>
      </c>
      <c r="F132" s="193" t="s">
        <v>205</v>
      </c>
      <c r="G132" s="194" t="s">
        <v>200</v>
      </c>
      <c r="H132" s="195">
        <v>141.75</v>
      </c>
      <c r="I132" s="196"/>
      <c r="J132" s="197">
        <f>ROUND(I132*H132,2)</f>
        <v>0</v>
      </c>
      <c r="K132" s="193" t="s">
        <v>155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156</v>
      </c>
      <c r="AT132" s="202" t="s">
        <v>151</v>
      </c>
      <c r="AU132" s="202" t="s">
        <v>90</v>
      </c>
      <c r="AY132" s="17" t="s">
        <v>149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156</v>
      </c>
      <c r="BM132" s="202" t="s">
        <v>523</v>
      </c>
    </row>
    <row r="133" spans="2:51" s="13" customFormat="1" ht="12">
      <c r="B133" s="204"/>
      <c r="C133" s="205"/>
      <c r="D133" s="206" t="s">
        <v>158</v>
      </c>
      <c r="E133" s="207" t="s">
        <v>1</v>
      </c>
      <c r="F133" s="208" t="s">
        <v>524</v>
      </c>
      <c r="G133" s="205"/>
      <c r="H133" s="207" t="s">
        <v>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158</v>
      </c>
      <c r="AU133" s="214" t="s">
        <v>90</v>
      </c>
      <c r="AV133" s="13" t="s">
        <v>88</v>
      </c>
      <c r="AW133" s="13" t="s">
        <v>36</v>
      </c>
      <c r="AX133" s="13" t="s">
        <v>81</v>
      </c>
      <c r="AY133" s="214" t="s">
        <v>149</v>
      </c>
    </row>
    <row r="134" spans="2:51" s="14" customFormat="1" ht="12">
      <c r="B134" s="215"/>
      <c r="C134" s="216"/>
      <c r="D134" s="206" t="s">
        <v>158</v>
      </c>
      <c r="E134" s="217" t="s">
        <v>1</v>
      </c>
      <c r="F134" s="218" t="s">
        <v>525</v>
      </c>
      <c r="G134" s="216"/>
      <c r="H134" s="219">
        <v>141.75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158</v>
      </c>
      <c r="AU134" s="225" t="s">
        <v>90</v>
      </c>
      <c r="AV134" s="14" t="s">
        <v>90</v>
      </c>
      <c r="AW134" s="14" t="s">
        <v>36</v>
      </c>
      <c r="AX134" s="14" t="s">
        <v>88</v>
      </c>
      <c r="AY134" s="225" t="s">
        <v>149</v>
      </c>
    </row>
    <row r="135" spans="1:65" s="2" customFormat="1" ht="49.15" customHeight="1">
      <c r="A135" s="34"/>
      <c r="B135" s="35"/>
      <c r="C135" s="191" t="s">
        <v>169</v>
      </c>
      <c r="D135" s="191" t="s">
        <v>151</v>
      </c>
      <c r="E135" s="192" t="s">
        <v>211</v>
      </c>
      <c r="F135" s="193" t="s">
        <v>212</v>
      </c>
      <c r="G135" s="194" t="s">
        <v>200</v>
      </c>
      <c r="H135" s="195">
        <v>141.75</v>
      </c>
      <c r="I135" s="196"/>
      <c r="J135" s="197">
        <f>ROUND(I135*H135,2)</f>
        <v>0</v>
      </c>
      <c r="K135" s="193" t="s">
        <v>155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156</v>
      </c>
      <c r="AT135" s="202" t="s">
        <v>151</v>
      </c>
      <c r="AU135" s="202" t="s">
        <v>90</v>
      </c>
      <c r="AY135" s="17" t="s">
        <v>149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156</v>
      </c>
      <c r="BM135" s="202" t="s">
        <v>526</v>
      </c>
    </row>
    <row r="136" spans="2:51" s="13" customFormat="1" ht="12">
      <c r="B136" s="204"/>
      <c r="C136" s="205"/>
      <c r="D136" s="206" t="s">
        <v>158</v>
      </c>
      <c r="E136" s="207" t="s">
        <v>1</v>
      </c>
      <c r="F136" s="208" t="s">
        <v>524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158</v>
      </c>
      <c r="AU136" s="214" t="s">
        <v>90</v>
      </c>
      <c r="AV136" s="13" t="s">
        <v>88</v>
      </c>
      <c r="AW136" s="13" t="s">
        <v>36</v>
      </c>
      <c r="AX136" s="13" t="s">
        <v>81</v>
      </c>
      <c r="AY136" s="214" t="s">
        <v>149</v>
      </c>
    </row>
    <row r="137" spans="2:51" s="14" customFormat="1" ht="12">
      <c r="B137" s="215"/>
      <c r="C137" s="216"/>
      <c r="D137" s="206" t="s">
        <v>158</v>
      </c>
      <c r="E137" s="217" t="s">
        <v>1</v>
      </c>
      <c r="F137" s="218" t="s">
        <v>525</v>
      </c>
      <c r="G137" s="216"/>
      <c r="H137" s="219">
        <v>141.75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158</v>
      </c>
      <c r="AU137" s="225" t="s">
        <v>90</v>
      </c>
      <c r="AV137" s="14" t="s">
        <v>90</v>
      </c>
      <c r="AW137" s="14" t="s">
        <v>36</v>
      </c>
      <c r="AX137" s="14" t="s">
        <v>88</v>
      </c>
      <c r="AY137" s="225" t="s">
        <v>149</v>
      </c>
    </row>
    <row r="138" spans="1:65" s="2" customFormat="1" ht="49.15" customHeight="1">
      <c r="A138" s="34"/>
      <c r="B138" s="35"/>
      <c r="C138" s="191" t="s">
        <v>156</v>
      </c>
      <c r="D138" s="191" t="s">
        <v>151</v>
      </c>
      <c r="E138" s="192" t="s">
        <v>527</v>
      </c>
      <c r="F138" s="193" t="s">
        <v>528</v>
      </c>
      <c r="G138" s="194" t="s">
        <v>186</v>
      </c>
      <c r="H138" s="195">
        <v>2548.94</v>
      </c>
      <c r="I138" s="196"/>
      <c r="J138" s="197">
        <f>ROUND(I138*H138,2)</f>
        <v>0</v>
      </c>
      <c r="K138" s="193" t="s">
        <v>155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0.0032</v>
      </c>
      <c r="R138" s="200">
        <f>Q138*H138</f>
        <v>8.156608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156</v>
      </c>
      <c r="AT138" s="202" t="s">
        <v>151</v>
      </c>
      <c r="AU138" s="202" t="s">
        <v>90</v>
      </c>
      <c r="AY138" s="17" t="s">
        <v>149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156</v>
      </c>
      <c r="BM138" s="202" t="s">
        <v>529</v>
      </c>
    </row>
    <row r="139" spans="2:51" s="14" customFormat="1" ht="12">
      <c r="B139" s="215"/>
      <c r="C139" s="216"/>
      <c r="D139" s="206" t="s">
        <v>158</v>
      </c>
      <c r="E139" s="217" t="s">
        <v>1</v>
      </c>
      <c r="F139" s="218" t="s">
        <v>530</v>
      </c>
      <c r="G139" s="216"/>
      <c r="H139" s="219">
        <v>2566.24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158</v>
      </c>
      <c r="AU139" s="225" t="s">
        <v>90</v>
      </c>
      <c r="AV139" s="14" t="s">
        <v>90</v>
      </c>
      <c r="AW139" s="14" t="s">
        <v>36</v>
      </c>
      <c r="AX139" s="14" t="s">
        <v>81</v>
      </c>
      <c r="AY139" s="225" t="s">
        <v>149</v>
      </c>
    </row>
    <row r="140" spans="2:51" s="14" customFormat="1" ht="12">
      <c r="B140" s="215"/>
      <c r="C140" s="216"/>
      <c r="D140" s="206" t="s">
        <v>158</v>
      </c>
      <c r="E140" s="217" t="s">
        <v>1</v>
      </c>
      <c r="F140" s="218" t="s">
        <v>531</v>
      </c>
      <c r="G140" s="216"/>
      <c r="H140" s="219">
        <v>-17.3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158</v>
      </c>
      <c r="AU140" s="225" t="s">
        <v>90</v>
      </c>
      <c r="AV140" s="14" t="s">
        <v>90</v>
      </c>
      <c r="AW140" s="14" t="s">
        <v>36</v>
      </c>
      <c r="AX140" s="14" t="s">
        <v>81</v>
      </c>
      <c r="AY140" s="225" t="s">
        <v>149</v>
      </c>
    </row>
    <row r="141" spans="2:51" s="15" customFormat="1" ht="12">
      <c r="B141" s="226"/>
      <c r="C141" s="227"/>
      <c r="D141" s="206" t="s">
        <v>158</v>
      </c>
      <c r="E141" s="228" t="s">
        <v>1</v>
      </c>
      <c r="F141" s="229" t="s">
        <v>168</v>
      </c>
      <c r="G141" s="227"/>
      <c r="H141" s="230">
        <v>2548.94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158</v>
      </c>
      <c r="AU141" s="236" t="s">
        <v>90</v>
      </c>
      <c r="AV141" s="15" t="s">
        <v>156</v>
      </c>
      <c r="AW141" s="15" t="s">
        <v>36</v>
      </c>
      <c r="AX141" s="15" t="s">
        <v>88</v>
      </c>
      <c r="AY141" s="236" t="s">
        <v>149</v>
      </c>
    </row>
    <row r="142" spans="1:65" s="2" customFormat="1" ht="24.2" customHeight="1">
      <c r="A142" s="34"/>
      <c r="B142" s="35"/>
      <c r="C142" s="237" t="s">
        <v>177</v>
      </c>
      <c r="D142" s="237" t="s">
        <v>250</v>
      </c>
      <c r="E142" s="238" t="s">
        <v>532</v>
      </c>
      <c r="F142" s="239" t="s">
        <v>533</v>
      </c>
      <c r="G142" s="240" t="s">
        <v>186</v>
      </c>
      <c r="H142" s="241">
        <v>2548.94</v>
      </c>
      <c r="I142" s="242"/>
      <c r="J142" s="243">
        <f>ROUND(I142*H142,2)</f>
        <v>0</v>
      </c>
      <c r="K142" s="239" t="s">
        <v>1</v>
      </c>
      <c r="L142" s="244"/>
      <c r="M142" s="245" t="s">
        <v>1</v>
      </c>
      <c r="N142" s="246" t="s">
        <v>46</v>
      </c>
      <c r="O142" s="71"/>
      <c r="P142" s="200">
        <f>O142*H142</f>
        <v>0</v>
      </c>
      <c r="Q142" s="200">
        <v>0.00513</v>
      </c>
      <c r="R142" s="200">
        <f>Q142*H142</f>
        <v>13.0760622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197</v>
      </c>
      <c r="AT142" s="202" t="s">
        <v>250</v>
      </c>
      <c r="AU142" s="202" t="s">
        <v>90</v>
      </c>
      <c r="AY142" s="17" t="s">
        <v>149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88</v>
      </c>
      <c r="BK142" s="203">
        <f>ROUND(I142*H142,2)</f>
        <v>0</v>
      </c>
      <c r="BL142" s="17" t="s">
        <v>156</v>
      </c>
      <c r="BM142" s="202" t="s">
        <v>534</v>
      </c>
    </row>
    <row r="143" spans="1:65" s="2" customFormat="1" ht="49.15" customHeight="1">
      <c r="A143" s="34"/>
      <c r="B143" s="35"/>
      <c r="C143" s="191" t="s">
        <v>183</v>
      </c>
      <c r="D143" s="191" t="s">
        <v>151</v>
      </c>
      <c r="E143" s="192" t="s">
        <v>535</v>
      </c>
      <c r="F143" s="193" t="s">
        <v>536</v>
      </c>
      <c r="G143" s="194" t="s">
        <v>186</v>
      </c>
      <c r="H143" s="195">
        <v>17.3</v>
      </c>
      <c r="I143" s="196"/>
      <c r="J143" s="197">
        <f>ROUND(I143*H143,2)</f>
        <v>0</v>
      </c>
      <c r="K143" s="193" t="s">
        <v>155</v>
      </c>
      <c r="L143" s="39"/>
      <c r="M143" s="198" t="s">
        <v>1</v>
      </c>
      <c r="N143" s="199" t="s">
        <v>46</v>
      </c>
      <c r="O143" s="71"/>
      <c r="P143" s="200">
        <f>O143*H143</f>
        <v>0</v>
      </c>
      <c r="Q143" s="200">
        <v>0.0053</v>
      </c>
      <c r="R143" s="200">
        <f>Q143*H143</f>
        <v>0.09169000000000001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156</v>
      </c>
      <c r="AT143" s="202" t="s">
        <v>151</v>
      </c>
      <c r="AU143" s="202" t="s">
        <v>90</v>
      </c>
      <c r="AY143" s="17" t="s">
        <v>149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88</v>
      </c>
      <c r="BK143" s="203">
        <f>ROUND(I143*H143,2)</f>
        <v>0</v>
      </c>
      <c r="BL143" s="17" t="s">
        <v>156</v>
      </c>
      <c r="BM143" s="202" t="s">
        <v>537</v>
      </c>
    </row>
    <row r="144" spans="1:65" s="2" customFormat="1" ht="24.2" customHeight="1">
      <c r="A144" s="34"/>
      <c r="B144" s="35"/>
      <c r="C144" s="237" t="s">
        <v>190</v>
      </c>
      <c r="D144" s="237" t="s">
        <v>250</v>
      </c>
      <c r="E144" s="238" t="s">
        <v>538</v>
      </c>
      <c r="F144" s="239" t="s">
        <v>539</v>
      </c>
      <c r="G144" s="240" t="s">
        <v>186</v>
      </c>
      <c r="H144" s="241">
        <v>17.3</v>
      </c>
      <c r="I144" s="242"/>
      <c r="J144" s="243">
        <f>ROUND(I144*H144,2)</f>
        <v>0</v>
      </c>
      <c r="K144" s="239" t="s">
        <v>1</v>
      </c>
      <c r="L144" s="244"/>
      <c r="M144" s="245" t="s">
        <v>1</v>
      </c>
      <c r="N144" s="246" t="s">
        <v>46</v>
      </c>
      <c r="O144" s="71"/>
      <c r="P144" s="200">
        <f>O144*H144</f>
        <v>0</v>
      </c>
      <c r="Q144" s="200">
        <v>0.01633</v>
      </c>
      <c r="R144" s="200">
        <f>Q144*H144</f>
        <v>0.282509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197</v>
      </c>
      <c r="AT144" s="202" t="s">
        <v>250</v>
      </c>
      <c r="AU144" s="202" t="s">
        <v>90</v>
      </c>
      <c r="AY144" s="17" t="s">
        <v>149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88</v>
      </c>
      <c r="BK144" s="203">
        <f>ROUND(I144*H144,2)</f>
        <v>0</v>
      </c>
      <c r="BL144" s="17" t="s">
        <v>156</v>
      </c>
      <c r="BM144" s="202" t="s">
        <v>540</v>
      </c>
    </row>
    <row r="145" spans="1:65" s="2" customFormat="1" ht="37.9" customHeight="1">
      <c r="A145" s="34"/>
      <c r="B145" s="35"/>
      <c r="C145" s="191" t="s">
        <v>197</v>
      </c>
      <c r="D145" s="191" t="s">
        <v>151</v>
      </c>
      <c r="E145" s="192" t="s">
        <v>215</v>
      </c>
      <c r="F145" s="193" t="s">
        <v>216</v>
      </c>
      <c r="G145" s="194" t="s">
        <v>154</v>
      </c>
      <c r="H145" s="195">
        <v>378</v>
      </c>
      <c r="I145" s="196"/>
      <c r="J145" s="197">
        <f>ROUND(I145*H145,2)</f>
        <v>0</v>
      </c>
      <c r="K145" s="193" t="s">
        <v>155</v>
      </c>
      <c r="L145" s="39"/>
      <c r="M145" s="198" t="s">
        <v>1</v>
      </c>
      <c r="N145" s="199" t="s">
        <v>46</v>
      </c>
      <c r="O145" s="71"/>
      <c r="P145" s="200">
        <f>O145*H145</f>
        <v>0</v>
      </c>
      <c r="Q145" s="200">
        <v>0.00058</v>
      </c>
      <c r="R145" s="200">
        <f>Q145*H145</f>
        <v>0.21924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156</v>
      </c>
      <c r="AT145" s="202" t="s">
        <v>151</v>
      </c>
      <c r="AU145" s="202" t="s">
        <v>90</v>
      </c>
      <c r="AY145" s="17" t="s">
        <v>149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88</v>
      </c>
      <c r="BK145" s="203">
        <f>ROUND(I145*H145,2)</f>
        <v>0</v>
      </c>
      <c r="BL145" s="17" t="s">
        <v>156</v>
      </c>
      <c r="BM145" s="202" t="s">
        <v>541</v>
      </c>
    </row>
    <row r="146" spans="2:51" s="13" customFormat="1" ht="12">
      <c r="B146" s="204"/>
      <c r="C146" s="205"/>
      <c r="D146" s="206" t="s">
        <v>158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158</v>
      </c>
      <c r="AU146" s="214" t="s">
        <v>90</v>
      </c>
      <c r="AV146" s="13" t="s">
        <v>88</v>
      </c>
      <c r="AW146" s="13" t="s">
        <v>36</v>
      </c>
      <c r="AX146" s="13" t="s">
        <v>81</v>
      </c>
      <c r="AY146" s="214" t="s">
        <v>149</v>
      </c>
    </row>
    <row r="147" spans="2:51" s="14" customFormat="1" ht="12">
      <c r="B147" s="215"/>
      <c r="C147" s="216"/>
      <c r="D147" s="206" t="s">
        <v>158</v>
      </c>
      <c r="E147" s="217" t="s">
        <v>1</v>
      </c>
      <c r="F147" s="218" t="s">
        <v>542</v>
      </c>
      <c r="G147" s="216"/>
      <c r="H147" s="219">
        <v>378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158</v>
      </c>
      <c r="AU147" s="225" t="s">
        <v>90</v>
      </c>
      <c r="AV147" s="14" t="s">
        <v>90</v>
      </c>
      <c r="AW147" s="14" t="s">
        <v>36</v>
      </c>
      <c r="AX147" s="14" t="s">
        <v>88</v>
      </c>
      <c r="AY147" s="225" t="s">
        <v>149</v>
      </c>
    </row>
    <row r="148" spans="1:65" s="2" customFormat="1" ht="37.9" customHeight="1">
      <c r="A148" s="34"/>
      <c r="B148" s="35"/>
      <c r="C148" s="191" t="s">
        <v>203</v>
      </c>
      <c r="D148" s="191" t="s">
        <v>151</v>
      </c>
      <c r="E148" s="192" t="s">
        <v>230</v>
      </c>
      <c r="F148" s="193" t="s">
        <v>231</v>
      </c>
      <c r="G148" s="194" t="s">
        <v>154</v>
      </c>
      <c r="H148" s="195">
        <v>378</v>
      </c>
      <c r="I148" s="196"/>
      <c r="J148" s="197">
        <f>ROUND(I148*H148,2)</f>
        <v>0</v>
      </c>
      <c r="K148" s="193" t="s">
        <v>155</v>
      </c>
      <c r="L148" s="39"/>
      <c r="M148" s="198" t="s">
        <v>1</v>
      </c>
      <c r="N148" s="199" t="s">
        <v>46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156</v>
      </c>
      <c r="AT148" s="202" t="s">
        <v>151</v>
      </c>
      <c r="AU148" s="202" t="s">
        <v>90</v>
      </c>
      <c r="AY148" s="17" t="s">
        <v>149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88</v>
      </c>
      <c r="BK148" s="203">
        <f>ROUND(I148*H148,2)</f>
        <v>0</v>
      </c>
      <c r="BL148" s="17" t="s">
        <v>156</v>
      </c>
      <c r="BM148" s="202" t="s">
        <v>543</v>
      </c>
    </row>
    <row r="149" spans="2:51" s="13" customFormat="1" ht="12">
      <c r="B149" s="204"/>
      <c r="C149" s="205"/>
      <c r="D149" s="206" t="s">
        <v>158</v>
      </c>
      <c r="E149" s="207" t="s">
        <v>1</v>
      </c>
      <c r="F149" s="208" t="s">
        <v>233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158</v>
      </c>
      <c r="AU149" s="214" t="s">
        <v>90</v>
      </c>
      <c r="AV149" s="13" t="s">
        <v>88</v>
      </c>
      <c r="AW149" s="13" t="s">
        <v>36</v>
      </c>
      <c r="AX149" s="13" t="s">
        <v>81</v>
      </c>
      <c r="AY149" s="214" t="s">
        <v>149</v>
      </c>
    </row>
    <row r="150" spans="2:51" s="14" customFormat="1" ht="12">
      <c r="B150" s="215"/>
      <c r="C150" s="216"/>
      <c r="D150" s="206" t="s">
        <v>158</v>
      </c>
      <c r="E150" s="217" t="s">
        <v>1</v>
      </c>
      <c r="F150" s="218" t="s">
        <v>544</v>
      </c>
      <c r="G150" s="216"/>
      <c r="H150" s="219">
        <v>378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158</v>
      </c>
      <c r="AU150" s="225" t="s">
        <v>90</v>
      </c>
      <c r="AV150" s="14" t="s">
        <v>90</v>
      </c>
      <c r="AW150" s="14" t="s">
        <v>36</v>
      </c>
      <c r="AX150" s="14" t="s">
        <v>88</v>
      </c>
      <c r="AY150" s="225" t="s">
        <v>149</v>
      </c>
    </row>
    <row r="151" spans="1:65" s="2" customFormat="1" ht="24.2" customHeight="1">
      <c r="A151" s="34"/>
      <c r="B151" s="35"/>
      <c r="C151" s="191" t="s">
        <v>210</v>
      </c>
      <c r="D151" s="191" t="s">
        <v>151</v>
      </c>
      <c r="E151" s="192" t="s">
        <v>234</v>
      </c>
      <c r="F151" s="193" t="s">
        <v>235</v>
      </c>
      <c r="G151" s="194" t="s">
        <v>200</v>
      </c>
      <c r="H151" s="195">
        <v>69.3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156</v>
      </c>
      <c r="AT151" s="202" t="s">
        <v>151</v>
      </c>
      <c r="AU151" s="202" t="s">
        <v>90</v>
      </c>
      <c r="AY151" s="17" t="s">
        <v>149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88</v>
      </c>
      <c r="BK151" s="203">
        <f>ROUND(I151*H151,2)</f>
        <v>0</v>
      </c>
      <c r="BL151" s="17" t="s">
        <v>156</v>
      </c>
      <c r="BM151" s="202" t="s">
        <v>545</v>
      </c>
    </row>
    <row r="152" spans="2:51" s="13" customFormat="1" ht="12">
      <c r="B152" s="204"/>
      <c r="C152" s="205"/>
      <c r="D152" s="206" t="s">
        <v>158</v>
      </c>
      <c r="E152" s="207" t="s">
        <v>1</v>
      </c>
      <c r="F152" s="208" t="s">
        <v>237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158</v>
      </c>
      <c r="AU152" s="214" t="s">
        <v>90</v>
      </c>
      <c r="AV152" s="13" t="s">
        <v>88</v>
      </c>
      <c r="AW152" s="13" t="s">
        <v>36</v>
      </c>
      <c r="AX152" s="13" t="s">
        <v>81</v>
      </c>
      <c r="AY152" s="214" t="s">
        <v>149</v>
      </c>
    </row>
    <row r="153" spans="2:51" s="13" customFormat="1" ht="12">
      <c r="B153" s="204"/>
      <c r="C153" s="205"/>
      <c r="D153" s="206" t="s">
        <v>158</v>
      </c>
      <c r="E153" s="207" t="s">
        <v>1</v>
      </c>
      <c r="F153" s="208" t="s">
        <v>238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158</v>
      </c>
      <c r="AU153" s="214" t="s">
        <v>90</v>
      </c>
      <c r="AV153" s="13" t="s">
        <v>88</v>
      </c>
      <c r="AW153" s="13" t="s">
        <v>36</v>
      </c>
      <c r="AX153" s="13" t="s">
        <v>81</v>
      </c>
      <c r="AY153" s="214" t="s">
        <v>149</v>
      </c>
    </row>
    <row r="154" spans="2:51" s="14" customFormat="1" ht="12">
      <c r="B154" s="215"/>
      <c r="C154" s="216"/>
      <c r="D154" s="206" t="s">
        <v>158</v>
      </c>
      <c r="E154" s="217" t="s">
        <v>1</v>
      </c>
      <c r="F154" s="218" t="s">
        <v>546</v>
      </c>
      <c r="G154" s="216"/>
      <c r="H154" s="219">
        <v>756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158</v>
      </c>
      <c r="AU154" s="225" t="s">
        <v>90</v>
      </c>
      <c r="AV154" s="14" t="s">
        <v>90</v>
      </c>
      <c r="AW154" s="14" t="s">
        <v>36</v>
      </c>
      <c r="AX154" s="14" t="s">
        <v>81</v>
      </c>
      <c r="AY154" s="225" t="s">
        <v>149</v>
      </c>
    </row>
    <row r="155" spans="2:51" s="14" customFormat="1" ht="12">
      <c r="B155" s="215"/>
      <c r="C155" s="216"/>
      <c r="D155" s="206" t="s">
        <v>158</v>
      </c>
      <c r="E155" s="217" t="s">
        <v>1</v>
      </c>
      <c r="F155" s="218" t="s">
        <v>547</v>
      </c>
      <c r="G155" s="216"/>
      <c r="H155" s="219">
        <v>-686.7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158</v>
      </c>
      <c r="AU155" s="225" t="s">
        <v>90</v>
      </c>
      <c r="AV155" s="14" t="s">
        <v>90</v>
      </c>
      <c r="AW155" s="14" t="s">
        <v>36</v>
      </c>
      <c r="AX155" s="14" t="s">
        <v>81</v>
      </c>
      <c r="AY155" s="225" t="s">
        <v>149</v>
      </c>
    </row>
    <row r="156" spans="2:51" s="15" customFormat="1" ht="12">
      <c r="B156" s="226"/>
      <c r="C156" s="227"/>
      <c r="D156" s="206" t="s">
        <v>158</v>
      </c>
      <c r="E156" s="228" t="s">
        <v>1</v>
      </c>
      <c r="F156" s="229" t="s">
        <v>168</v>
      </c>
      <c r="G156" s="227"/>
      <c r="H156" s="230">
        <v>69.3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158</v>
      </c>
      <c r="AU156" s="236" t="s">
        <v>90</v>
      </c>
      <c r="AV156" s="15" t="s">
        <v>156</v>
      </c>
      <c r="AW156" s="15" t="s">
        <v>36</v>
      </c>
      <c r="AX156" s="15" t="s">
        <v>88</v>
      </c>
      <c r="AY156" s="236" t="s">
        <v>149</v>
      </c>
    </row>
    <row r="157" spans="1:65" s="2" customFormat="1" ht="44.25" customHeight="1">
      <c r="A157" s="34"/>
      <c r="B157" s="35"/>
      <c r="C157" s="191" t="s">
        <v>214</v>
      </c>
      <c r="D157" s="191" t="s">
        <v>151</v>
      </c>
      <c r="E157" s="192" t="s">
        <v>244</v>
      </c>
      <c r="F157" s="193" t="s">
        <v>245</v>
      </c>
      <c r="G157" s="194" t="s">
        <v>200</v>
      </c>
      <c r="H157" s="195">
        <v>686.7</v>
      </c>
      <c r="I157" s="196"/>
      <c r="J157" s="197">
        <f>ROUND(I157*H157,2)</f>
        <v>0</v>
      </c>
      <c r="K157" s="193" t="s">
        <v>155</v>
      </c>
      <c r="L157" s="39"/>
      <c r="M157" s="198" t="s">
        <v>1</v>
      </c>
      <c r="N157" s="199" t="s">
        <v>46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156</v>
      </c>
      <c r="AT157" s="202" t="s">
        <v>151</v>
      </c>
      <c r="AU157" s="202" t="s">
        <v>90</v>
      </c>
      <c r="AY157" s="17" t="s">
        <v>149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88</v>
      </c>
      <c r="BK157" s="203">
        <f>ROUND(I157*H157,2)</f>
        <v>0</v>
      </c>
      <c r="BL157" s="17" t="s">
        <v>156</v>
      </c>
      <c r="BM157" s="202" t="s">
        <v>548</v>
      </c>
    </row>
    <row r="158" spans="2:51" s="13" customFormat="1" ht="12">
      <c r="B158" s="204"/>
      <c r="C158" s="205"/>
      <c r="D158" s="206" t="s">
        <v>158</v>
      </c>
      <c r="E158" s="207" t="s">
        <v>1</v>
      </c>
      <c r="F158" s="208" t="s">
        <v>549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158</v>
      </c>
      <c r="AU158" s="214" t="s">
        <v>90</v>
      </c>
      <c r="AV158" s="13" t="s">
        <v>88</v>
      </c>
      <c r="AW158" s="13" t="s">
        <v>36</v>
      </c>
      <c r="AX158" s="13" t="s">
        <v>81</v>
      </c>
      <c r="AY158" s="214" t="s">
        <v>149</v>
      </c>
    </row>
    <row r="159" spans="2:51" s="14" customFormat="1" ht="12">
      <c r="B159" s="215"/>
      <c r="C159" s="216"/>
      <c r="D159" s="206" t="s">
        <v>158</v>
      </c>
      <c r="E159" s="217" t="s">
        <v>1</v>
      </c>
      <c r="F159" s="218" t="s">
        <v>550</v>
      </c>
      <c r="G159" s="216"/>
      <c r="H159" s="219">
        <v>756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158</v>
      </c>
      <c r="AU159" s="225" t="s">
        <v>90</v>
      </c>
      <c r="AV159" s="14" t="s">
        <v>90</v>
      </c>
      <c r="AW159" s="14" t="s">
        <v>36</v>
      </c>
      <c r="AX159" s="14" t="s">
        <v>81</v>
      </c>
      <c r="AY159" s="225" t="s">
        <v>149</v>
      </c>
    </row>
    <row r="160" spans="2:51" s="14" customFormat="1" ht="12">
      <c r="B160" s="215"/>
      <c r="C160" s="216"/>
      <c r="D160" s="206" t="s">
        <v>158</v>
      </c>
      <c r="E160" s="217" t="s">
        <v>1</v>
      </c>
      <c r="F160" s="218" t="s">
        <v>551</v>
      </c>
      <c r="G160" s="216"/>
      <c r="H160" s="219">
        <v>-69.3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158</v>
      </c>
      <c r="AU160" s="225" t="s">
        <v>90</v>
      </c>
      <c r="AV160" s="14" t="s">
        <v>90</v>
      </c>
      <c r="AW160" s="14" t="s">
        <v>36</v>
      </c>
      <c r="AX160" s="14" t="s">
        <v>81</v>
      </c>
      <c r="AY160" s="225" t="s">
        <v>149</v>
      </c>
    </row>
    <row r="161" spans="2:51" s="15" customFormat="1" ht="12">
      <c r="B161" s="226"/>
      <c r="C161" s="227"/>
      <c r="D161" s="206" t="s">
        <v>158</v>
      </c>
      <c r="E161" s="228" t="s">
        <v>1</v>
      </c>
      <c r="F161" s="229" t="s">
        <v>168</v>
      </c>
      <c r="G161" s="227"/>
      <c r="H161" s="230">
        <v>686.7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158</v>
      </c>
      <c r="AU161" s="236" t="s">
        <v>90</v>
      </c>
      <c r="AV161" s="15" t="s">
        <v>156</v>
      </c>
      <c r="AW161" s="15" t="s">
        <v>36</v>
      </c>
      <c r="AX161" s="15" t="s">
        <v>88</v>
      </c>
      <c r="AY161" s="236" t="s">
        <v>149</v>
      </c>
    </row>
    <row r="162" spans="1:65" s="2" customFormat="1" ht="66.75" customHeight="1">
      <c r="A162" s="34"/>
      <c r="B162" s="35"/>
      <c r="C162" s="191" t="s">
        <v>219</v>
      </c>
      <c r="D162" s="191" t="s">
        <v>151</v>
      </c>
      <c r="E162" s="192" t="s">
        <v>259</v>
      </c>
      <c r="F162" s="193" t="s">
        <v>260</v>
      </c>
      <c r="G162" s="194" t="s">
        <v>200</v>
      </c>
      <c r="H162" s="195">
        <v>44.059</v>
      </c>
      <c r="I162" s="196"/>
      <c r="J162" s="197">
        <f>ROUND(I162*H162,2)</f>
        <v>0</v>
      </c>
      <c r="K162" s="193" t="s">
        <v>155</v>
      </c>
      <c r="L162" s="39"/>
      <c r="M162" s="198" t="s">
        <v>1</v>
      </c>
      <c r="N162" s="199" t="s">
        <v>46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156</v>
      </c>
      <c r="AT162" s="202" t="s">
        <v>151</v>
      </c>
      <c r="AU162" s="202" t="s">
        <v>90</v>
      </c>
      <c r="AY162" s="17" t="s">
        <v>149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88</v>
      </c>
      <c r="BK162" s="203">
        <f>ROUND(I162*H162,2)</f>
        <v>0</v>
      </c>
      <c r="BL162" s="17" t="s">
        <v>156</v>
      </c>
      <c r="BM162" s="202" t="s">
        <v>552</v>
      </c>
    </row>
    <row r="163" spans="2:51" s="13" customFormat="1" ht="12">
      <c r="B163" s="204"/>
      <c r="C163" s="205"/>
      <c r="D163" s="206" t="s">
        <v>158</v>
      </c>
      <c r="E163" s="207" t="s">
        <v>1</v>
      </c>
      <c r="F163" s="208" t="s">
        <v>159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158</v>
      </c>
      <c r="AU163" s="214" t="s">
        <v>90</v>
      </c>
      <c r="AV163" s="13" t="s">
        <v>88</v>
      </c>
      <c r="AW163" s="13" t="s">
        <v>36</v>
      </c>
      <c r="AX163" s="13" t="s">
        <v>81</v>
      </c>
      <c r="AY163" s="214" t="s">
        <v>149</v>
      </c>
    </row>
    <row r="164" spans="2:51" s="14" customFormat="1" ht="12">
      <c r="B164" s="215"/>
      <c r="C164" s="216"/>
      <c r="D164" s="206" t="s">
        <v>158</v>
      </c>
      <c r="E164" s="217" t="s">
        <v>1</v>
      </c>
      <c r="F164" s="218" t="s">
        <v>553</v>
      </c>
      <c r="G164" s="216"/>
      <c r="H164" s="219">
        <v>45.675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158</v>
      </c>
      <c r="AU164" s="225" t="s">
        <v>90</v>
      </c>
      <c r="AV164" s="14" t="s">
        <v>90</v>
      </c>
      <c r="AW164" s="14" t="s">
        <v>36</v>
      </c>
      <c r="AX164" s="14" t="s">
        <v>81</v>
      </c>
      <c r="AY164" s="225" t="s">
        <v>149</v>
      </c>
    </row>
    <row r="165" spans="2:51" s="14" customFormat="1" ht="12">
      <c r="B165" s="215"/>
      <c r="C165" s="216"/>
      <c r="D165" s="206" t="s">
        <v>158</v>
      </c>
      <c r="E165" s="217" t="s">
        <v>1</v>
      </c>
      <c r="F165" s="218" t="s">
        <v>554</v>
      </c>
      <c r="G165" s="216"/>
      <c r="H165" s="219">
        <v>-1.616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158</v>
      </c>
      <c r="AU165" s="225" t="s">
        <v>90</v>
      </c>
      <c r="AV165" s="14" t="s">
        <v>90</v>
      </c>
      <c r="AW165" s="14" t="s">
        <v>36</v>
      </c>
      <c r="AX165" s="14" t="s">
        <v>81</v>
      </c>
      <c r="AY165" s="225" t="s">
        <v>149</v>
      </c>
    </row>
    <row r="166" spans="2:51" s="15" customFormat="1" ht="12">
      <c r="B166" s="226"/>
      <c r="C166" s="227"/>
      <c r="D166" s="206" t="s">
        <v>158</v>
      </c>
      <c r="E166" s="228" t="s">
        <v>1</v>
      </c>
      <c r="F166" s="229" t="s">
        <v>168</v>
      </c>
      <c r="G166" s="227"/>
      <c r="H166" s="230">
        <v>44.059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158</v>
      </c>
      <c r="AU166" s="236" t="s">
        <v>90</v>
      </c>
      <c r="AV166" s="15" t="s">
        <v>156</v>
      </c>
      <c r="AW166" s="15" t="s">
        <v>36</v>
      </c>
      <c r="AX166" s="15" t="s">
        <v>88</v>
      </c>
      <c r="AY166" s="236" t="s">
        <v>149</v>
      </c>
    </row>
    <row r="167" spans="1:65" s="2" customFormat="1" ht="16.5" customHeight="1">
      <c r="A167" s="34"/>
      <c r="B167" s="35"/>
      <c r="C167" s="237" t="s">
        <v>225</v>
      </c>
      <c r="D167" s="237" t="s">
        <v>250</v>
      </c>
      <c r="E167" s="238" t="s">
        <v>264</v>
      </c>
      <c r="F167" s="239" t="s">
        <v>265</v>
      </c>
      <c r="G167" s="240" t="s">
        <v>253</v>
      </c>
      <c r="H167" s="241">
        <v>88.118</v>
      </c>
      <c r="I167" s="242"/>
      <c r="J167" s="243">
        <f>ROUND(I167*H167,2)</f>
        <v>0</v>
      </c>
      <c r="K167" s="239" t="s">
        <v>155</v>
      </c>
      <c r="L167" s="244"/>
      <c r="M167" s="245" t="s">
        <v>1</v>
      </c>
      <c r="N167" s="246" t="s">
        <v>46</v>
      </c>
      <c r="O167" s="71"/>
      <c r="P167" s="200">
        <f>O167*H167</f>
        <v>0</v>
      </c>
      <c r="Q167" s="200">
        <v>1</v>
      </c>
      <c r="R167" s="200">
        <f>Q167*H167</f>
        <v>88.118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197</v>
      </c>
      <c r="AT167" s="202" t="s">
        <v>250</v>
      </c>
      <c r="AU167" s="202" t="s">
        <v>90</v>
      </c>
      <c r="AY167" s="17" t="s">
        <v>149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88</v>
      </c>
      <c r="BK167" s="203">
        <f>ROUND(I167*H167,2)</f>
        <v>0</v>
      </c>
      <c r="BL167" s="17" t="s">
        <v>156</v>
      </c>
      <c r="BM167" s="202" t="s">
        <v>555</v>
      </c>
    </row>
    <row r="168" spans="1:47" s="2" customFormat="1" ht="19.5">
      <c r="A168" s="34"/>
      <c r="B168" s="35"/>
      <c r="C168" s="36"/>
      <c r="D168" s="206" t="s">
        <v>255</v>
      </c>
      <c r="E168" s="36"/>
      <c r="F168" s="247" t="s">
        <v>256</v>
      </c>
      <c r="G168" s="36"/>
      <c r="H168" s="36"/>
      <c r="I168" s="248"/>
      <c r="J168" s="36"/>
      <c r="K168" s="36"/>
      <c r="L168" s="39"/>
      <c r="M168" s="249"/>
      <c r="N168" s="250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255</v>
      </c>
      <c r="AU168" s="17" t="s">
        <v>90</v>
      </c>
    </row>
    <row r="169" spans="2:51" s="14" customFormat="1" ht="12">
      <c r="B169" s="215"/>
      <c r="C169" s="216"/>
      <c r="D169" s="206" t="s">
        <v>158</v>
      </c>
      <c r="E169" s="216"/>
      <c r="F169" s="218" t="s">
        <v>556</v>
      </c>
      <c r="G169" s="216"/>
      <c r="H169" s="219">
        <v>88.118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158</v>
      </c>
      <c r="AU169" s="225" t="s">
        <v>90</v>
      </c>
      <c r="AV169" s="14" t="s">
        <v>90</v>
      </c>
      <c r="AW169" s="14" t="s">
        <v>4</v>
      </c>
      <c r="AX169" s="14" t="s">
        <v>88</v>
      </c>
      <c r="AY169" s="225" t="s">
        <v>149</v>
      </c>
    </row>
    <row r="170" spans="1:65" s="2" customFormat="1" ht="55.5" customHeight="1">
      <c r="A170" s="34"/>
      <c r="B170" s="35"/>
      <c r="C170" s="191" t="s">
        <v>229</v>
      </c>
      <c r="D170" s="191" t="s">
        <v>151</v>
      </c>
      <c r="E170" s="192" t="s">
        <v>275</v>
      </c>
      <c r="F170" s="193" t="s">
        <v>276</v>
      </c>
      <c r="G170" s="194" t="s">
        <v>154</v>
      </c>
      <c r="H170" s="195">
        <v>700</v>
      </c>
      <c r="I170" s="196"/>
      <c r="J170" s="197">
        <f>ROUND(I170*H170,2)</f>
        <v>0</v>
      </c>
      <c r="K170" s="193" t="s">
        <v>155</v>
      </c>
      <c r="L170" s="39"/>
      <c r="M170" s="198" t="s">
        <v>1</v>
      </c>
      <c r="N170" s="199" t="s">
        <v>46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156</v>
      </c>
      <c r="AT170" s="202" t="s">
        <v>151</v>
      </c>
      <c r="AU170" s="202" t="s">
        <v>90</v>
      </c>
      <c r="AY170" s="17" t="s">
        <v>149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88</v>
      </c>
      <c r="BK170" s="203">
        <f>ROUND(I170*H170,2)</f>
        <v>0</v>
      </c>
      <c r="BL170" s="17" t="s">
        <v>156</v>
      </c>
      <c r="BM170" s="202" t="s">
        <v>557</v>
      </c>
    </row>
    <row r="171" spans="2:51" s="14" customFormat="1" ht="12">
      <c r="B171" s="215"/>
      <c r="C171" s="216"/>
      <c r="D171" s="206" t="s">
        <v>158</v>
      </c>
      <c r="E171" s="217" t="s">
        <v>1</v>
      </c>
      <c r="F171" s="218" t="s">
        <v>558</v>
      </c>
      <c r="G171" s="216"/>
      <c r="H171" s="219">
        <v>700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158</v>
      </c>
      <c r="AU171" s="225" t="s">
        <v>90</v>
      </c>
      <c r="AV171" s="14" t="s">
        <v>90</v>
      </c>
      <c r="AW171" s="14" t="s">
        <v>36</v>
      </c>
      <c r="AX171" s="14" t="s">
        <v>88</v>
      </c>
      <c r="AY171" s="225" t="s">
        <v>149</v>
      </c>
    </row>
    <row r="172" spans="1:65" s="2" customFormat="1" ht="37.9" customHeight="1">
      <c r="A172" s="34"/>
      <c r="B172" s="35"/>
      <c r="C172" s="191" t="s">
        <v>8</v>
      </c>
      <c r="D172" s="191" t="s">
        <v>151</v>
      </c>
      <c r="E172" s="192" t="s">
        <v>280</v>
      </c>
      <c r="F172" s="193" t="s">
        <v>281</v>
      </c>
      <c r="G172" s="194" t="s">
        <v>154</v>
      </c>
      <c r="H172" s="195">
        <v>157.5</v>
      </c>
      <c r="I172" s="196"/>
      <c r="J172" s="197">
        <f>ROUND(I172*H172,2)</f>
        <v>0</v>
      </c>
      <c r="K172" s="193" t="s">
        <v>155</v>
      </c>
      <c r="L172" s="39"/>
      <c r="M172" s="198" t="s">
        <v>1</v>
      </c>
      <c r="N172" s="199" t="s">
        <v>46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156</v>
      </c>
      <c r="AT172" s="202" t="s">
        <v>151</v>
      </c>
      <c r="AU172" s="202" t="s">
        <v>90</v>
      </c>
      <c r="AY172" s="17" t="s">
        <v>149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88</v>
      </c>
      <c r="BK172" s="203">
        <f>ROUND(I172*H172,2)</f>
        <v>0</v>
      </c>
      <c r="BL172" s="17" t="s">
        <v>156</v>
      </c>
      <c r="BM172" s="202" t="s">
        <v>559</v>
      </c>
    </row>
    <row r="173" spans="2:51" s="14" customFormat="1" ht="12">
      <c r="B173" s="215"/>
      <c r="C173" s="216"/>
      <c r="D173" s="206" t="s">
        <v>158</v>
      </c>
      <c r="E173" s="217" t="s">
        <v>1</v>
      </c>
      <c r="F173" s="218" t="s">
        <v>522</v>
      </c>
      <c r="G173" s="216"/>
      <c r="H173" s="219">
        <v>157.5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158</v>
      </c>
      <c r="AU173" s="225" t="s">
        <v>90</v>
      </c>
      <c r="AV173" s="14" t="s">
        <v>90</v>
      </c>
      <c r="AW173" s="14" t="s">
        <v>36</v>
      </c>
      <c r="AX173" s="14" t="s">
        <v>88</v>
      </c>
      <c r="AY173" s="225" t="s">
        <v>149</v>
      </c>
    </row>
    <row r="174" spans="2:63" s="12" customFormat="1" ht="22.9" customHeight="1">
      <c r="B174" s="175"/>
      <c r="C174" s="176"/>
      <c r="D174" s="177" t="s">
        <v>80</v>
      </c>
      <c r="E174" s="189" t="s">
        <v>169</v>
      </c>
      <c r="F174" s="189" t="s">
        <v>560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SUM(P175:P176)</f>
        <v>0</v>
      </c>
      <c r="Q174" s="183"/>
      <c r="R174" s="184">
        <f>SUM(R175:R176)</f>
        <v>0.21299999999999997</v>
      </c>
      <c r="S174" s="183"/>
      <c r="T174" s="185">
        <f>SUM(T175:T176)</f>
        <v>0</v>
      </c>
      <c r="AR174" s="186" t="s">
        <v>88</v>
      </c>
      <c r="AT174" s="187" t="s">
        <v>80</v>
      </c>
      <c r="AU174" s="187" t="s">
        <v>88</v>
      </c>
      <c r="AY174" s="186" t="s">
        <v>149</v>
      </c>
      <c r="BK174" s="188">
        <f>SUM(BK175:BK176)</f>
        <v>0</v>
      </c>
    </row>
    <row r="175" spans="1:65" s="2" customFormat="1" ht="49.15" customHeight="1">
      <c r="A175" s="34"/>
      <c r="B175" s="35"/>
      <c r="C175" s="191" t="s">
        <v>243</v>
      </c>
      <c r="D175" s="191" t="s">
        <v>151</v>
      </c>
      <c r="E175" s="192" t="s">
        <v>561</v>
      </c>
      <c r="F175" s="193" t="s">
        <v>562</v>
      </c>
      <c r="G175" s="194" t="s">
        <v>365</v>
      </c>
      <c r="H175" s="195">
        <v>3</v>
      </c>
      <c r="I175" s="196"/>
      <c r="J175" s="197">
        <f>ROUND(I175*H175,2)</f>
        <v>0</v>
      </c>
      <c r="K175" s="193" t="s">
        <v>155</v>
      </c>
      <c r="L175" s="39"/>
      <c r="M175" s="198" t="s">
        <v>1</v>
      </c>
      <c r="N175" s="199" t="s">
        <v>46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156</v>
      </c>
      <c r="AT175" s="202" t="s">
        <v>151</v>
      </c>
      <c r="AU175" s="202" t="s">
        <v>90</v>
      </c>
      <c r="AY175" s="17" t="s">
        <v>149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88</v>
      </c>
      <c r="BK175" s="203">
        <f>ROUND(I175*H175,2)</f>
        <v>0</v>
      </c>
      <c r="BL175" s="17" t="s">
        <v>156</v>
      </c>
      <c r="BM175" s="202" t="s">
        <v>563</v>
      </c>
    </row>
    <row r="176" spans="1:65" s="2" customFormat="1" ht="24.2" customHeight="1">
      <c r="A176" s="34"/>
      <c r="B176" s="35"/>
      <c r="C176" s="237" t="s">
        <v>249</v>
      </c>
      <c r="D176" s="237" t="s">
        <v>250</v>
      </c>
      <c r="E176" s="238" t="s">
        <v>564</v>
      </c>
      <c r="F176" s="239" t="s">
        <v>565</v>
      </c>
      <c r="G176" s="240" t="s">
        <v>365</v>
      </c>
      <c r="H176" s="241">
        <v>3</v>
      </c>
      <c r="I176" s="242"/>
      <c r="J176" s="243">
        <f>ROUND(I176*H176,2)</f>
        <v>0</v>
      </c>
      <c r="K176" s="239" t="s">
        <v>155</v>
      </c>
      <c r="L176" s="244"/>
      <c r="M176" s="245" t="s">
        <v>1</v>
      </c>
      <c r="N176" s="246" t="s">
        <v>46</v>
      </c>
      <c r="O176" s="71"/>
      <c r="P176" s="200">
        <f>O176*H176</f>
        <v>0</v>
      </c>
      <c r="Q176" s="200">
        <v>0.071</v>
      </c>
      <c r="R176" s="200">
        <f>Q176*H176</f>
        <v>0.21299999999999997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197</v>
      </c>
      <c r="AT176" s="202" t="s">
        <v>250</v>
      </c>
      <c r="AU176" s="202" t="s">
        <v>90</v>
      </c>
      <c r="AY176" s="17" t="s">
        <v>149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88</v>
      </c>
      <c r="BK176" s="203">
        <f>ROUND(I176*H176,2)</f>
        <v>0</v>
      </c>
      <c r="BL176" s="17" t="s">
        <v>156</v>
      </c>
      <c r="BM176" s="202" t="s">
        <v>566</v>
      </c>
    </row>
    <row r="177" spans="2:63" s="12" customFormat="1" ht="22.9" customHeight="1">
      <c r="B177" s="175"/>
      <c r="C177" s="176"/>
      <c r="D177" s="177" t="s">
        <v>80</v>
      </c>
      <c r="E177" s="189" t="s">
        <v>156</v>
      </c>
      <c r="F177" s="189" t="s">
        <v>312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SUM(P178:P180)</f>
        <v>0</v>
      </c>
      <c r="Q177" s="183"/>
      <c r="R177" s="184">
        <f>SUM(R178:R180)</f>
        <v>0</v>
      </c>
      <c r="S177" s="183"/>
      <c r="T177" s="185">
        <f>SUM(T178:T180)</f>
        <v>0</v>
      </c>
      <c r="AR177" s="186" t="s">
        <v>88</v>
      </c>
      <c r="AT177" s="187" t="s">
        <v>80</v>
      </c>
      <c r="AU177" s="187" t="s">
        <v>88</v>
      </c>
      <c r="AY177" s="186" t="s">
        <v>149</v>
      </c>
      <c r="BK177" s="188">
        <f>SUM(BK178:BK180)</f>
        <v>0</v>
      </c>
    </row>
    <row r="178" spans="1:65" s="2" customFormat="1" ht="33" customHeight="1">
      <c r="A178" s="34"/>
      <c r="B178" s="35"/>
      <c r="C178" s="191" t="s">
        <v>258</v>
      </c>
      <c r="D178" s="191" t="s">
        <v>151</v>
      </c>
      <c r="E178" s="192" t="s">
        <v>314</v>
      </c>
      <c r="F178" s="193" t="s">
        <v>315</v>
      </c>
      <c r="G178" s="194" t="s">
        <v>200</v>
      </c>
      <c r="H178" s="195">
        <v>23.625</v>
      </c>
      <c r="I178" s="196"/>
      <c r="J178" s="197">
        <f>ROUND(I178*H178,2)</f>
        <v>0</v>
      </c>
      <c r="K178" s="193" t="s">
        <v>155</v>
      </c>
      <c r="L178" s="39"/>
      <c r="M178" s="198" t="s">
        <v>1</v>
      </c>
      <c r="N178" s="199" t="s">
        <v>46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156</v>
      </c>
      <c r="AT178" s="202" t="s">
        <v>151</v>
      </c>
      <c r="AU178" s="202" t="s">
        <v>90</v>
      </c>
      <c r="AY178" s="17" t="s">
        <v>149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88</v>
      </c>
      <c r="BK178" s="203">
        <f>ROUND(I178*H178,2)</f>
        <v>0</v>
      </c>
      <c r="BL178" s="17" t="s">
        <v>156</v>
      </c>
      <c r="BM178" s="202" t="s">
        <v>567</v>
      </c>
    </row>
    <row r="179" spans="2:51" s="13" customFormat="1" ht="12">
      <c r="B179" s="204"/>
      <c r="C179" s="205"/>
      <c r="D179" s="206" t="s">
        <v>158</v>
      </c>
      <c r="E179" s="207" t="s">
        <v>1</v>
      </c>
      <c r="F179" s="208" t="s">
        <v>159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158</v>
      </c>
      <c r="AU179" s="214" t="s">
        <v>90</v>
      </c>
      <c r="AV179" s="13" t="s">
        <v>88</v>
      </c>
      <c r="AW179" s="13" t="s">
        <v>36</v>
      </c>
      <c r="AX179" s="13" t="s">
        <v>81</v>
      </c>
      <c r="AY179" s="214" t="s">
        <v>149</v>
      </c>
    </row>
    <row r="180" spans="2:51" s="14" customFormat="1" ht="12">
      <c r="B180" s="215"/>
      <c r="C180" s="216"/>
      <c r="D180" s="206" t="s">
        <v>158</v>
      </c>
      <c r="E180" s="217" t="s">
        <v>1</v>
      </c>
      <c r="F180" s="218" t="s">
        <v>568</v>
      </c>
      <c r="G180" s="216"/>
      <c r="H180" s="219">
        <v>23.625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158</v>
      </c>
      <c r="AU180" s="225" t="s">
        <v>90</v>
      </c>
      <c r="AV180" s="14" t="s">
        <v>90</v>
      </c>
      <c r="AW180" s="14" t="s">
        <v>36</v>
      </c>
      <c r="AX180" s="14" t="s">
        <v>88</v>
      </c>
      <c r="AY180" s="225" t="s">
        <v>149</v>
      </c>
    </row>
    <row r="181" spans="2:63" s="12" customFormat="1" ht="22.9" customHeight="1">
      <c r="B181" s="175"/>
      <c r="C181" s="176"/>
      <c r="D181" s="177" t="s">
        <v>80</v>
      </c>
      <c r="E181" s="189" t="s">
        <v>197</v>
      </c>
      <c r="F181" s="189" t="s">
        <v>350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SUM(P182:P234)</f>
        <v>0</v>
      </c>
      <c r="Q181" s="183"/>
      <c r="R181" s="184">
        <f>SUM(R182:R234)</f>
        <v>7.087927</v>
      </c>
      <c r="S181" s="183"/>
      <c r="T181" s="185">
        <f>SUM(T182:T234)</f>
        <v>0</v>
      </c>
      <c r="AR181" s="186" t="s">
        <v>88</v>
      </c>
      <c r="AT181" s="187" t="s">
        <v>80</v>
      </c>
      <c r="AU181" s="187" t="s">
        <v>88</v>
      </c>
      <c r="AY181" s="186" t="s">
        <v>149</v>
      </c>
      <c r="BK181" s="188">
        <f>SUM(BK182:BK234)</f>
        <v>0</v>
      </c>
    </row>
    <row r="182" spans="1:65" s="2" customFormat="1" ht="44.25" customHeight="1">
      <c r="A182" s="34"/>
      <c r="B182" s="35"/>
      <c r="C182" s="191" t="s">
        <v>263</v>
      </c>
      <c r="D182" s="191" t="s">
        <v>151</v>
      </c>
      <c r="E182" s="192" t="s">
        <v>569</v>
      </c>
      <c r="F182" s="193" t="s">
        <v>570</v>
      </c>
      <c r="G182" s="194" t="s">
        <v>365</v>
      </c>
      <c r="H182" s="195">
        <v>4</v>
      </c>
      <c r="I182" s="196"/>
      <c r="J182" s="197">
        <f aca="true" t="shared" si="0" ref="J182:J187">ROUND(I182*H182,2)</f>
        <v>0</v>
      </c>
      <c r="K182" s="193" t="s">
        <v>155</v>
      </c>
      <c r="L182" s="39"/>
      <c r="M182" s="198" t="s">
        <v>1</v>
      </c>
      <c r="N182" s="199" t="s">
        <v>46</v>
      </c>
      <c r="O182" s="71"/>
      <c r="P182" s="200">
        <f aca="true" t="shared" si="1" ref="P182:P187">O182*H182</f>
        <v>0</v>
      </c>
      <c r="Q182" s="200">
        <v>0.00167</v>
      </c>
      <c r="R182" s="200">
        <f aca="true" t="shared" si="2" ref="R182:R187">Q182*H182</f>
        <v>0.00668</v>
      </c>
      <c r="S182" s="200">
        <v>0</v>
      </c>
      <c r="T182" s="201">
        <f aca="true" t="shared" si="3" ref="T182:T187"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156</v>
      </c>
      <c r="AT182" s="202" t="s">
        <v>151</v>
      </c>
      <c r="AU182" s="202" t="s">
        <v>90</v>
      </c>
      <c r="AY182" s="17" t="s">
        <v>149</v>
      </c>
      <c r="BE182" s="203">
        <f aca="true" t="shared" si="4" ref="BE182:BE187">IF(N182="základní",J182,0)</f>
        <v>0</v>
      </c>
      <c r="BF182" s="203">
        <f aca="true" t="shared" si="5" ref="BF182:BF187">IF(N182="snížená",J182,0)</f>
        <v>0</v>
      </c>
      <c r="BG182" s="203">
        <f aca="true" t="shared" si="6" ref="BG182:BG187">IF(N182="zákl. přenesená",J182,0)</f>
        <v>0</v>
      </c>
      <c r="BH182" s="203">
        <f aca="true" t="shared" si="7" ref="BH182:BH187">IF(N182="sníž. přenesená",J182,0)</f>
        <v>0</v>
      </c>
      <c r="BI182" s="203">
        <f aca="true" t="shared" si="8" ref="BI182:BI187">IF(N182="nulová",J182,0)</f>
        <v>0</v>
      </c>
      <c r="BJ182" s="17" t="s">
        <v>88</v>
      </c>
      <c r="BK182" s="203">
        <f aca="true" t="shared" si="9" ref="BK182:BK187">ROUND(I182*H182,2)</f>
        <v>0</v>
      </c>
      <c r="BL182" s="17" t="s">
        <v>156</v>
      </c>
      <c r="BM182" s="202" t="s">
        <v>571</v>
      </c>
    </row>
    <row r="183" spans="1:65" s="2" customFormat="1" ht="24.2" customHeight="1">
      <c r="A183" s="34"/>
      <c r="B183" s="35"/>
      <c r="C183" s="237" t="s">
        <v>268</v>
      </c>
      <c r="D183" s="237" t="s">
        <v>250</v>
      </c>
      <c r="E183" s="238" t="s">
        <v>572</v>
      </c>
      <c r="F183" s="239" t="s">
        <v>573</v>
      </c>
      <c r="G183" s="240" t="s">
        <v>365</v>
      </c>
      <c r="H183" s="241">
        <v>3</v>
      </c>
      <c r="I183" s="242"/>
      <c r="J183" s="243">
        <f t="shared" si="0"/>
        <v>0</v>
      </c>
      <c r="K183" s="239" t="s">
        <v>155</v>
      </c>
      <c r="L183" s="244"/>
      <c r="M183" s="245" t="s">
        <v>1</v>
      </c>
      <c r="N183" s="246" t="s">
        <v>46</v>
      </c>
      <c r="O183" s="71"/>
      <c r="P183" s="200">
        <f t="shared" si="1"/>
        <v>0</v>
      </c>
      <c r="Q183" s="200">
        <v>0.0122</v>
      </c>
      <c r="R183" s="200">
        <f t="shared" si="2"/>
        <v>0.0366</v>
      </c>
      <c r="S183" s="200">
        <v>0</v>
      </c>
      <c r="T183" s="201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197</v>
      </c>
      <c r="AT183" s="202" t="s">
        <v>250</v>
      </c>
      <c r="AU183" s="202" t="s">
        <v>90</v>
      </c>
      <c r="AY183" s="17" t="s">
        <v>149</v>
      </c>
      <c r="BE183" s="203">
        <f t="shared" si="4"/>
        <v>0</v>
      </c>
      <c r="BF183" s="203">
        <f t="shared" si="5"/>
        <v>0</v>
      </c>
      <c r="BG183" s="203">
        <f t="shared" si="6"/>
        <v>0</v>
      </c>
      <c r="BH183" s="203">
        <f t="shared" si="7"/>
        <v>0</v>
      </c>
      <c r="BI183" s="203">
        <f t="shared" si="8"/>
        <v>0</v>
      </c>
      <c r="BJ183" s="17" t="s">
        <v>88</v>
      </c>
      <c r="BK183" s="203">
        <f t="shared" si="9"/>
        <v>0</v>
      </c>
      <c r="BL183" s="17" t="s">
        <v>156</v>
      </c>
      <c r="BM183" s="202" t="s">
        <v>574</v>
      </c>
    </row>
    <row r="184" spans="1:65" s="2" customFormat="1" ht="24.2" customHeight="1">
      <c r="A184" s="34"/>
      <c r="B184" s="35"/>
      <c r="C184" s="237" t="s">
        <v>7</v>
      </c>
      <c r="D184" s="237" t="s">
        <v>250</v>
      </c>
      <c r="E184" s="238" t="s">
        <v>575</v>
      </c>
      <c r="F184" s="239" t="s">
        <v>576</v>
      </c>
      <c r="G184" s="240" t="s">
        <v>365</v>
      </c>
      <c r="H184" s="241">
        <v>1</v>
      </c>
      <c r="I184" s="242"/>
      <c r="J184" s="243">
        <f t="shared" si="0"/>
        <v>0</v>
      </c>
      <c r="K184" s="239" t="s">
        <v>155</v>
      </c>
      <c r="L184" s="244"/>
      <c r="M184" s="245" t="s">
        <v>1</v>
      </c>
      <c r="N184" s="246" t="s">
        <v>46</v>
      </c>
      <c r="O184" s="71"/>
      <c r="P184" s="200">
        <f t="shared" si="1"/>
        <v>0</v>
      </c>
      <c r="Q184" s="200">
        <v>0.009</v>
      </c>
      <c r="R184" s="200">
        <f t="shared" si="2"/>
        <v>0.009</v>
      </c>
      <c r="S184" s="200">
        <v>0</v>
      </c>
      <c r="T184" s="201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197</v>
      </c>
      <c r="AT184" s="202" t="s">
        <v>250</v>
      </c>
      <c r="AU184" s="202" t="s">
        <v>90</v>
      </c>
      <c r="AY184" s="17" t="s">
        <v>149</v>
      </c>
      <c r="BE184" s="203">
        <f t="shared" si="4"/>
        <v>0</v>
      </c>
      <c r="BF184" s="203">
        <f t="shared" si="5"/>
        <v>0</v>
      </c>
      <c r="BG184" s="203">
        <f t="shared" si="6"/>
        <v>0</v>
      </c>
      <c r="BH184" s="203">
        <f t="shared" si="7"/>
        <v>0</v>
      </c>
      <c r="BI184" s="203">
        <f t="shared" si="8"/>
        <v>0</v>
      </c>
      <c r="BJ184" s="17" t="s">
        <v>88</v>
      </c>
      <c r="BK184" s="203">
        <f t="shared" si="9"/>
        <v>0</v>
      </c>
      <c r="BL184" s="17" t="s">
        <v>156</v>
      </c>
      <c r="BM184" s="202" t="s">
        <v>577</v>
      </c>
    </row>
    <row r="185" spans="1:65" s="2" customFormat="1" ht="44.25" customHeight="1">
      <c r="A185" s="34"/>
      <c r="B185" s="35"/>
      <c r="C185" s="191" t="s">
        <v>279</v>
      </c>
      <c r="D185" s="191" t="s">
        <v>151</v>
      </c>
      <c r="E185" s="192" t="s">
        <v>578</v>
      </c>
      <c r="F185" s="193" t="s">
        <v>579</v>
      </c>
      <c r="G185" s="194" t="s">
        <v>365</v>
      </c>
      <c r="H185" s="195">
        <v>1</v>
      </c>
      <c r="I185" s="196"/>
      <c r="J185" s="197">
        <f t="shared" si="0"/>
        <v>0</v>
      </c>
      <c r="K185" s="193" t="s">
        <v>1</v>
      </c>
      <c r="L185" s="39"/>
      <c r="M185" s="198" t="s">
        <v>1</v>
      </c>
      <c r="N185" s="199" t="s">
        <v>46</v>
      </c>
      <c r="O185" s="71"/>
      <c r="P185" s="200">
        <f t="shared" si="1"/>
        <v>0</v>
      </c>
      <c r="Q185" s="200">
        <v>0.0038</v>
      </c>
      <c r="R185" s="200">
        <f t="shared" si="2"/>
        <v>0.0038</v>
      </c>
      <c r="S185" s="200">
        <v>0</v>
      </c>
      <c r="T185" s="201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156</v>
      </c>
      <c r="AT185" s="202" t="s">
        <v>151</v>
      </c>
      <c r="AU185" s="202" t="s">
        <v>90</v>
      </c>
      <c r="AY185" s="17" t="s">
        <v>149</v>
      </c>
      <c r="BE185" s="203">
        <f t="shared" si="4"/>
        <v>0</v>
      </c>
      <c r="BF185" s="203">
        <f t="shared" si="5"/>
        <v>0</v>
      </c>
      <c r="BG185" s="203">
        <f t="shared" si="6"/>
        <v>0</v>
      </c>
      <c r="BH185" s="203">
        <f t="shared" si="7"/>
        <v>0</v>
      </c>
      <c r="BI185" s="203">
        <f t="shared" si="8"/>
        <v>0</v>
      </c>
      <c r="BJ185" s="17" t="s">
        <v>88</v>
      </c>
      <c r="BK185" s="203">
        <f t="shared" si="9"/>
        <v>0</v>
      </c>
      <c r="BL185" s="17" t="s">
        <v>156</v>
      </c>
      <c r="BM185" s="202" t="s">
        <v>580</v>
      </c>
    </row>
    <row r="186" spans="1:65" s="2" customFormat="1" ht="33" customHeight="1">
      <c r="A186" s="34"/>
      <c r="B186" s="35"/>
      <c r="C186" s="237" t="s">
        <v>283</v>
      </c>
      <c r="D186" s="237" t="s">
        <v>250</v>
      </c>
      <c r="E186" s="238" t="s">
        <v>581</v>
      </c>
      <c r="F186" s="239" t="s">
        <v>582</v>
      </c>
      <c r="G186" s="240" t="s">
        <v>365</v>
      </c>
      <c r="H186" s="241">
        <v>1</v>
      </c>
      <c r="I186" s="242"/>
      <c r="J186" s="243">
        <f t="shared" si="0"/>
        <v>0</v>
      </c>
      <c r="K186" s="239" t="s">
        <v>155</v>
      </c>
      <c r="L186" s="244"/>
      <c r="M186" s="245" t="s">
        <v>1</v>
      </c>
      <c r="N186" s="246" t="s">
        <v>46</v>
      </c>
      <c r="O186" s="71"/>
      <c r="P186" s="200">
        <f t="shared" si="1"/>
        <v>0</v>
      </c>
      <c r="Q186" s="200">
        <v>0.0248</v>
      </c>
      <c r="R186" s="200">
        <f t="shared" si="2"/>
        <v>0.0248</v>
      </c>
      <c r="S186" s="200">
        <v>0</v>
      </c>
      <c r="T186" s="201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197</v>
      </c>
      <c r="AT186" s="202" t="s">
        <v>250</v>
      </c>
      <c r="AU186" s="202" t="s">
        <v>90</v>
      </c>
      <c r="AY186" s="17" t="s">
        <v>149</v>
      </c>
      <c r="BE186" s="203">
        <f t="shared" si="4"/>
        <v>0</v>
      </c>
      <c r="BF186" s="203">
        <f t="shared" si="5"/>
        <v>0</v>
      </c>
      <c r="BG186" s="203">
        <f t="shared" si="6"/>
        <v>0</v>
      </c>
      <c r="BH186" s="203">
        <f t="shared" si="7"/>
        <v>0</v>
      </c>
      <c r="BI186" s="203">
        <f t="shared" si="8"/>
        <v>0</v>
      </c>
      <c r="BJ186" s="17" t="s">
        <v>88</v>
      </c>
      <c r="BK186" s="203">
        <f t="shared" si="9"/>
        <v>0</v>
      </c>
      <c r="BL186" s="17" t="s">
        <v>156</v>
      </c>
      <c r="BM186" s="202" t="s">
        <v>583</v>
      </c>
    </row>
    <row r="187" spans="1:65" s="2" customFormat="1" ht="44.25" customHeight="1">
      <c r="A187" s="34"/>
      <c r="B187" s="35"/>
      <c r="C187" s="191" t="s">
        <v>288</v>
      </c>
      <c r="D187" s="191" t="s">
        <v>151</v>
      </c>
      <c r="E187" s="192" t="s">
        <v>400</v>
      </c>
      <c r="F187" s="193" t="s">
        <v>401</v>
      </c>
      <c r="G187" s="194" t="s">
        <v>186</v>
      </c>
      <c r="H187" s="195">
        <v>27.9</v>
      </c>
      <c r="I187" s="196"/>
      <c r="J187" s="197">
        <f t="shared" si="0"/>
        <v>0</v>
      </c>
      <c r="K187" s="193" t="s">
        <v>155</v>
      </c>
      <c r="L187" s="39"/>
      <c r="M187" s="198" t="s">
        <v>1</v>
      </c>
      <c r="N187" s="199" t="s">
        <v>46</v>
      </c>
      <c r="O187" s="71"/>
      <c r="P187" s="200">
        <f t="shared" si="1"/>
        <v>0</v>
      </c>
      <c r="Q187" s="200">
        <v>0</v>
      </c>
      <c r="R187" s="200">
        <f t="shared" si="2"/>
        <v>0</v>
      </c>
      <c r="S187" s="200">
        <v>0</v>
      </c>
      <c r="T187" s="201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156</v>
      </c>
      <c r="AT187" s="202" t="s">
        <v>151</v>
      </c>
      <c r="AU187" s="202" t="s">
        <v>90</v>
      </c>
      <c r="AY187" s="17" t="s">
        <v>149</v>
      </c>
      <c r="BE187" s="203">
        <f t="shared" si="4"/>
        <v>0</v>
      </c>
      <c r="BF187" s="203">
        <f t="shared" si="5"/>
        <v>0</v>
      </c>
      <c r="BG187" s="203">
        <f t="shared" si="6"/>
        <v>0</v>
      </c>
      <c r="BH187" s="203">
        <f t="shared" si="7"/>
        <v>0</v>
      </c>
      <c r="BI187" s="203">
        <f t="shared" si="8"/>
        <v>0</v>
      </c>
      <c r="BJ187" s="17" t="s">
        <v>88</v>
      </c>
      <c r="BK187" s="203">
        <f t="shared" si="9"/>
        <v>0</v>
      </c>
      <c r="BL187" s="17" t="s">
        <v>156</v>
      </c>
      <c r="BM187" s="202" t="s">
        <v>584</v>
      </c>
    </row>
    <row r="188" spans="2:51" s="14" customFormat="1" ht="12">
      <c r="B188" s="215"/>
      <c r="C188" s="216"/>
      <c r="D188" s="206" t="s">
        <v>158</v>
      </c>
      <c r="E188" s="217" t="s">
        <v>1</v>
      </c>
      <c r="F188" s="218" t="s">
        <v>585</v>
      </c>
      <c r="G188" s="216"/>
      <c r="H188" s="219">
        <v>27.9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158</v>
      </c>
      <c r="AU188" s="225" t="s">
        <v>90</v>
      </c>
      <c r="AV188" s="14" t="s">
        <v>90</v>
      </c>
      <c r="AW188" s="14" t="s">
        <v>36</v>
      </c>
      <c r="AX188" s="14" t="s">
        <v>88</v>
      </c>
      <c r="AY188" s="225" t="s">
        <v>149</v>
      </c>
    </row>
    <row r="189" spans="1:65" s="2" customFormat="1" ht="24.2" customHeight="1">
      <c r="A189" s="34"/>
      <c r="B189" s="35"/>
      <c r="C189" s="237" t="s">
        <v>294</v>
      </c>
      <c r="D189" s="237" t="s">
        <v>250</v>
      </c>
      <c r="E189" s="238" t="s">
        <v>404</v>
      </c>
      <c r="F189" s="239" t="s">
        <v>405</v>
      </c>
      <c r="G189" s="240" t="s">
        <v>186</v>
      </c>
      <c r="H189" s="241">
        <v>27.9</v>
      </c>
      <c r="I189" s="242"/>
      <c r="J189" s="243">
        <f aca="true" t="shared" si="10" ref="J189:J203">ROUND(I189*H189,2)</f>
        <v>0</v>
      </c>
      <c r="K189" s="239" t="s">
        <v>1</v>
      </c>
      <c r="L189" s="244"/>
      <c r="M189" s="245" t="s">
        <v>1</v>
      </c>
      <c r="N189" s="246" t="s">
        <v>46</v>
      </c>
      <c r="O189" s="71"/>
      <c r="P189" s="200">
        <f aca="true" t="shared" si="11" ref="P189:P203">O189*H189</f>
        <v>0</v>
      </c>
      <c r="Q189" s="200">
        <v>0.00513</v>
      </c>
      <c r="R189" s="200">
        <f aca="true" t="shared" si="12" ref="R189:R203">Q189*H189</f>
        <v>0.143127</v>
      </c>
      <c r="S189" s="200">
        <v>0</v>
      </c>
      <c r="T189" s="201">
        <f aca="true" t="shared" si="13" ref="T189:T203"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197</v>
      </c>
      <c r="AT189" s="202" t="s">
        <v>250</v>
      </c>
      <c r="AU189" s="202" t="s">
        <v>90</v>
      </c>
      <c r="AY189" s="17" t="s">
        <v>149</v>
      </c>
      <c r="BE189" s="203">
        <f aca="true" t="shared" si="14" ref="BE189:BE203">IF(N189="základní",J189,0)</f>
        <v>0</v>
      </c>
      <c r="BF189" s="203">
        <f aca="true" t="shared" si="15" ref="BF189:BF203">IF(N189="snížená",J189,0)</f>
        <v>0</v>
      </c>
      <c r="BG189" s="203">
        <f aca="true" t="shared" si="16" ref="BG189:BG203">IF(N189="zákl. přenesená",J189,0)</f>
        <v>0</v>
      </c>
      <c r="BH189" s="203">
        <f aca="true" t="shared" si="17" ref="BH189:BH203">IF(N189="sníž. přenesená",J189,0)</f>
        <v>0</v>
      </c>
      <c r="BI189" s="203">
        <f aca="true" t="shared" si="18" ref="BI189:BI203">IF(N189="nulová",J189,0)</f>
        <v>0</v>
      </c>
      <c r="BJ189" s="17" t="s">
        <v>88</v>
      </c>
      <c r="BK189" s="203">
        <f aca="true" t="shared" si="19" ref="BK189:BK203">ROUND(I189*H189,2)</f>
        <v>0</v>
      </c>
      <c r="BL189" s="17" t="s">
        <v>156</v>
      </c>
      <c r="BM189" s="202" t="s">
        <v>586</v>
      </c>
    </row>
    <row r="190" spans="1:65" s="2" customFormat="1" ht="44.25" customHeight="1">
      <c r="A190" s="34"/>
      <c r="B190" s="35"/>
      <c r="C190" s="191" t="s">
        <v>298</v>
      </c>
      <c r="D190" s="191" t="s">
        <v>151</v>
      </c>
      <c r="E190" s="192" t="s">
        <v>587</v>
      </c>
      <c r="F190" s="193" t="s">
        <v>588</v>
      </c>
      <c r="G190" s="194" t="s">
        <v>365</v>
      </c>
      <c r="H190" s="195">
        <v>7</v>
      </c>
      <c r="I190" s="196"/>
      <c r="J190" s="197">
        <f t="shared" si="10"/>
        <v>0</v>
      </c>
      <c r="K190" s="193" t="s">
        <v>155</v>
      </c>
      <c r="L190" s="39"/>
      <c r="M190" s="198" t="s">
        <v>1</v>
      </c>
      <c r="N190" s="199" t="s">
        <v>46</v>
      </c>
      <c r="O190" s="71"/>
      <c r="P190" s="200">
        <f t="shared" si="11"/>
        <v>0</v>
      </c>
      <c r="Q190" s="200">
        <v>0</v>
      </c>
      <c r="R190" s="200">
        <f t="shared" si="12"/>
        <v>0</v>
      </c>
      <c r="S190" s="200">
        <v>0</v>
      </c>
      <c r="T190" s="201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156</v>
      </c>
      <c r="AT190" s="202" t="s">
        <v>151</v>
      </c>
      <c r="AU190" s="202" t="s">
        <v>90</v>
      </c>
      <c r="AY190" s="17" t="s">
        <v>149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17" t="s">
        <v>88</v>
      </c>
      <c r="BK190" s="203">
        <f t="shared" si="19"/>
        <v>0</v>
      </c>
      <c r="BL190" s="17" t="s">
        <v>156</v>
      </c>
      <c r="BM190" s="202" t="s">
        <v>589</v>
      </c>
    </row>
    <row r="191" spans="1:65" s="2" customFormat="1" ht="16.5" customHeight="1">
      <c r="A191" s="34"/>
      <c r="B191" s="35"/>
      <c r="C191" s="237" t="s">
        <v>303</v>
      </c>
      <c r="D191" s="237" t="s">
        <v>250</v>
      </c>
      <c r="E191" s="238" t="s">
        <v>590</v>
      </c>
      <c r="F191" s="239" t="s">
        <v>591</v>
      </c>
      <c r="G191" s="240" t="s">
        <v>365</v>
      </c>
      <c r="H191" s="241">
        <v>3</v>
      </c>
      <c r="I191" s="242"/>
      <c r="J191" s="243">
        <f t="shared" si="10"/>
        <v>0</v>
      </c>
      <c r="K191" s="239" t="s">
        <v>155</v>
      </c>
      <c r="L191" s="244"/>
      <c r="M191" s="245" t="s">
        <v>1</v>
      </c>
      <c r="N191" s="246" t="s">
        <v>46</v>
      </c>
      <c r="O191" s="71"/>
      <c r="P191" s="200">
        <f t="shared" si="11"/>
        <v>0</v>
      </c>
      <c r="Q191" s="200">
        <v>0.00039</v>
      </c>
      <c r="R191" s="200">
        <f t="shared" si="12"/>
        <v>0.00117</v>
      </c>
      <c r="S191" s="200">
        <v>0</v>
      </c>
      <c r="T191" s="201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197</v>
      </c>
      <c r="AT191" s="202" t="s">
        <v>250</v>
      </c>
      <c r="AU191" s="202" t="s">
        <v>90</v>
      </c>
      <c r="AY191" s="17" t="s">
        <v>149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17" t="s">
        <v>88</v>
      </c>
      <c r="BK191" s="203">
        <f t="shared" si="19"/>
        <v>0</v>
      </c>
      <c r="BL191" s="17" t="s">
        <v>156</v>
      </c>
      <c r="BM191" s="202" t="s">
        <v>592</v>
      </c>
    </row>
    <row r="192" spans="1:65" s="2" customFormat="1" ht="16.5" customHeight="1">
      <c r="A192" s="34"/>
      <c r="B192" s="35"/>
      <c r="C192" s="237" t="s">
        <v>308</v>
      </c>
      <c r="D192" s="237" t="s">
        <v>250</v>
      </c>
      <c r="E192" s="238" t="s">
        <v>593</v>
      </c>
      <c r="F192" s="239" t="s">
        <v>594</v>
      </c>
      <c r="G192" s="240" t="s">
        <v>365</v>
      </c>
      <c r="H192" s="241">
        <v>2</v>
      </c>
      <c r="I192" s="242"/>
      <c r="J192" s="243">
        <f t="shared" si="10"/>
        <v>0</v>
      </c>
      <c r="K192" s="239" t="s">
        <v>155</v>
      </c>
      <c r="L192" s="244"/>
      <c r="M192" s="245" t="s">
        <v>1</v>
      </c>
      <c r="N192" s="246" t="s">
        <v>46</v>
      </c>
      <c r="O192" s="71"/>
      <c r="P192" s="200">
        <f t="shared" si="11"/>
        <v>0</v>
      </c>
      <c r="Q192" s="200">
        <v>0.00048</v>
      </c>
      <c r="R192" s="200">
        <f t="shared" si="12"/>
        <v>0.00096</v>
      </c>
      <c r="S192" s="200">
        <v>0</v>
      </c>
      <c r="T192" s="201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197</v>
      </c>
      <c r="AT192" s="202" t="s">
        <v>250</v>
      </c>
      <c r="AU192" s="202" t="s">
        <v>90</v>
      </c>
      <c r="AY192" s="17" t="s">
        <v>149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17" t="s">
        <v>88</v>
      </c>
      <c r="BK192" s="203">
        <f t="shared" si="19"/>
        <v>0</v>
      </c>
      <c r="BL192" s="17" t="s">
        <v>156</v>
      </c>
      <c r="BM192" s="202" t="s">
        <v>595</v>
      </c>
    </row>
    <row r="193" spans="1:65" s="2" customFormat="1" ht="21.75" customHeight="1">
      <c r="A193" s="34"/>
      <c r="B193" s="35"/>
      <c r="C193" s="237" t="s">
        <v>313</v>
      </c>
      <c r="D193" s="237" t="s">
        <v>250</v>
      </c>
      <c r="E193" s="238" t="s">
        <v>596</v>
      </c>
      <c r="F193" s="239" t="s">
        <v>597</v>
      </c>
      <c r="G193" s="240" t="s">
        <v>365</v>
      </c>
      <c r="H193" s="241">
        <v>2</v>
      </c>
      <c r="I193" s="242"/>
      <c r="J193" s="243">
        <f t="shared" si="10"/>
        <v>0</v>
      </c>
      <c r="K193" s="239" t="s">
        <v>155</v>
      </c>
      <c r="L193" s="244"/>
      <c r="M193" s="245" t="s">
        <v>1</v>
      </c>
      <c r="N193" s="246" t="s">
        <v>46</v>
      </c>
      <c r="O193" s="71"/>
      <c r="P193" s="200">
        <f t="shared" si="11"/>
        <v>0</v>
      </c>
      <c r="Q193" s="200">
        <v>0.0036</v>
      </c>
      <c r="R193" s="200">
        <f t="shared" si="12"/>
        <v>0.0072</v>
      </c>
      <c r="S193" s="200">
        <v>0</v>
      </c>
      <c r="T193" s="201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197</v>
      </c>
      <c r="AT193" s="202" t="s">
        <v>250</v>
      </c>
      <c r="AU193" s="202" t="s">
        <v>90</v>
      </c>
      <c r="AY193" s="17" t="s">
        <v>149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17" t="s">
        <v>88</v>
      </c>
      <c r="BK193" s="203">
        <f t="shared" si="19"/>
        <v>0</v>
      </c>
      <c r="BL193" s="17" t="s">
        <v>156</v>
      </c>
      <c r="BM193" s="202" t="s">
        <v>598</v>
      </c>
    </row>
    <row r="194" spans="1:65" s="2" customFormat="1" ht="44.25" customHeight="1">
      <c r="A194" s="34"/>
      <c r="B194" s="35"/>
      <c r="C194" s="191" t="s">
        <v>317</v>
      </c>
      <c r="D194" s="191" t="s">
        <v>151</v>
      </c>
      <c r="E194" s="192" t="s">
        <v>408</v>
      </c>
      <c r="F194" s="193" t="s">
        <v>409</v>
      </c>
      <c r="G194" s="194" t="s">
        <v>365</v>
      </c>
      <c r="H194" s="195">
        <v>45</v>
      </c>
      <c r="I194" s="196"/>
      <c r="J194" s="197">
        <f t="shared" si="10"/>
        <v>0</v>
      </c>
      <c r="K194" s="193" t="s">
        <v>155</v>
      </c>
      <c r="L194" s="39"/>
      <c r="M194" s="198" t="s">
        <v>1</v>
      </c>
      <c r="N194" s="199" t="s">
        <v>46</v>
      </c>
      <c r="O194" s="71"/>
      <c r="P194" s="200">
        <f t="shared" si="11"/>
        <v>0</v>
      </c>
      <c r="Q194" s="200">
        <v>0</v>
      </c>
      <c r="R194" s="200">
        <f t="shared" si="12"/>
        <v>0</v>
      </c>
      <c r="S194" s="200">
        <v>0</v>
      </c>
      <c r="T194" s="201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156</v>
      </c>
      <c r="AT194" s="202" t="s">
        <v>151</v>
      </c>
      <c r="AU194" s="202" t="s">
        <v>90</v>
      </c>
      <c r="AY194" s="17" t="s">
        <v>149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17" t="s">
        <v>88</v>
      </c>
      <c r="BK194" s="203">
        <f t="shared" si="19"/>
        <v>0</v>
      </c>
      <c r="BL194" s="17" t="s">
        <v>156</v>
      </c>
      <c r="BM194" s="202" t="s">
        <v>599</v>
      </c>
    </row>
    <row r="195" spans="1:65" s="2" customFormat="1" ht="16.5" customHeight="1">
      <c r="A195" s="34"/>
      <c r="B195" s="35"/>
      <c r="C195" s="237" t="s">
        <v>325</v>
      </c>
      <c r="D195" s="237" t="s">
        <v>250</v>
      </c>
      <c r="E195" s="238" t="s">
        <v>412</v>
      </c>
      <c r="F195" s="239" t="s">
        <v>413</v>
      </c>
      <c r="G195" s="240" t="s">
        <v>365</v>
      </c>
      <c r="H195" s="241">
        <v>29</v>
      </c>
      <c r="I195" s="242"/>
      <c r="J195" s="243">
        <f t="shared" si="10"/>
        <v>0</v>
      </c>
      <c r="K195" s="239" t="s">
        <v>155</v>
      </c>
      <c r="L195" s="244"/>
      <c r="M195" s="245" t="s">
        <v>1</v>
      </c>
      <c r="N195" s="246" t="s">
        <v>46</v>
      </c>
      <c r="O195" s="71"/>
      <c r="P195" s="200">
        <f t="shared" si="11"/>
        <v>0</v>
      </c>
      <c r="Q195" s="200">
        <v>0.00108</v>
      </c>
      <c r="R195" s="200">
        <f t="shared" si="12"/>
        <v>0.03132</v>
      </c>
      <c r="S195" s="200">
        <v>0</v>
      </c>
      <c r="T195" s="201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197</v>
      </c>
      <c r="AT195" s="202" t="s">
        <v>250</v>
      </c>
      <c r="AU195" s="202" t="s">
        <v>90</v>
      </c>
      <c r="AY195" s="17" t="s">
        <v>149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17" t="s">
        <v>88</v>
      </c>
      <c r="BK195" s="203">
        <f t="shared" si="19"/>
        <v>0</v>
      </c>
      <c r="BL195" s="17" t="s">
        <v>156</v>
      </c>
      <c r="BM195" s="202" t="s">
        <v>600</v>
      </c>
    </row>
    <row r="196" spans="1:65" s="2" customFormat="1" ht="16.5" customHeight="1">
      <c r="A196" s="34"/>
      <c r="B196" s="35"/>
      <c r="C196" s="237" t="s">
        <v>329</v>
      </c>
      <c r="D196" s="237" t="s">
        <v>250</v>
      </c>
      <c r="E196" s="238" t="s">
        <v>601</v>
      </c>
      <c r="F196" s="239" t="s">
        <v>602</v>
      </c>
      <c r="G196" s="240" t="s">
        <v>365</v>
      </c>
      <c r="H196" s="241">
        <v>8</v>
      </c>
      <c r="I196" s="242"/>
      <c r="J196" s="243">
        <f t="shared" si="10"/>
        <v>0</v>
      </c>
      <c r="K196" s="239" t="s">
        <v>1</v>
      </c>
      <c r="L196" s="244"/>
      <c r="M196" s="245" t="s">
        <v>1</v>
      </c>
      <c r="N196" s="246" t="s">
        <v>46</v>
      </c>
      <c r="O196" s="71"/>
      <c r="P196" s="200">
        <f t="shared" si="11"/>
        <v>0</v>
      </c>
      <c r="Q196" s="200">
        <v>0.0046</v>
      </c>
      <c r="R196" s="200">
        <f t="shared" si="12"/>
        <v>0.0368</v>
      </c>
      <c r="S196" s="200">
        <v>0</v>
      </c>
      <c r="T196" s="201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197</v>
      </c>
      <c r="AT196" s="202" t="s">
        <v>250</v>
      </c>
      <c r="AU196" s="202" t="s">
        <v>90</v>
      </c>
      <c r="AY196" s="17" t="s">
        <v>149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17" t="s">
        <v>88</v>
      </c>
      <c r="BK196" s="203">
        <f t="shared" si="19"/>
        <v>0</v>
      </c>
      <c r="BL196" s="17" t="s">
        <v>156</v>
      </c>
      <c r="BM196" s="202" t="s">
        <v>603</v>
      </c>
    </row>
    <row r="197" spans="1:65" s="2" customFormat="1" ht="16.5" customHeight="1">
      <c r="A197" s="34"/>
      <c r="B197" s="35"/>
      <c r="C197" s="237" t="s">
        <v>333</v>
      </c>
      <c r="D197" s="237" t="s">
        <v>250</v>
      </c>
      <c r="E197" s="238" t="s">
        <v>604</v>
      </c>
      <c r="F197" s="239" t="s">
        <v>605</v>
      </c>
      <c r="G197" s="240" t="s">
        <v>365</v>
      </c>
      <c r="H197" s="241">
        <v>1</v>
      </c>
      <c r="I197" s="242"/>
      <c r="J197" s="243">
        <f t="shared" si="10"/>
        <v>0</v>
      </c>
      <c r="K197" s="239" t="s">
        <v>1</v>
      </c>
      <c r="L197" s="244"/>
      <c r="M197" s="245" t="s">
        <v>1</v>
      </c>
      <c r="N197" s="246" t="s">
        <v>46</v>
      </c>
      <c r="O197" s="71"/>
      <c r="P197" s="200">
        <f t="shared" si="11"/>
        <v>0</v>
      </c>
      <c r="Q197" s="200">
        <v>0.0051</v>
      </c>
      <c r="R197" s="200">
        <f t="shared" si="12"/>
        <v>0.0051</v>
      </c>
      <c r="S197" s="200">
        <v>0</v>
      </c>
      <c r="T197" s="201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197</v>
      </c>
      <c r="AT197" s="202" t="s">
        <v>250</v>
      </c>
      <c r="AU197" s="202" t="s">
        <v>90</v>
      </c>
      <c r="AY197" s="17" t="s">
        <v>149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17" t="s">
        <v>88</v>
      </c>
      <c r="BK197" s="203">
        <f t="shared" si="19"/>
        <v>0</v>
      </c>
      <c r="BL197" s="17" t="s">
        <v>156</v>
      </c>
      <c r="BM197" s="202" t="s">
        <v>606</v>
      </c>
    </row>
    <row r="198" spans="1:65" s="2" customFormat="1" ht="16.5" customHeight="1">
      <c r="A198" s="34"/>
      <c r="B198" s="35"/>
      <c r="C198" s="237" t="s">
        <v>337</v>
      </c>
      <c r="D198" s="237" t="s">
        <v>250</v>
      </c>
      <c r="E198" s="238" t="s">
        <v>607</v>
      </c>
      <c r="F198" s="239" t="s">
        <v>608</v>
      </c>
      <c r="G198" s="240" t="s">
        <v>365</v>
      </c>
      <c r="H198" s="241">
        <v>1</v>
      </c>
      <c r="I198" s="242"/>
      <c r="J198" s="243">
        <f t="shared" si="10"/>
        <v>0</v>
      </c>
      <c r="K198" s="239" t="s">
        <v>1</v>
      </c>
      <c r="L198" s="244"/>
      <c r="M198" s="245" t="s">
        <v>1</v>
      </c>
      <c r="N198" s="246" t="s">
        <v>46</v>
      </c>
      <c r="O198" s="71"/>
      <c r="P198" s="200">
        <f t="shared" si="11"/>
        <v>0</v>
      </c>
      <c r="Q198" s="200">
        <v>0.00195</v>
      </c>
      <c r="R198" s="200">
        <f t="shared" si="12"/>
        <v>0.00195</v>
      </c>
      <c r="S198" s="200">
        <v>0</v>
      </c>
      <c r="T198" s="201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197</v>
      </c>
      <c r="AT198" s="202" t="s">
        <v>250</v>
      </c>
      <c r="AU198" s="202" t="s">
        <v>90</v>
      </c>
      <c r="AY198" s="17" t="s">
        <v>149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17" t="s">
        <v>88</v>
      </c>
      <c r="BK198" s="203">
        <f t="shared" si="19"/>
        <v>0</v>
      </c>
      <c r="BL198" s="17" t="s">
        <v>156</v>
      </c>
      <c r="BM198" s="202" t="s">
        <v>609</v>
      </c>
    </row>
    <row r="199" spans="1:65" s="2" customFormat="1" ht="16.5" customHeight="1">
      <c r="A199" s="34"/>
      <c r="B199" s="35"/>
      <c r="C199" s="237" t="s">
        <v>341</v>
      </c>
      <c r="D199" s="237" t="s">
        <v>250</v>
      </c>
      <c r="E199" s="238" t="s">
        <v>420</v>
      </c>
      <c r="F199" s="239" t="s">
        <v>421</v>
      </c>
      <c r="G199" s="240" t="s">
        <v>365</v>
      </c>
      <c r="H199" s="241">
        <v>3</v>
      </c>
      <c r="I199" s="242"/>
      <c r="J199" s="243">
        <f t="shared" si="10"/>
        <v>0</v>
      </c>
      <c r="K199" s="239" t="s">
        <v>155</v>
      </c>
      <c r="L199" s="244"/>
      <c r="M199" s="245" t="s">
        <v>1</v>
      </c>
      <c r="N199" s="246" t="s">
        <v>46</v>
      </c>
      <c r="O199" s="71"/>
      <c r="P199" s="200">
        <f t="shared" si="11"/>
        <v>0</v>
      </c>
      <c r="Q199" s="200">
        <v>0.00138</v>
      </c>
      <c r="R199" s="200">
        <f t="shared" si="12"/>
        <v>0.00414</v>
      </c>
      <c r="S199" s="200">
        <v>0</v>
      </c>
      <c r="T199" s="201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197</v>
      </c>
      <c r="AT199" s="202" t="s">
        <v>250</v>
      </c>
      <c r="AU199" s="202" t="s">
        <v>90</v>
      </c>
      <c r="AY199" s="17" t="s">
        <v>149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17" t="s">
        <v>88</v>
      </c>
      <c r="BK199" s="203">
        <f t="shared" si="19"/>
        <v>0</v>
      </c>
      <c r="BL199" s="17" t="s">
        <v>156</v>
      </c>
      <c r="BM199" s="202" t="s">
        <v>610</v>
      </c>
    </row>
    <row r="200" spans="1:65" s="2" customFormat="1" ht="24.2" customHeight="1">
      <c r="A200" s="34"/>
      <c r="B200" s="35"/>
      <c r="C200" s="237" t="s">
        <v>345</v>
      </c>
      <c r="D200" s="237" t="s">
        <v>250</v>
      </c>
      <c r="E200" s="238" t="s">
        <v>424</v>
      </c>
      <c r="F200" s="239" t="s">
        <v>425</v>
      </c>
      <c r="G200" s="240" t="s">
        <v>365</v>
      </c>
      <c r="H200" s="241">
        <v>3</v>
      </c>
      <c r="I200" s="242"/>
      <c r="J200" s="243">
        <f t="shared" si="10"/>
        <v>0</v>
      </c>
      <c r="K200" s="239" t="s">
        <v>1</v>
      </c>
      <c r="L200" s="244"/>
      <c r="M200" s="245" t="s">
        <v>1</v>
      </c>
      <c r="N200" s="246" t="s">
        <v>46</v>
      </c>
      <c r="O200" s="71"/>
      <c r="P200" s="200">
        <f t="shared" si="11"/>
        <v>0</v>
      </c>
      <c r="Q200" s="200">
        <v>0.004</v>
      </c>
      <c r="R200" s="200">
        <f t="shared" si="12"/>
        <v>0.012</v>
      </c>
      <c r="S200" s="200">
        <v>0</v>
      </c>
      <c r="T200" s="201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197</v>
      </c>
      <c r="AT200" s="202" t="s">
        <v>250</v>
      </c>
      <c r="AU200" s="202" t="s">
        <v>90</v>
      </c>
      <c r="AY200" s="17" t="s">
        <v>149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17" t="s">
        <v>88</v>
      </c>
      <c r="BK200" s="203">
        <f t="shared" si="19"/>
        <v>0</v>
      </c>
      <c r="BL200" s="17" t="s">
        <v>156</v>
      </c>
      <c r="BM200" s="202" t="s">
        <v>611</v>
      </c>
    </row>
    <row r="201" spans="1:65" s="2" customFormat="1" ht="37.9" customHeight="1">
      <c r="A201" s="34"/>
      <c r="B201" s="35"/>
      <c r="C201" s="191" t="s">
        <v>351</v>
      </c>
      <c r="D201" s="191" t="s">
        <v>151</v>
      </c>
      <c r="E201" s="192" t="s">
        <v>612</v>
      </c>
      <c r="F201" s="193" t="s">
        <v>613</v>
      </c>
      <c r="G201" s="194" t="s">
        <v>365</v>
      </c>
      <c r="H201" s="195">
        <v>3</v>
      </c>
      <c r="I201" s="196"/>
      <c r="J201" s="197">
        <f t="shared" si="10"/>
        <v>0</v>
      </c>
      <c r="K201" s="193" t="s">
        <v>1</v>
      </c>
      <c r="L201" s="39"/>
      <c r="M201" s="198" t="s">
        <v>1</v>
      </c>
      <c r="N201" s="199" t="s">
        <v>46</v>
      </c>
      <c r="O201" s="71"/>
      <c r="P201" s="200">
        <f t="shared" si="11"/>
        <v>0</v>
      </c>
      <c r="Q201" s="200">
        <v>0</v>
      </c>
      <c r="R201" s="200">
        <f t="shared" si="12"/>
        <v>0</v>
      </c>
      <c r="S201" s="200">
        <v>0</v>
      </c>
      <c r="T201" s="201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156</v>
      </c>
      <c r="AT201" s="202" t="s">
        <v>151</v>
      </c>
      <c r="AU201" s="202" t="s">
        <v>90</v>
      </c>
      <c r="AY201" s="17" t="s">
        <v>149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17" t="s">
        <v>88</v>
      </c>
      <c r="BK201" s="203">
        <f t="shared" si="19"/>
        <v>0</v>
      </c>
      <c r="BL201" s="17" t="s">
        <v>156</v>
      </c>
      <c r="BM201" s="202" t="s">
        <v>614</v>
      </c>
    </row>
    <row r="202" spans="1:65" s="2" customFormat="1" ht="16.5" customHeight="1">
      <c r="A202" s="34"/>
      <c r="B202" s="35"/>
      <c r="C202" s="237" t="s">
        <v>357</v>
      </c>
      <c r="D202" s="237" t="s">
        <v>250</v>
      </c>
      <c r="E202" s="238" t="s">
        <v>615</v>
      </c>
      <c r="F202" s="239" t="s">
        <v>616</v>
      </c>
      <c r="G202" s="240" t="s">
        <v>365</v>
      </c>
      <c r="H202" s="241">
        <v>3</v>
      </c>
      <c r="I202" s="242"/>
      <c r="J202" s="243">
        <f t="shared" si="10"/>
        <v>0</v>
      </c>
      <c r="K202" s="239" t="s">
        <v>1</v>
      </c>
      <c r="L202" s="244"/>
      <c r="M202" s="245" t="s">
        <v>1</v>
      </c>
      <c r="N202" s="246" t="s">
        <v>46</v>
      </c>
      <c r="O202" s="71"/>
      <c r="P202" s="200">
        <f t="shared" si="11"/>
        <v>0</v>
      </c>
      <c r="Q202" s="200">
        <v>0.00309</v>
      </c>
      <c r="R202" s="200">
        <f t="shared" si="12"/>
        <v>0.00927</v>
      </c>
      <c r="S202" s="200">
        <v>0</v>
      </c>
      <c r="T202" s="201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197</v>
      </c>
      <c r="AT202" s="202" t="s">
        <v>250</v>
      </c>
      <c r="AU202" s="202" t="s">
        <v>90</v>
      </c>
      <c r="AY202" s="17" t="s">
        <v>149</v>
      </c>
      <c r="BE202" s="203">
        <f t="shared" si="14"/>
        <v>0</v>
      </c>
      <c r="BF202" s="203">
        <f t="shared" si="15"/>
        <v>0</v>
      </c>
      <c r="BG202" s="203">
        <f t="shared" si="16"/>
        <v>0</v>
      </c>
      <c r="BH202" s="203">
        <f t="shared" si="17"/>
        <v>0</v>
      </c>
      <c r="BI202" s="203">
        <f t="shared" si="18"/>
        <v>0</v>
      </c>
      <c r="BJ202" s="17" t="s">
        <v>88</v>
      </c>
      <c r="BK202" s="203">
        <f t="shared" si="19"/>
        <v>0</v>
      </c>
      <c r="BL202" s="17" t="s">
        <v>156</v>
      </c>
      <c r="BM202" s="202" t="s">
        <v>617</v>
      </c>
    </row>
    <row r="203" spans="1:65" s="2" customFormat="1" ht="44.25" customHeight="1">
      <c r="A203" s="34"/>
      <c r="B203" s="35"/>
      <c r="C203" s="191" t="s">
        <v>362</v>
      </c>
      <c r="D203" s="191" t="s">
        <v>151</v>
      </c>
      <c r="E203" s="192" t="s">
        <v>618</v>
      </c>
      <c r="F203" s="193" t="s">
        <v>619</v>
      </c>
      <c r="G203" s="194" t="s">
        <v>365</v>
      </c>
      <c r="H203" s="195">
        <v>3</v>
      </c>
      <c r="I203" s="196"/>
      <c r="J203" s="197">
        <f t="shared" si="10"/>
        <v>0</v>
      </c>
      <c r="K203" s="193" t="s">
        <v>155</v>
      </c>
      <c r="L203" s="39"/>
      <c r="M203" s="198" t="s">
        <v>1</v>
      </c>
      <c r="N203" s="199" t="s">
        <v>46</v>
      </c>
      <c r="O203" s="71"/>
      <c r="P203" s="200">
        <f t="shared" si="11"/>
        <v>0</v>
      </c>
      <c r="Q203" s="200">
        <v>0.00162</v>
      </c>
      <c r="R203" s="200">
        <f t="shared" si="12"/>
        <v>0.00486</v>
      </c>
      <c r="S203" s="200">
        <v>0</v>
      </c>
      <c r="T203" s="201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156</v>
      </c>
      <c r="AT203" s="202" t="s">
        <v>151</v>
      </c>
      <c r="AU203" s="202" t="s">
        <v>90</v>
      </c>
      <c r="AY203" s="17" t="s">
        <v>149</v>
      </c>
      <c r="BE203" s="203">
        <f t="shared" si="14"/>
        <v>0</v>
      </c>
      <c r="BF203" s="203">
        <f t="shared" si="15"/>
        <v>0</v>
      </c>
      <c r="BG203" s="203">
        <f t="shared" si="16"/>
        <v>0</v>
      </c>
      <c r="BH203" s="203">
        <f t="shared" si="17"/>
        <v>0</v>
      </c>
      <c r="BI203" s="203">
        <f t="shared" si="18"/>
        <v>0</v>
      </c>
      <c r="BJ203" s="17" t="s">
        <v>88</v>
      </c>
      <c r="BK203" s="203">
        <f t="shared" si="19"/>
        <v>0</v>
      </c>
      <c r="BL203" s="17" t="s">
        <v>156</v>
      </c>
      <c r="BM203" s="202" t="s">
        <v>620</v>
      </c>
    </row>
    <row r="204" spans="2:51" s="13" customFormat="1" ht="12">
      <c r="B204" s="204"/>
      <c r="C204" s="205"/>
      <c r="D204" s="206" t="s">
        <v>158</v>
      </c>
      <c r="E204" s="207" t="s">
        <v>1</v>
      </c>
      <c r="F204" s="208" t="s">
        <v>355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158</v>
      </c>
      <c r="AU204" s="214" t="s">
        <v>90</v>
      </c>
      <c r="AV204" s="13" t="s">
        <v>88</v>
      </c>
      <c r="AW204" s="13" t="s">
        <v>36</v>
      </c>
      <c r="AX204" s="13" t="s">
        <v>81</v>
      </c>
      <c r="AY204" s="214" t="s">
        <v>149</v>
      </c>
    </row>
    <row r="205" spans="2:51" s="14" customFormat="1" ht="12">
      <c r="B205" s="215"/>
      <c r="C205" s="216"/>
      <c r="D205" s="206" t="s">
        <v>158</v>
      </c>
      <c r="E205" s="217" t="s">
        <v>1</v>
      </c>
      <c r="F205" s="218" t="s">
        <v>169</v>
      </c>
      <c r="G205" s="216"/>
      <c r="H205" s="219">
        <v>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158</v>
      </c>
      <c r="AU205" s="225" t="s">
        <v>90</v>
      </c>
      <c r="AV205" s="14" t="s">
        <v>90</v>
      </c>
      <c r="AW205" s="14" t="s">
        <v>36</v>
      </c>
      <c r="AX205" s="14" t="s">
        <v>88</v>
      </c>
      <c r="AY205" s="225" t="s">
        <v>149</v>
      </c>
    </row>
    <row r="206" spans="1:65" s="2" customFormat="1" ht="24.2" customHeight="1">
      <c r="A206" s="34"/>
      <c r="B206" s="35"/>
      <c r="C206" s="237" t="s">
        <v>367</v>
      </c>
      <c r="D206" s="237" t="s">
        <v>250</v>
      </c>
      <c r="E206" s="238" t="s">
        <v>621</v>
      </c>
      <c r="F206" s="239" t="s">
        <v>622</v>
      </c>
      <c r="G206" s="240" t="s">
        <v>365</v>
      </c>
      <c r="H206" s="241">
        <v>3</v>
      </c>
      <c r="I206" s="259"/>
      <c r="J206" s="243">
        <f aca="true" t="shared" si="20" ref="J206:J212">ROUND(I206*H206,2)</f>
        <v>0</v>
      </c>
      <c r="K206" s="239" t="s">
        <v>155</v>
      </c>
      <c r="L206" s="244"/>
      <c r="M206" s="245" t="s">
        <v>1</v>
      </c>
      <c r="N206" s="246" t="s">
        <v>46</v>
      </c>
      <c r="O206" s="71"/>
      <c r="P206" s="200">
        <f aca="true" t="shared" si="21" ref="P206:P212">O206*H206</f>
        <v>0</v>
      </c>
      <c r="Q206" s="200">
        <v>0.01555</v>
      </c>
      <c r="R206" s="200">
        <f aca="true" t="shared" si="22" ref="R206:R212">Q206*H206</f>
        <v>0.04665</v>
      </c>
      <c r="S206" s="200">
        <v>0</v>
      </c>
      <c r="T206" s="201">
        <f aca="true" t="shared" si="23" ref="T206:T212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197</v>
      </c>
      <c r="AT206" s="202" t="s">
        <v>250</v>
      </c>
      <c r="AU206" s="202" t="s">
        <v>90</v>
      </c>
      <c r="AY206" s="17" t="s">
        <v>149</v>
      </c>
      <c r="BE206" s="203">
        <f aca="true" t="shared" si="24" ref="BE206:BE212">IF(N206="základní",J206,0)</f>
        <v>0</v>
      </c>
      <c r="BF206" s="203">
        <f aca="true" t="shared" si="25" ref="BF206:BF212">IF(N206="snížená",J206,0)</f>
        <v>0</v>
      </c>
      <c r="BG206" s="203">
        <f aca="true" t="shared" si="26" ref="BG206:BG212">IF(N206="zákl. přenesená",J206,0)</f>
        <v>0</v>
      </c>
      <c r="BH206" s="203">
        <f aca="true" t="shared" si="27" ref="BH206:BH212">IF(N206="sníž. přenesená",J206,0)</f>
        <v>0</v>
      </c>
      <c r="BI206" s="203">
        <f aca="true" t="shared" si="28" ref="BI206:BI212">IF(N206="nulová",J206,0)</f>
        <v>0</v>
      </c>
      <c r="BJ206" s="17" t="s">
        <v>88</v>
      </c>
      <c r="BK206" s="203">
        <f aca="true" t="shared" si="29" ref="BK206:BK212">ROUND(I206*H206,2)</f>
        <v>0</v>
      </c>
      <c r="BL206" s="17" t="s">
        <v>156</v>
      </c>
      <c r="BM206" s="202" t="s">
        <v>623</v>
      </c>
    </row>
    <row r="207" spans="1:65" s="2" customFormat="1" ht="24.2" customHeight="1">
      <c r="A207" s="34"/>
      <c r="B207" s="35"/>
      <c r="C207" s="237" t="s">
        <v>371</v>
      </c>
      <c r="D207" s="237" t="s">
        <v>250</v>
      </c>
      <c r="E207" s="238" t="s">
        <v>624</v>
      </c>
      <c r="F207" s="239" t="s">
        <v>625</v>
      </c>
      <c r="G207" s="240" t="s">
        <v>438</v>
      </c>
      <c r="H207" s="241">
        <v>3</v>
      </c>
      <c r="I207" s="259"/>
      <c r="J207" s="243">
        <f t="shared" si="20"/>
        <v>0</v>
      </c>
      <c r="K207" s="239" t="s">
        <v>1</v>
      </c>
      <c r="L207" s="244"/>
      <c r="M207" s="245" t="s">
        <v>1</v>
      </c>
      <c r="N207" s="246" t="s">
        <v>46</v>
      </c>
      <c r="O207" s="71"/>
      <c r="P207" s="200">
        <f t="shared" si="21"/>
        <v>0</v>
      </c>
      <c r="Q207" s="200">
        <v>0.00654</v>
      </c>
      <c r="R207" s="200">
        <f t="shared" si="22"/>
        <v>0.01962</v>
      </c>
      <c r="S207" s="200">
        <v>0</v>
      </c>
      <c r="T207" s="201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197</v>
      </c>
      <c r="AT207" s="202" t="s">
        <v>250</v>
      </c>
      <c r="AU207" s="202" t="s">
        <v>90</v>
      </c>
      <c r="AY207" s="17" t="s">
        <v>149</v>
      </c>
      <c r="BE207" s="203">
        <f t="shared" si="24"/>
        <v>0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17" t="s">
        <v>88</v>
      </c>
      <c r="BK207" s="203">
        <f t="shared" si="29"/>
        <v>0</v>
      </c>
      <c r="BL207" s="17" t="s">
        <v>156</v>
      </c>
      <c r="BM207" s="202" t="s">
        <v>626</v>
      </c>
    </row>
    <row r="208" spans="1:65" s="2" customFormat="1" ht="44.25" customHeight="1">
      <c r="A208" s="34"/>
      <c r="B208" s="35"/>
      <c r="C208" s="191" t="s">
        <v>375</v>
      </c>
      <c r="D208" s="191" t="s">
        <v>151</v>
      </c>
      <c r="E208" s="192" t="s">
        <v>627</v>
      </c>
      <c r="F208" s="193" t="s">
        <v>628</v>
      </c>
      <c r="G208" s="194" t="s">
        <v>365</v>
      </c>
      <c r="H208" s="195">
        <v>1</v>
      </c>
      <c r="I208" s="196"/>
      <c r="J208" s="197">
        <f t="shared" si="20"/>
        <v>0</v>
      </c>
      <c r="K208" s="193" t="s">
        <v>155</v>
      </c>
      <c r="L208" s="39"/>
      <c r="M208" s="198" t="s">
        <v>1</v>
      </c>
      <c r="N208" s="199" t="s">
        <v>46</v>
      </c>
      <c r="O208" s="71"/>
      <c r="P208" s="200">
        <f t="shared" si="21"/>
        <v>0</v>
      </c>
      <c r="Q208" s="200">
        <v>0.00159</v>
      </c>
      <c r="R208" s="200">
        <f t="shared" si="22"/>
        <v>0.00159</v>
      </c>
      <c r="S208" s="200">
        <v>0</v>
      </c>
      <c r="T208" s="201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156</v>
      </c>
      <c r="AT208" s="202" t="s">
        <v>151</v>
      </c>
      <c r="AU208" s="202" t="s">
        <v>90</v>
      </c>
      <c r="AY208" s="17" t="s">
        <v>149</v>
      </c>
      <c r="BE208" s="203">
        <f t="shared" si="24"/>
        <v>0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17" t="s">
        <v>88</v>
      </c>
      <c r="BK208" s="203">
        <f t="shared" si="29"/>
        <v>0</v>
      </c>
      <c r="BL208" s="17" t="s">
        <v>156</v>
      </c>
      <c r="BM208" s="202" t="s">
        <v>629</v>
      </c>
    </row>
    <row r="209" spans="1:65" s="2" customFormat="1" ht="24.2" customHeight="1">
      <c r="A209" s="34"/>
      <c r="B209" s="35"/>
      <c r="C209" s="237" t="s">
        <v>379</v>
      </c>
      <c r="D209" s="237" t="s">
        <v>250</v>
      </c>
      <c r="E209" s="238" t="s">
        <v>630</v>
      </c>
      <c r="F209" s="239" t="s">
        <v>631</v>
      </c>
      <c r="G209" s="240" t="s">
        <v>365</v>
      </c>
      <c r="H209" s="241">
        <v>1</v>
      </c>
      <c r="I209" s="259"/>
      <c r="J209" s="243">
        <f t="shared" si="20"/>
        <v>0</v>
      </c>
      <c r="K209" s="239" t="s">
        <v>1</v>
      </c>
      <c r="L209" s="244"/>
      <c r="M209" s="245" t="s">
        <v>1</v>
      </c>
      <c r="N209" s="246" t="s">
        <v>46</v>
      </c>
      <c r="O209" s="71"/>
      <c r="P209" s="200">
        <f t="shared" si="21"/>
        <v>0</v>
      </c>
      <c r="Q209" s="200">
        <v>0.027</v>
      </c>
      <c r="R209" s="200">
        <f t="shared" si="22"/>
        <v>0.027</v>
      </c>
      <c r="S209" s="200">
        <v>0</v>
      </c>
      <c r="T209" s="201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197</v>
      </c>
      <c r="AT209" s="202" t="s">
        <v>250</v>
      </c>
      <c r="AU209" s="202" t="s">
        <v>90</v>
      </c>
      <c r="AY209" s="17" t="s">
        <v>149</v>
      </c>
      <c r="BE209" s="203">
        <f t="shared" si="24"/>
        <v>0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17" t="s">
        <v>88</v>
      </c>
      <c r="BK209" s="203">
        <f t="shared" si="29"/>
        <v>0</v>
      </c>
      <c r="BL209" s="17" t="s">
        <v>156</v>
      </c>
      <c r="BM209" s="202" t="s">
        <v>632</v>
      </c>
    </row>
    <row r="210" spans="1:65" s="2" customFormat="1" ht="24.2" customHeight="1">
      <c r="A210" s="34"/>
      <c r="B210" s="35"/>
      <c r="C210" s="191" t="s">
        <v>383</v>
      </c>
      <c r="D210" s="191" t="s">
        <v>151</v>
      </c>
      <c r="E210" s="192" t="s">
        <v>633</v>
      </c>
      <c r="F210" s="193" t="s">
        <v>634</v>
      </c>
      <c r="G210" s="194" t="s">
        <v>365</v>
      </c>
      <c r="H210" s="195">
        <v>2</v>
      </c>
      <c r="I210" s="196"/>
      <c r="J210" s="197">
        <f t="shared" si="20"/>
        <v>0</v>
      </c>
      <c r="K210" s="193" t="s">
        <v>155</v>
      </c>
      <c r="L210" s="39"/>
      <c r="M210" s="198" t="s">
        <v>1</v>
      </c>
      <c r="N210" s="199" t="s">
        <v>46</v>
      </c>
      <c r="O210" s="71"/>
      <c r="P210" s="200">
        <f t="shared" si="21"/>
        <v>0</v>
      </c>
      <c r="Q210" s="200">
        <v>0.00136</v>
      </c>
      <c r="R210" s="200">
        <f t="shared" si="22"/>
        <v>0.00272</v>
      </c>
      <c r="S210" s="200">
        <v>0</v>
      </c>
      <c r="T210" s="201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156</v>
      </c>
      <c r="AT210" s="202" t="s">
        <v>151</v>
      </c>
      <c r="AU210" s="202" t="s">
        <v>90</v>
      </c>
      <c r="AY210" s="17" t="s">
        <v>149</v>
      </c>
      <c r="BE210" s="203">
        <f t="shared" si="24"/>
        <v>0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17" t="s">
        <v>88</v>
      </c>
      <c r="BK210" s="203">
        <f t="shared" si="29"/>
        <v>0</v>
      </c>
      <c r="BL210" s="17" t="s">
        <v>156</v>
      </c>
      <c r="BM210" s="202" t="s">
        <v>635</v>
      </c>
    </row>
    <row r="211" spans="1:65" s="2" customFormat="1" ht="24.2" customHeight="1">
      <c r="A211" s="34"/>
      <c r="B211" s="35"/>
      <c r="C211" s="237" t="s">
        <v>387</v>
      </c>
      <c r="D211" s="237" t="s">
        <v>250</v>
      </c>
      <c r="E211" s="238" t="s">
        <v>636</v>
      </c>
      <c r="F211" s="239" t="s">
        <v>637</v>
      </c>
      <c r="G211" s="240" t="s">
        <v>365</v>
      </c>
      <c r="H211" s="241">
        <v>2</v>
      </c>
      <c r="I211" s="259"/>
      <c r="J211" s="243">
        <f t="shared" si="20"/>
        <v>0</v>
      </c>
      <c r="K211" s="239" t="s">
        <v>155</v>
      </c>
      <c r="L211" s="244"/>
      <c r="M211" s="245" t="s">
        <v>1</v>
      </c>
      <c r="N211" s="246" t="s">
        <v>46</v>
      </c>
      <c r="O211" s="71"/>
      <c r="P211" s="200">
        <f t="shared" si="21"/>
        <v>0</v>
      </c>
      <c r="Q211" s="200">
        <v>0.0325</v>
      </c>
      <c r="R211" s="200">
        <f t="shared" si="22"/>
        <v>0.065</v>
      </c>
      <c r="S211" s="200">
        <v>0</v>
      </c>
      <c r="T211" s="201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197</v>
      </c>
      <c r="AT211" s="202" t="s">
        <v>250</v>
      </c>
      <c r="AU211" s="202" t="s">
        <v>90</v>
      </c>
      <c r="AY211" s="17" t="s">
        <v>149</v>
      </c>
      <c r="BE211" s="203">
        <f t="shared" si="24"/>
        <v>0</v>
      </c>
      <c r="BF211" s="203">
        <f t="shared" si="25"/>
        <v>0</v>
      </c>
      <c r="BG211" s="203">
        <f t="shared" si="26"/>
        <v>0</v>
      </c>
      <c r="BH211" s="203">
        <f t="shared" si="27"/>
        <v>0</v>
      </c>
      <c r="BI211" s="203">
        <f t="shared" si="28"/>
        <v>0</v>
      </c>
      <c r="BJ211" s="17" t="s">
        <v>88</v>
      </c>
      <c r="BK211" s="203">
        <f t="shared" si="29"/>
        <v>0</v>
      </c>
      <c r="BL211" s="17" t="s">
        <v>156</v>
      </c>
      <c r="BM211" s="202" t="s">
        <v>638</v>
      </c>
    </row>
    <row r="212" spans="1:65" s="2" customFormat="1" ht="21.75" customHeight="1">
      <c r="A212" s="34"/>
      <c r="B212" s="35"/>
      <c r="C212" s="191" t="s">
        <v>391</v>
      </c>
      <c r="D212" s="191" t="s">
        <v>151</v>
      </c>
      <c r="E212" s="192" t="s">
        <v>441</v>
      </c>
      <c r="F212" s="193" t="s">
        <v>442</v>
      </c>
      <c r="G212" s="194" t="s">
        <v>186</v>
      </c>
      <c r="H212" s="195">
        <v>2576.84</v>
      </c>
      <c r="I212" s="196"/>
      <c r="J212" s="197">
        <f t="shared" si="20"/>
        <v>0</v>
      </c>
      <c r="K212" s="193" t="s">
        <v>155</v>
      </c>
      <c r="L212" s="39"/>
      <c r="M212" s="198" t="s">
        <v>1</v>
      </c>
      <c r="N212" s="199" t="s">
        <v>46</v>
      </c>
      <c r="O212" s="71"/>
      <c r="P212" s="200">
        <f t="shared" si="21"/>
        <v>0</v>
      </c>
      <c r="Q212" s="200">
        <v>0</v>
      </c>
      <c r="R212" s="200">
        <f t="shared" si="22"/>
        <v>0</v>
      </c>
      <c r="S212" s="200">
        <v>0</v>
      </c>
      <c r="T212" s="201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156</v>
      </c>
      <c r="AT212" s="202" t="s">
        <v>151</v>
      </c>
      <c r="AU212" s="202" t="s">
        <v>90</v>
      </c>
      <c r="AY212" s="17" t="s">
        <v>149</v>
      </c>
      <c r="BE212" s="203">
        <f t="shared" si="24"/>
        <v>0</v>
      </c>
      <c r="BF212" s="203">
        <f t="shared" si="25"/>
        <v>0</v>
      </c>
      <c r="BG212" s="203">
        <f t="shared" si="26"/>
        <v>0</v>
      </c>
      <c r="BH212" s="203">
        <f t="shared" si="27"/>
        <v>0</v>
      </c>
      <c r="BI212" s="203">
        <f t="shared" si="28"/>
        <v>0</v>
      </c>
      <c r="BJ212" s="17" t="s">
        <v>88</v>
      </c>
      <c r="BK212" s="203">
        <f t="shared" si="29"/>
        <v>0</v>
      </c>
      <c r="BL212" s="17" t="s">
        <v>156</v>
      </c>
      <c r="BM212" s="202" t="s">
        <v>639</v>
      </c>
    </row>
    <row r="213" spans="2:51" s="14" customFormat="1" ht="12">
      <c r="B213" s="215"/>
      <c r="C213" s="216"/>
      <c r="D213" s="206" t="s">
        <v>158</v>
      </c>
      <c r="E213" s="217" t="s">
        <v>1</v>
      </c>
      <c r="F213" s="218" t="s">
        <v>640</v>
      </c>
      <c r="G213" s="216"/>
      <c r="H213" s="219">
        <v>2576.84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158</v>
      </c>
      <c r="AU213" s="225" t="s">
        <v>90</v>
      </c>
      <c r="AV213" s="14" t="s">
        <v>90</v>
      </c>
      <c r="AW213" s="14" t="s">
        <v>36</v>
      </c>
      <c r="AX213" s="14" t="s">
        <v>88</v>
      </c>
      <c r="AY213" s="225" t="s">
        <v>149</v>
      </c>
    </row>
    <row r="214" spans="1:65" s="2" customFormat="1" ht="24.2" customHeight="1">
      <c r="A214" s="34"/>
      <c r="B214" s="35"/>
      <c r="C214" s="191" t="s">
        <v>395</v>
      </c>
      <c r="D214" s="191" t="s">
        <v>151</v>
      </c>
      <c r="E214" s="192" t="s">
        <v>446</v>
      </c>
      <c r="F214" s="193" t="s">
        <v>447</v>
      </c>
      <c r="G214" s="194" t="s">
        <v>186</v>
      </c>
      <c r="H214" s="195">
        <v>2576.84</v>
      </c>
      <c r="I214" s="196"/>
      <c r="J214" s="197">
        <f>ROUND(I214*H214,2)</f>
        <v>0</v>
      </c>
      <c r="K214" s="193" t="s">
        <v>155</v>
      </c>
      <c r="L214" s="39"/>
      <c r="M214" s="198" t="s">
        <v>1</v>
      </c>
      <c r="N214" s="199" t="s">
        <v>46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156</v>
      </c>
      <c r="AT214" s="202" t="s">
        <v>151</v>
      </c>
      <c r="AU214" s="202" t="s">
        <v>90</v>
      </c>
      <c r="AY214" s="17" t="s">
        <v>149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88</v>
      </c>
      <c r="BK214" s="203">
        <f>ROUND(I214*H214,2)</f>
        <v>0</v>
      </c>
      <c r="BL214" s="17" t="s">
        <v>156</v>
      </c>
      <c r="BM214" s="202" t="s">
        <v>641</v>
      </c>
    </row>
    <row r="215" spans="2:51" s="14" customFormat="1" ht="12">
      <c r="B215" s="215"/>
      <c r="C215" s="216"/>
      <c r="D215" s="206" t="s">
        <v>158</v>
      </c>
      <c r="E215" s="217" t="s">
        <v>1</v>
      </c>
      <c r="F215" s="218" t="s">
        <v>642</v>
      </c>
      <c r="G215" s="216"/>
      <c r="H215" s="219">
        <v>2576.84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158</v>
      </c>
      <c r="AU215" s="225" t="s">
        <v>90</v>
      </c>
      <c r="AV215" s="14" t="s">
        <v>90</v>
      </c>
      <c r="AW215" s="14" t="s">
        <v>36</v>
      </c>
      <c r="AX215" s="14" t="s">
        <v>88</v>
      </c>
      <c r="AY215" s="225" t="s">
        <v>149</v>
      </c>
    </row>
    <row r="216" spans="1:65" s="2" customFormat="1" ht="24.2" customHeight="1">
      <c r="A216" s="34"/>
      <c r="B216" s="35"/>
      <c r="C216" s="191" t="s">
        <v>399</v>
      </c>
      <c r="D216" s="191" t="s">
        <v>151</v>
      </c>
      <c r="E216" s="192" t="s">
        <v>450</v>
      </c>
      <c r="F216" s="193" t="s">
        <v>451</v>
      </c>
      <c r="G216" s="194" t="s">
        <v>365</v>
      </c>
      <c r="H216" s="195">
        <v>10</v>
      </c>
      <c r="I216" s="196"/>
      <c r="J216" s="197">
        <f aca="true" t="shared" si="30" ref="J216:J223">ROUND(I216*H216,2)</f>
        <v>0</v>
      </c>
      <c r="K216" s="193" t="s">
        <v>155</v>
      </c>
      <c r="L216" s="39"/>
      <c r="M216" s="198" t="s">
        <v>1</v>
      </c>
      <c r="N216" s="199" t="s">
        <v>46</v>
      </c>
      <c r="O216" s="71"/>
      <c r="P216" s="200">
        <f aca="true" t="shared" si="31" ref="P216:P223">O216*H216</f>
        <v>0</v>
      </c>
      <c r="Q216" s="200">
        <v>0.45937</v>
      </c>
      <c r="R216" s="200">
        <f aca="true" t="shared" si="32" ref="R216:R223">Q216*H216</f>
        <v>4.5937</v>
      </c>
      <c r="S216" s="200">
        <v>0</v>
      </c>
      <c r="T216" s="201">
        <f aca="true" t="shared" si="33" ref="T216:T223"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156</v>
      </c>
      <c r="AT216" s="202" t="s">
        <v>151</v>
      </c>
      <c r="AU216" s="202" t="s">
        <v>90</v>
      </c>
      <c r="AY216" s="17" t="s">
        <v>149</v>
      </c>
      <c r="BE216" s="203">
        <f aca="true" t="shared" si="34" ref="BE216:BE223">IF(N216="základní",J216,0)</f>
        <v>0</v>
      </c>
      <c r="BF216" s="203">
        <f aca="true" t="shared" si="35" ref="BF216:BF223">IF(N216="snížená",J216,0)</f>
        <v>0</v>
      </c>
      <c r="BG216" s="203">
        <f aca="true" t="shared" si="36" ref="BG216:BG223">IF(N216="zákl. přenesená",J216,0)</f>
        <v>0</v>
      </c>
      <c r="BH216" s="203">
        <f aca="true" t="shared" si="37" ref="BH216:BH223">IF(N216="sníž. přenesená",J216,0)</f>
        <v>0</v>
      </c>
      <c r="BI216" s="203">
        <f aca="true" t="shared" si="38" ref="BI216:BI223">IF(N216="nulová",J216,0)</f>
        <v>0</v>
      </c>
      <c r="BJ216" s="17" t="s">
        <v>88</v>
      </c>
      <c r="BK216" s="203">
        <f aca="true" t="shared" si="39" ref="BK216:BK223">ROUND(I216*H216,2)</f>
        <v>0</v>
      </c>
      <c r="BL216" s="17" t="s">
        <v>156</v>
      </c>
      <c r="BM216" s="202" t="s">
        <v>643</v>
      </c>
    </row>
    <row r="217" spans="1:65" s="2" customFormat="1" ht="16.5" customHeight="1">
      <c r="A217" s="34"/>
      <c r="B217" s="35"/>
      <c r="C217" s="191" t="s">
        <v>403</v>
      </c>
      <c r="D217" s="191" t="s">
        <v>151</v>
      </c>
      <c r="E217" s="192" t="s">
        <v>454</v>
      </c>
      <c r="F217" s="193" t="s">
        <v>455</v>
      </c>
      <c r="G217" s="194" t="s">
        <v>365</v>
      </c>
      <c r="H217" s="195">
        <v>3</v>
      </c>
      <c r="I217" s="196"/>
      <c r="J217" s="197">
        <f t="shared" si="30"/>
        <v>0</v>
      </c>
      <c r="K217" s="193" t="s">
        <v>155</v>
      </c>
      <c r="L217" s="39"/>
      <c r="M217" s="198" t="s">
        <v>1</v>
      </c>
      <c r="N217" s="199" t="s">
        <v>46</v>
      </c>
      <c r="O217" s="71"/>
      <c r="P217" s="200">
        <f t="shared" si="31"/>
        <v>0</v>
      </c>
      <c r="Q217" s="200">
        <v>0.12303</v>
      </c>
      <c r="R217" s="200">
        <f t="shared" si="32"/>
        <v>0.36909000000000003</v>
      </c>
      <c r="S217" s="200">
        <v>0</v>
      </c>
      <c r="T217" s="201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156</v>
      </c>
      <c r="AT217" s="202" t="s">
        <v>151</v>
      </c>
      <c r="AU217" s="202" t="s">
        <v>90</v>
      </c>
      <c r="AY217" s="17" t="s">
        <v>149</v>
      </c>
      <c r="BE217" s="203">
        <f t="shared" si="34"/>
        <v>0</v>
      </c>
      <c r="BF217" s="203">
        <f t="shared" si="35"/>
        <v>0</v>
      </c>
      <c r="BG217" s="203">
        <f t="shared" si="36"/>
        <v>0</v>
      </c>
      <c r="BH217" s="203">
        <f t="shared" si="37"/>
        <v>0</v>
      </c>
      <c r="BI217" s="203">
        <f t="shared" si="38"/>
        <v>0</v>
      </c>
      <c r="BJ217" s="17" t="s">
        <v>88</v>
      </c>
      <c r="BK217" s="203">
        <f t="shared" si="39"/>
        <v>0</v>
      </c>
      <c r="BL217" s="17" t="s">
        <v>156</v>
      </c>
      <c r="BM217" s="202" t="s">
        <v>644</v>
      </c>
    </row>
    <row r="218" spans="1:65" s="2" customFormat="1" ht="24.2" customHeight="1">
      <c r="A218" s="34"/>
      <c r="B218" s="35"/>
      <c r="C218" s="237" t="s">
        <v>407</v>
      </c>
      <c r="D218" s="237" t="s">
        <v>250</v>
      </c>
      <c r="E218" s="238" t="s">
        <v>645</v>
      </c>
      <c r="F218" s="239" t="s">
        <v>646</v>
      </c>
      <c r="G218" s="240" t="s">
        <v>365</v>
      </c>
      <c r="H218" s="241">
        <v>3</v>
      </c>
      <c r="I218" s="259"/>
      <c r="J218" s="243">
        <f t="shared" si="30"/>
        <v>0</v>
      </c>
      <c r="K218" s="239" t="s">
        <v>155</v>
      </c>
      <c r="L218" s="244"/>
      <c r="M218" s="245" t="s">
        <v>1</v>
      </c>
      <c r="N218" s="246" t="s">
        <v>46</v>
      </c>
      <c r="O218" s="71"/>
      <c r="P218" s="200">
        <f t="shared" si="31"/>
        <v>0</v>
      </c>
      <c r="Q218" s="200">
        <v>0.0133</v>
      </c>
      <c r="R218" s="200">
        <f t="shared" si="32"/>
        <v>0.0399</v>
      </c>
      <c r="S218" s="200">
        <v>0</v>
      </c>
      <c r="T218" s="201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197</v>
      </c>
      <c r="AT218" s="202" t="s">
        <v>250</v>
      </c>
      <c r="AU218" s="202" t="s">
        <v>90</v>
      </c>
      <c r="AY218" s="17" t="s">
        <v>149</v>
      </c>
      <c r="BE218" s="203">
        <f t="shared" si="34"/>
        <v>0</v>
      </c>
      <c r="BF218" s="203">
        <f t="shared" si="35"/>
        <v>0</v>
      </c>
      <c r="BG218" s="203">
        <f t="shared" si="36"/>
        <v>0</v>
      </c>
      <c r="BH218" s="203">
        <f t="shared" si="37"/>
        <v>0</v>
      </c>
      <c r="BI218" s="203">
        <f t="shared" si="38"/>
        <v>0</v>
      </c>
      <c r="BJ218" s="17" t="s">
        <v>88</v>
      </c>
      <c r="BK218" s="203">
        <f t="shared" si="39"/>
        <v>0</v>
      </c>
      <c r="BL218" s="17" t="s">
        <v>156</v>
      </c>
      <c r="BM218" s="202" t="s">
        <v>647</v>
      </c>
    </row>
    <row r="219" spans="1:65" s="2" customFormat="1" ht="24.2" customHeight="1">
      <c r="A219" s="34"/>
      <c r="B219" s="35"/>
      <c r="C219" s="237" t="s">
        <v>411</v>
      </c>
      <c r="D219" s="237" t="s">
        <v>250</v>
      </c>
      <c r="E219" s="238" t="s">
        <v>648</v>
      </c>
      <c r="F219" s="239" t="s">
        <v>649</v>
      </c>
      <c r="G219" s="240" t="s">
        <v>365</v>
      </c>
      <c r="H219" s="241">
        <v>3</v>
      </c>
      <c r="I219" s="259"/>
      <c r="J219" s="243">
        <f t="shared" si="30"/>
        <v>0</v>
      </c>
      <c r="K219" s="239" t="s">
        <v>1</v>
      </c>
      <c r="L219" s="244"/>
      <c r="M219" s="245" t="s">
        <v>1</v>
      </c>
      <c r="N219" s="246" t="s">
        <v>46</v>
      </c>
      <c r="O219" s="71"/>
      <c r="P219" s="200">
        <f t="shared" si="31"/>
        <v>0</v>
      </c>
      <c r="Q219" s="200">
        <v>0.00058</v>
      </c>
      <c r="R219" s="200">
        <f t="shared" si="32"/>
        <v>0.00174</v>
      </c>
      <c r="S219" s="200">
        <v>0</v>
      </c>
      <c r="T219" s="201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197</v>
      </c>
      <c r="AT219" s="202" t="s">
        <v>250</v>
      </c>
      <c r="AU219" s="202" t="s">
        <v>90</v>
      </c>
      <c r="AY219" s="17" t="s">
        <v>149</v>
      </c>
      <c r="BE219" s="203">
        <f t="shared" si="34"/>
        <v>0</v>
      </c>
      <c r="BF219" s="203">
        <f t="shared" si="35"/>
        <v>0</v>
      </c>
      <c r="BG219" s="203">
        <f t="shared" si="36"/>
        <v>0</v>
      </c>
      <c r="BH219" s="203">
        <f t="shared" si="37"/>
        <v>0</v>
      </c>
      <c r="BI219" s="203">
        <f t="shared" si="38"/>
        <v>0</v>
      </c>
      <c r="BJ219" s="17" t="s">
        <v>88</v>
      </c>
      <c r="BK219" s="203">
        <f t="shared" si="39"/>
        <v>0</v>
      </c>
      <c r="BL219" s="17" t="s">
        <v>156</v>
      </c>
      <c r="BM219" s="202" t="s">
        <v>650</v>
      </c>
    </row>
    <row r="220" spans="1:65" s="2" customFormat="1" ht="16.5" customHeight="1">
      <c r="A220" s="34"/>
      <c r="B220" s="35"/>
      <c r="C220" s="191" t="s">
        <v>415</v>
      </c>
      <c r="D220" s="191" t="s">
        <v>151</v>
      </c>
      <c r="E220" s="192" t="s">
        <v>651</v>
      </c>
      <c r="F220" s="193" t="s">
        <v>652</v>
      </c>
      <c r="G220" s="194" t="s">
        <v>365</v>
      </c>
      <c r="H220" s="195">
        <v>3</v>
      </c>
      <c r="I220" s="196"/>
      <c r="J220" s="197">
        <f t="shared" si="30"/>
        <v>0</v>
      </c>
      <c r="K220" s="193" t="s">
        <v>155</v>
      </c>
      <c r="L220" s="39"/>
      <c r="M220" s="198" t="s">
        <v>1</v>
      </c>
      <c r="N220" s="199" t="s">
        <v>46</v>
      </c>
      <c r="O220" s="71"/>
      <c r="P220" s="200">
        <f t="shared" si="31"/>
        <v>0</v>
      </c>
      <c r="Q220" s="200">
        <v>0.32906</v>
      </c>
      <c r="R220" s="200">
        <f t="shared" si="32"/>
        <v>0.9871800000000001</v>
      </c>
      <c r="S220" s="200">
        <v>0</v>
      </c>
      <c r="T220" s="201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156</v>
      </c>
      <c r="AT220" s="202" t="s">
        <v>151</v>
      </c>
      <c r="AU220" s="202" t="s">
        <v>90</v>
      </c>
      <c r="AY220" s="17" t="s">
        <v>149</v>
      </c>
      <c r="BE220" s="203">
        <f t="shared" si="34"/>
        <v>0</v>
      </c>
      <c r="BF220" s="203">
        <f t="shared" si="35"/>
        <v>0</v>
      </c>
      <c r="BG220" s="203">
        <f t="shared" si="36"/>
        <v>0</v>
      </c>
      <c r="BH220" s="203">
        <f t="shared" si="37"/>
        <v>0</v>
      </c>
      <c r="BI220" s="203">
        <f t="shared" si="38"/>
        <v>0</v>
      </c>
      <c r="BJ220" s="17" t="s">
        <v>88</v>
      </c>
      <c r="BK220" s="203">
        <f t="shared" si="39"/>
        <v>0</v>
      </c>
      <c r="BL220" s="17" t="s">
        <v>156</v>
      </c>
      <c r="BM220" s="202" t="s">
        <v>653</v>
      </c>
    </row>
    <row r="221" spans="1:65" s="2" customFormat="1" ht="16.5" customHeight="1">
      <c r="A221" s="34"/>
      <c r="B221" s="35"/>
      <c r="C221" s="237" t="s">
        <v>419</v>
      </c>
      <c r="D221" s="237" t="s">
        <v>250</v>
      </c>
      <c r="E221" s="238" t="s">
        <v>654</v>
      </c>
      <c r="F221" s="239" t="s">
        <v>655</v>
      </c>
      <c r="G221" s="240" t="s">
        <v>365</v>
      </c>
      <c r="H221" s="241">
        <v>3</v>
      </c>
      <c r="I221" s="259"/>
      <c r="J221" s="243">
        <f t="shared" si="30"/>
        <v>0</v>
      </c>
      <c r="K221" s="239" t="s">
        <v>155</v>
      </c>
      <c r="L221" s="244"/>
      <c r="M221" s="245" t="s">
        <v>1</v>
      </c>
      <c r="N221" s="246" t="s">
        <v>46</v>
      </c>
      <c r="O221" s="71"/>
      <c r="P221" s="200">
        <f t="shared" si="31"/>
        <v>0</v>
      </c>
      <c r="Q221" s="200">
        <v>0.0295</v>
      </c>
      <c r="R221" s="200">
        <f t="shared" si="32"/>
        <v>0.0885</v>
      </c>
      <c r="S221" s="200">
        <v>0</v>
      </c>
      <c r="T221" s="201">
        <f t="shared" si="3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197</v>
      </c>
      <c r="AT221" s="202" t="s">
        <v>250</v>
      </c>
      <c r="AU221" s="202" t="s">
        <v>90</v>
      </c>
      <c r="AY221" s="17" t="s">
        <v>149</v>
      </c>
      <c r="BE221" s="203">
        <f t="shared" si="34"/>
        <v>0</v>
      </c>
      <c r="BF221" s="203">
        <f t="shared" si="35"/>
        <v>0</v>
      </c>
      <c r="BG221" s="203">
        <f t="shared" si="36"/>
        <v>0</v>
      </c>
      <c r="BH221" s="203">
        <f t="shared" si="37"/>
        <v>0</v>
      </c>
      <c r="BI221" s="203">
        <f t="shared" si="38"/>
        <v>0</v>
      </c>
      <c r="BJ221" s="17" t="s">
        <v>88</v>
      </c>
      <c r="BK221" s="203">
        <f t="shared" si="39"/>
        <v>0</v>
      </c>
      <c r="BL221" s="17" t="s">
        <v>156</v>
      </c>
      <c r="BM221" s="202" t="s">
        <v>656</v>
      </c>
    </row>
    <row r="222" spans="1:65" s="2" customFormat="1" ht="24.2" customHeight="1">
      <c r="A222" s="34"/>
      <c r="B222" s="35"/>
      <c r="C222" s="237" t="s">
        <v>423</v>
      </c>
      <c r="D222" s="237" t="s">
        <v>250</v>
      </c>
      <c r="E222" s="238" t="s">
        <v>657</v>
      </c>
      <c r="F222" s="239" t="s">
        <v>658</v>
      </c>
      <c r="G222" s="240" t="s">
        <v>365</v>
      </c>
      <c r="H222" s="241">
        <v>3</v>
      </c>
      <c r="I222" s="259"/>
      <c r="J222" s="243">
        <f t="shared" si="30"/>
        <v>0</v>
      </c>
      <c r="K222" s="239" t="s">
        <v>1</v>
      </c>
      <c r="L222" s="244"/>
      <c r="M222" s="245" t="s">
        <v>1</v>
      </c>
      <c r="N222" s="246" t="s">
        <v>46</v>
      </c>
      <c r="O222" s="71"/>
      <c r="P222" s="200">
        <f t="shared" si="31"/>
        <v>0</v>
      </c>
      <c r="Q222" s="200">
        <v>0.0027</v>
      </c>
      <c r="R222" s="200">
        <f t="shared" si="32"/>
        <v>0.0081</v>
      </c>
      <c r="S222" s="200">
        <v>0</v>
      </c>
      <c r="T222" s="201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197</v>
      </c>
      <c r="AT222" s="202" t="s">
        <v>250</v>
      </c>
      <c r="AU222" s="202" t="s">
        <v>90</v>
      </c>
      <c r="AY222" s="17" t="s">
        <v>149</v>
      </c>
      <c r="BE222" s="203">
        <f t="shared" si="34"/>
        <v>0</v>
      </c>
      <c r="BF222" s="203">
        <f t="shared" si="35"/>
        <v>0</v>
      </c>
      <c r="BG222" s="203">
        <f t="shared" si="36"/>
        <v>0</v>
      </c>
      <c r="BH222" s="203">
        <f t="shared" si="37"/>
        <v>0</v>
      </c>
      <c r="BI222" s="203">
        <f t="shared" si="38"/>
        <v>0</v>
      </c>
      <c r="BJ222" s="17" t="s">
        <v>88</v>
      </c>
      <c r="BK222" s="203">
        <f t="shared" si="39"/>
        <v>0</v>
      </c>
      <c r="BL222" s="17" t="s">
        <v>156</v>
      </c>
      <c r="BM222" s="202" t="s">
        <v>659</v>
      </c>
    </row>
    <row r="223" spans="1:65" s="2" customFormat="1" ht="16.5" customHeight="1">
      <c r="A223" s="34"/>
      <c r="B223" s="35"/>
      <c r="C223" s="191" t="s">
        <v>427</v>
      </c>
      <c r="D223" s="191" t="s">
        <v>151</v>
      </c>
      <c r="E223" s="192" t="s">
        <v>660</v>
      </c>
      <c r="F223" s="193" t="s">
        <v>463</v>
      </c>
      <c r="G223" s="194" t="s">
        <v>186</v>
      </c>
      <c r="H223" s="195">
        <v>2580</v>
      </c>
      <c r="I223" s="196"/>
      <c r="J223" s="197">
        <f t="shared" si="30"/>
        <v>0</v>
      </c>
      <c r="K223" s="193" t="s">
        <v>1</v>
      </c>
      <c r="L223" s="39"/>
      <c r="M223" s="198" t="s">
        <v>1</v>
      </c>
      <c r="N223" s="199" t="s">
        <v>46</v>
      </c>
      <c r="O223" s="71"/>
      <c r="P223" s="200">
        <f t="shared" si="31"/>
        <v>0</v>
      </c>
      <c r="Q223" s="200">
        <v>0.00019</v>
      </c>
      <c r="R223" s="200">
        <f t="shared" si="32"/>
        <v>0.4902</v>
      </c>
      <c r="S223" s="200">
        <v>0</v>
      </c>
      <c r="T223" s="201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156</v>
      </c>
      <c r="AT223" s="202" t="s">
        <v>151</v>
      </c>
      <c r="AU223" s="202" t="s">
        <v>90</v>
      </c>
      <c r="AY223" s="17" t="s">
        <v>149</v>
      </c>
      <c r="BE223" s="203">
        <f t="shared" si="34"/>
        <v>0</v>
      </c>
      <c r="BF223" s="203">
        <f t="shared" si="35"/>
        <v>0</v>
      </c>
      <c r="BG223" s="203">
        <f t="shared" si="36"/>
        <v>0</v>
      </c>
      <c r="BH223" s="203">
        <f t="shared" si="37"/>
        <v>0</v>
      </c>
      <c r="BI223" s="203">
        <f t="shared" si="38"/>
        <v>0</v>
      </c>
      <c r="BJ223" s="17" t="s">
        <v>88</v>
      </c>
      <c r="BK223" s="203">
        <f t="shared" si="39"/>
        <v>0</v>
      </c>
      <c r="BL223" s="17" t="s">
        <v>156</v>
      </c>
      <c r="BM223" s="202" t="s">
        <v>661</v>
      </c>
    </row>
    <row r="224" spans="2:51" s="13" customFormat="1" ht="22.5">
      <c r="B224" s="204"/>
      <c r="C224" s="205"/>
      <c r="D224" s="206" t="s">
        <v>158</v>
      </c>
      <c r="E224" s="207" t="s">
        <v>1</v>
      </c>
      <c r="F224" s="208" t="s">
        <v>662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158</v>
      </c>
      <c r="AU224" s="214" t="s">
        <v>90</v>
      </c>
      <c r="AV224" s="13" t="s">
        <v>88</v>
      </c>
      <c r="AW224" s="13" t="s">
        <v>36</v>
      </c>
      <c r="AX224" s="13" t="s">
        <v>81</v>
      </c>
      <c r="AY224" s="214" t="s">
        <v>149</v>
      </c>
    </row>
    <row r="225" spans="2:51" s="13" customFormat="1" ht="12">
      <c r="B225" s="204"/>
      <c r="C225" s="205"/>
      <c r="D225" s="206" t="s">
        <v>158</v>
      </c>
      <c r="E225" s="207" t="s">
        <v>1</v>
      </c>
      <c r="F225" s="208" t="s">
        <v>474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158</v>
      </c>
      <c r="AU225" s="214" t="s">
        <v>90</v>
      </c>
      <c r="AV225" s="13" t="s">
        <v>88</v>
      </c>
      <c r="AW225" s="13" t="s">
        <v>36</v>
      </c>
      <c r="AX225" s="13" t="s">
        <v>81</v>
      </c>
      <c r="AY225" s="214" t="s">
        <v>149</v>
      </c>
    </row>
    <row r="226" spans="2:51" s="14" customFormat="1" ht="12">
      <c r="B226" s="215"/>
      <c r="C226" s="216"/>
      <c r="D226" s="206" t="s">
        <v>158</v>
      </c>
      <c r="E226" s="217" t="s">
        <v>1</v>
      </c>
      <c r="F226" s="218" t="s">
        <v>663</v>
      </c>
      <c r="G226" s="216"/>
      <c r="H226" s="219">
        <v>2580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158</v>
      </c>
      <c r="AU226" s="225" t="s">
        <v>90</v>
      </c>
      <c r="AV226" s="14" t="s">
        <v>90</v>
      </c>
      <c r="AW226" s="14" t="s">
        <v>36</v>
      </c>
      <c r="AX226" s="14" t="s">
        <v>88</v>
      </c>
      <c r="AY226" s="225" t="s">
        <v>149</v>
      </c>
    </row>
    <row r="227" spans="1:65" s="2" customFormat="1" ht="37.9" customHeight="1">
      <c r="A227" s="34"/>
      <c r="B227" s="35"/>
      <c r="C227" s="191" t="s">
        <v>431</v>
      </c>
      <c r="D227" s="191" t="s">
        <v>151</v>
      </c>
      <c r="E227" s="192" t="s">
        <v>664</v>
      </c>
      <c r="F227" s="193" t="s">
        <v>665</v>
      </c>
      <c r="G227" s="194" t="s">
        <v>365</v>
      </c>
      <c r="H227" s="195">
        <v>31</v>
      </c>
      <c r="I227" s="196"/>
      <c r="J227" s="197">
        <f>ROUND(I227*H227,2)</f>
        <v>0</v>
      </c>
      <c r="K227" s="193" t="s">
        <v>155</v>
      </c>
      <c r="L227" s="39"/>
      <c r="M227" s="198" t="s">
        <v>1</v>
      </c>
      <c r="N227" s="199" t="s">
        <v>46</v>
      </c>
      <c r="O227" s="71"/>
      <c r="P227" s="200">
        <f>O227*H227</f>
        <v>0</v>
      </c>
      <c r="Q227" s="200">
        <v>8E-05</v>
      </c>
      <c r="R227" s="200">
        <f>Q227*H227</f>
        <v>0.00248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156</v>
      </c>
      <c r="AT227" s="202" t="s">
        <v>151</v>
      </c>
      <c r="AU227" s="202" t="s">
        <v>90</v>
      </c>
      <c r="AY227" s="17" t="s">
        <v>149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88</v>
      </c>
      <c r="BK227" s="203">
        <f>ROUND(I227*H227,2)</f>
        <v>0</v>
      </c>
      <c r="BL227" s="17" t="s">
        <v>156</v>
      </c>
      <c r="BM227" s="202" t="s">
        <v>666</v>
      </c>
    </row>
    <row r="228" spans="2:51" s="14" customFormat="1" ht="12">
      <c r="B228" s="215"/>
      <c r="C228" s="216"/>
      <c r="D228" s="206" t="s">
        <v>158</v>
      </c>
      <c r="E228" s="217" t="s">
        <v>1</v>
      </c>
      <c r="F228" s="218" t="s">
        <v>667</v>
      </c>
      <c r="G228" s="216"/>
      <c r="H228" s="219">
        <v>31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158</v>
      </c>
      <c r="AU228" s="225" t="s">
        <v>90</v>
      </c>
      <c r="AV228" s="14" t="s">
        <v>90</v>
      </c>
      <c r="AW228" s="14" t="s">
        <v>36</v>
      </c>
      <c r="AX228" s="14" t="s">
        <v>88</v>
      </c>
      <c r="AY228" s="225" t="s">
        <v>149</v>
      </c>
    </row>
    <row r="229" spans="1:65" s="2" customFormat="1" ht="24.2" customHeight="1">
      <c r="A229" s="34"/>
      <c r="B229" s="35"/>
      <c r="C229" s="191" t="s">
        <v>435</v>
      </c>
      <c r="D229" s="191" t="s">
        <v>151</v>
      </c>
      <c r="E229" s="192" t="s">
        <v>668</v>
      </c>
      <c r="F229" s="193" t="s">
        <v>669</v>
      </c>
      <c r="G229" s="194" t="s">
        <v>365</v>
      </c>
      <c r="H229" s="195">
        <v>2</v>
      </c>
      <c r="I229" s="196"/>
      <c r="J229" s="197">
        <f>ROUND(I229*H229,2)</f>
        <v>0</v>
      </c>
      <c r="K229" s="193" t="s">
        <v>1</v>
      </c>
      <c r="L229" s="39"/>
      <c r="M229" s="198" t="s">
        <v>1</v>
      </c>
      <c r="N229" s="199" t="s">
        <v>46</v>
      </c>
      <c r="O229" s="71"/>
      <c r="P229" s="200">
        <f>O229*H229</f>
        <v>0</v>
      </c>
      <c r="Q229" s="200">
        <v>0.001</v>
      </c>
      <c r="R229" s="200">
        <f>Q229*H229</f>
        <v>0.002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156</v>
      </c>
      <c r="AT229" s="202" t="s">
        <v>151</v>
      </c>
      <c r="AU229" s="202" t="s">
        <v>90</v>
      </c>
      <c r="AY229" s="17" t="s">
        <v>149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88</v>
      </c>
      <c r="BK229" s="203">
        <f>ROUND(I229*H229,2)</f>
        <v>0</v>
      </c>
      <c r="BL229" s="17" t="s">
        <v>156</v>
      </c>
      <c r="BM229" s="202" t="s">
        <v>670</v>
      </c>
    </row>
    <row r="230" spans="2:51" s="13" customFormat="1" ht="12">
      <c r="B230" s="204"/>
      <c r="C230" s="205"/>
      <c r="D230" s="206" t="s">
        <v>158</v>
      </c>
      <c r="E230" s="207" t="s">
        <v>1</v>
      </c>
      <c r="F230" s="208" t="s">
        <v>671</v>
      </c>
      <c r="G230" s="205"/>
      <c r="H230" s="207" t="s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158</v>
      </c>
      <c r="AU230" s="214" t="s">
        <v>90</v>
      </c>
      <c r="AV230" s="13" t="s">
        <v>88</v>
      </c>
      <c r="AW230" s="13" t="s">
        <v>36</v>
      </c>
      <c r="AX230" s="13" t="s">
        <v>81</v>
      </c>
      <c r="AY230" s="214" t="s">
        <v>149</v>
      </c>
    </row>
    <row r="231" spans="2:51" s="14" customFormat="1" ht="12">
      <c r="B231" s="215"/>
      <c r="C231" s="216"/>
      <c r="D231" s="206" t="s">
        <v>158</v>
      </c>
      <c r="E231" s="217" t="s">
        <v>1</v>
      </c>
      <c r="F231" s="218" t="s">
        <v>90</v>
      </c>
      <c r="G231" s="216"/>
      <c r="H231" s="219">
        <v>2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158</v>
      </c>
      <c r="AU231" s="225" t="s">
        <v>90</v>
      </c>
      <c r="AV231" s="14" t="s">
        <v>90</v>
      </c>
      <c r="AW231" s="14" t="s">
        <v>36</v>
      </c>
      <c r="AX231" s="14" t="s">
        <v>88</v>
      </c>
      <c r="AY231" s="225" t="s">
        <v>149</v>
      </c>
    </row>
    <row r="232" spans="1:65" s="2" customFormat="1" ht="24.2" customHeight="1">
      <c r="A232" s="34"/>
      <c r="B232" s="35"/>
      <c r="C232" s="191" t="s">
        <v>440</v>
      </c>
      <c r="D232" s="191" t="s">
        <v>151</v>
      </c>
      <c r="E232" s="192" t="s">
        <v>672</v>
      </c>
      <c r="F232" s="193" t="s">
        <v>673</v>
      </c>
      <c r="G232" s="194" t="s">
        <v>365</v>
      </c>
      <c r="H232" s="195">
        <v>2</v>
      </c>
      <c r="I232" s="196"/>
      <c r="J232" s="197">
        <f>ROUND(I232*H232,2)</f>
        <v>0</v>
      </c>
      <c r="K232" s="193" t="s">
        <v>1</v>
      </c>
      <c r="L232" s="39"/>
      <c r="M232" s="198" t="s">
        <v>1</v>
      </c>
      <c r="N232" s="199" t="s">
        <v>46</v>
      </c>
      <c r="O232" s="71"/>
      <c r="P232" s="200">
        <f>O232*H232</f>
        <v>0</v>
      </c>
      <c r="Q232" s="200">
        <v>0.00184</v>
      </c>
      <c r="R232" s="200">
        <f>Q232*H232</f>
        <v>0.00368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156</v>
      </c>
      <c r="AT232" s="202" t="s">
        <v>151</v>
      </c>
      <c r="AU232" s="202" t="s">
        <v>90</v>
      </c>
      <c r="AY232" s="17" t="s">
        <v>149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88</v>
      </c>
      <c r="BK232" s="203">
        <f>ROUND(I232*H232,2)</f>
        <v>0</v>
      </c>
      <c r="BL232" s="17" t="s">
        <v>156</v>
      </c>
      <c r="BM232" s="202" t="s">
        <v>674</v>
      </c>
    </row>
    <row r="233" spans="2:51" s="13" customFormat="1" ht="12">
      <c r="B233" s="204"/>
      <c r="C233" s="205"/>
      <c r="D233" s="206" t="s">
        <v>158</v>
      </c>
      <c r="E233" s="207" t="s">
        <v>1</v>
      </c>
      <c r="F233" s="208" t="s">
        <v>671</v>
      </c>
      <c r="G233" s="205"/>
      <c r="H233" s="207" t="s">
        <v>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158</v>
      </c>
      <c r="AU233" s="214" t="s">
        <v>90</v>
      </c>
      <c r="AV233" s="13" t="s">
        <v>88</v>
      </c>
      <c r="AW233" s="13" t="s">
        <v>36</v>
      </c>
      <c r="AX233" s="13" t="s">
        <v>81</v>
      </c>
      <c r="AY233" s="214" t="s">
        <v>149</v>
      </c>
    </row>
    <row r="234" spans="2:51" s="14" customFormat="1" ht="12">
      <c r="B234" s="215"/>
      <c r="C234" s="216"/>
      <c r="D234" s="206" t="s">
        <v>158</v>
      </c>
      <c r="E234" s="217" t="s">
        <v>1</v>
      </c>
      <c r="F234" s="218" t="s">
        <v>90</v>
      </c>
      <c r="G234" s="216"/>
      <c r="H234" s="219">
        <v>2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158</v>
      </c>
      <c r="AU234" s="225" t="s">
        <v>90</v>
      </c>
      <c r="AV234" s="14" t="s">
        <v>90</v>
      </c>
      <c r="AW234" s="14" t="s">
        <v>36</v>
      </c>
      <c r="AX234" s="14" t="s">
        <v>88</v>
      </c>
      <c r="AY234" s="225" t="s">
        <v>149</v>
      </c>
    </row>
    <row r="235" spans="2:63" s="12" customFormat="1" ht="22.9" customHeight="1">
      <c r="B235" s="175"/>
      <c r="C235" s="176"/>
      <c r="D235" s="177" t="s">
        <v>80</v>
      </c>
      <c r="E235" s="189" t="s">
        <v>501</v>
      </c>
      <c r="F235" s="189" t="s">
        <v>502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P236</f>
        <v>0</v>
      </c>
      <c r="Q235" s="183"/>
      <c r="R235" s="184">
        <f>R236</f>
        <v>0</v>
      </c>
      <c r="S235" s="183"/>
      <c r="T235" s="185">
        <f>T236</f>
        <v>0</v>
      </c>
      <c r="AR235" s="186" t="s">
        <v>88</v>
      </c>
      <c r="AT235" s="187" t="s">
        <v>80</v>
      </c>
      <c r="AU235" s="187" t="s">
        <v>88</v>
      </c>
      <c r="AY235" s="186" t="s">
        <v>149</v>
      </c>
      <c r="BK235" s="188">
        <f>BK236</f>
        <v>0</v>
      </c>
    </row>
    <row r="236" spans="1:65" s="2" customFormat="1" ht="49.15" customHeight="1">
      <c r="A236" s="34"/>
      <c r="B236" s="35"/>
      <c r="C236" s="191" t="s">
        <v>445</v>
      </c>
      <c r="D236" s="191" t="s">
        <v>151</v>
      </c>
      <c r="E236" s="192" t="s">
        <v>675</v>
      </c>
      <c r="F236" s="193" t="s">
        <v>676</v>
      </c>
      <c r="G236" s="194" t="s">
        <v>253</v>
      </c>
      <c r="H236" s="195">
        <v>117.245</v>
      </c>
      <c r="I236" s="196"/>
      <c r="J236" s="197">
        <f>ROUND(I236*H236,2)</f>
        <v>0</v>
      </c>
      <c r="K236" s="193" t="s">
        <v>155</v>
      </c>
      <c r="L236" s="39"/>
      <c r="M236" s="251" t="s">
        <v>1</v>
      </c>
      <c r="N236" s="252" t="s">
        <v>46</v>
      </c>
      <c r="O236" s="253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156</v>
      </c>
      <c r="AT236" s="202" t="s">
        <v>151</v>
      </c>
      <c r="AU236" s="202" t="s">
        <v>90</v>
      </c>
      <c r="AY236" s="17" t="s">
        <v>149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88</v>
      </c>
      <c r="BK236" s="203">
        <f>ROUND(I236*H236,2)</f>
        <v>0</v>
      </c>
      <c r="BL236" s="17" t="s">
        <v>156</v>
      </c>
      <c r="BM236" s="202" t="s">
        <v>677</v>
      </c>
    </row>
    <row r="237" spans="1:31" s="2" customFormat="1" ht="6.95" customHeight="1">
      <c r="A237" s="34"/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39"/>
      <c r="M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</sheetData>
  <sheetProtection algorithmName="SHA-512" hashValue="E8nn2AgxsesqppTJ4jwU6jttLot9qEaIq8RmWrHfl1BVZv8BxWcTBF5ni6p41RhU9NuGJybevh9KC+yDxUPhmA==" saltValue="TLhwYZ/sQ/MZAYcxHY4xal74A7qk8FeY3Dbf2zLdsvuD4mcSIimTN+oli158GoqqXuY40GEkCsntdGykLhEIHg==" spinCount="100000" sheet="1" objects="1" scenarios="1" formatColumns="0" formatRows="0" autoFilter="0"/>
  <autoFilter ref="C125:K23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101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9" t="s">
        <v>116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1" t="s">
        <v>678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21. 12. 2022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9" t="s">
        <v>28</v>
      </c>
      <c r="J15" s="110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9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25</v>
      </c>
      <c r="J20" s="110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34</v>
      </c>
      <c r="F21" s="34"/>
      <c r="G21" s="34"/>
      <c r="H21" s="34"/>
      <c r="I21" s="119" t="s">
        <v>28</v>
      </c>
      <c r="J21" s="110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37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9" t="s">
        <v>28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4" t="s">
        <v>1</v>
      </c>
      <c r="F27" s="314"/>
      <c r="G27" s="314"/>
      <c r="H27" s="31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41</v>
      </c>
      <c r="E30" s="34"/>
      <c r="F30" s="34"/>
      <c r="G30" s="34"/>
      <c r="H30" s="34"/>
      <c r="I30" s="34"/>
      <c r="J30" s="126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43</v>
      </c>
      <c r="G32" s="34"/>
      <c r="H32" s="34"/>
      <c r="I32" s="127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45</v>
      </c>
      <c r="E33" s="119" t="s">
        <v>46</v>
      </c>
      <c r="F33" s="129">
        <f>ROUND((SUM(BE127:BE237)),2)</f>
        <v>0</v>
      </c>
      <c r="G33" s="34"/>
      <c r="H33" s="34"/>
      <c r="I33" s="130">
        <v>0.21</v>
      </c>
      <c r="J33" s="129">
        <f>ROUND(((SUM(BE127:BE237))*I33),2)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47</v>
      </c>
      <c r="F34" s="129">
        <f>ROUND((SUM(BF127:BF237)),2)</f>
        <v>0</v>
      </c>
      <c r="G34" s="34"/>
      <c r="H34" s="34"/>
      <c r="I34" s="130">
        <v>0.15</v>
      </c>
      <c r="J34" s="129">
        <f>ROUND(((SUM(BF127:BF237))*I34),2)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48</v>
      </c>
      <c r="F35" s="129">
        <f>ROUND((SUM(BG127:BG237)),2)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49</v>
      </c>
      <c r="F36" s="129">
        <f>ROUND((SUM(BH127:BH237)),2)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50</v>
      </c>
      <c r="F37" s="129">
        <f>ROUND((SUM(BI127:BI237)),2)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51</v>
      </c>
      <c r="E39" s="133"/>
      <c r="F39" s="133"/>
      <c r="G39" s="134" t="s">
        <v>52</v>
      </c>
      <c r="H39" s="135" t="s">
        <v>53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5" t="str">
        <f>E9</f>
        <v>SO 02 - Distriktní šachta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Bezno - Chotětov</v>
      </c>
      <c r="G89" s="36"/>
      <c r="H89" s="36"/>
      <c r="I89" s="29" t="s">
        <v>22</v>
      </c>
      <c r="J89" s="66" t="str">
        <f>IF(J12="","",J12)</f>
        <v>21. 12. 2022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Vodovody a kanalizace Mladá Boleslav, a.s.</v>
      </c>
      <c r="G91" s="36"/>
      <c r="H91" s="36"/>
      <c r="I91" s="29" t="s">
        <v>32</v>
      </c>
      <c r="J91" s="32" t="str">
        <f>E21</f>
        <v>ŠINDLAR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Roman Bárta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121</v>
      </c>
      <c r="D94" s="150"/>
      <c r="E94" s="150"/>
      <c r="F94" s="150"/>
      <c r="G94" s="150"/>
      <c r="H94" s="150"/>
      <c r="I94" s="150"/>
      <c r="J94" s="151" t="s">
        <v>122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123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124</v>
      </c>
    </row>
    <row r="97" spans="2:12" s="9" customFormat="1" ht="24.95" customHeight="1">
      <c r="B97" s="153"/>
      <c r="C97" s="154"/>
      <c r="D97" s="155" t="s">
        <v>125</v>
      </c>
      <c r="E97" s="156"/>
      <c r="F97" s="156"/>
      <c r="G97" s="156"/>
      <c r="H97" s="156"/>
      <c r="I97" s="156"/>
      <c r="J97" s="157">
        <f>J128</f>
        <v>0</v>
      </c>
      <c r="K97" s="154"/>
      <c r="L97" s="158"/>
    </row>
    <row r="98" spans="2:12" s="10" customFormat="1" ht="19.9" customHeight="1">
      <c r="B98" s="159"/>
      <c r="C98" s="104"/>
      <c r="D98" s="160" t="s">
        <v>520</v>
      </c>
      <c r="E98" s="161"/>
      <c r="F98" s="161"/>
      <c r="G98" s="161"/>
      <c r="H98" s="161"/>
      <c r="I98" s="161"/>
      <c r="J98" s="162">
        <f>J129</f>
        <v>0</v>
      </c>
      <c r="K98" s="104"/>
      <c r="L98" s="163"/>
    </row>
    <row r="99" spans="2:12" s="10" customFormat="1" ht="19.9" customHeight="1">
      <c r="B99" s="159"/>
      <c r="C99" s="104"/>
      <c r="D99" s="160" t="s">
        <v>127</v>
      </c>
      <c r="E99" s="161"/>
      <c r="F99" s="161"/>
      <c r="G99" s="161"/>
      <c r="H99" s="161"/>
      <c r="I99" s="161"/>
      <c r="J99" s="162">
        <f>J140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J149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129</v>
      </c>
      <c r="E101" s="161"/>
      <c r="F101" s="161"/>
      <c r="G101" s="161"/>
      <c r="H101" s="161"/>
      <c r="I101" s="161"/>
      <c r="J101" s="162">
        <f>J158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130</v>
      </c>
      <c r="E102" s="161"/>
      <c r="F102" s="161"/>
      <c r="G102" s="161"/>
      <c r="H102" s="161"/>
      <c r="I102" s="161"/>
      <c r="J102" s="162">
        <f>J175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132</v>
      </c>
      <c r="E103" s="161"/>
      <c r="F103" s="161"/>
      <c r="G103" s="161"/>
      <c r="H103" s="161"/>
      <c r="I103" s="161"/>
      <c r="J103" s="162">
        <f>J189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679</v>
      </c>
      <c r="E104" s="156"/>
      <c r="F104" s="156"/>
      <c r="G104" s="156"/>
      <c r="H104" s="156"/>
      <c r="I104" s="156"/>
      <c r="J104" s="157">
        <f>J191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680</v>
      </c>
      <c r="E105" s="161"/>
      <c r="F105" s="161"/>
      <c r="G105" s="161"/>
      <c r="H105" s="161"/>
      <c r="I105" s="161"/>
      <c r="J105" s="162">
        <f>J192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681</v>
      </c>
      <c r="E106" s="161"/>
      <c r="F106" s="161"/>
      <c r="G106" s="161"/>
      <c r="H106" s="161"/>
      <c r="I106" s="161"/>
      <c r="J106" s="162">
        <f>J219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682</v>
      </c>
      <c r="E107" s="161"/>
      <c r="F107" s="161"/>
      <c r="G107" s="161"/>
      <c r="H107" s="161"/>
      <c r="I107" s="161"/>
      <c r="J107" s="162">
        <f>J229</f>
        <v>0</v>
      </c>
      <c r="K107" s="104"/>
      <c r="L107" s="163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134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6.25" customHeight="1">
      <c r="A117" s="34"/>
      <c r="B117" s="35"/>
      <c r="C117" s="36"/>
      <c r="D117" s="36"/>
      <c r="E117" s="306" t="str">
        <f>E7</f>
        <v>Vodovod Bezno - Chotětov - bezvýkopové uložení - intravilán Chotětov</v>
      </c>
      <c r="F117" s="307"/>
      <c r="G117" s="307"/>
      <c r="H117" s="30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85" t="str">
        <f>E9</f>
        <v>SO 02 - Distriktní šachta</v>
      </c>
      <c r="F119" s="305"/>
      <c r="G119" s="305"/>
      <c r="H119" s="30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Bezno - Chotětov</v>
      </c>
      <c r="G121" s="36"/>
      <c r="H121" s="36"/>
      <c r="I121" s="29" t="s">
        <v>22</v>
      </c>
      <c r="J121" s="66" t="str">
        <f>IF(J12="","",J12)</f>
        <v>21. 12. 2022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Vodovody a kanalizace Mladá Boleslav, a.s.</v>
      </c>
      <c r="G123" s="36"/>
      <c r="H123" s="36"/>
      <c r="I123" s="29" t="s">
        <v>32</v>
      </c>
      <c r="J123" s="32" t="str">
        <f>E21</f>
        <v>ŠINDLAR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30</v>
      </c>
      <c r="D124" s="36"/>
      <c r="E124" s="36"/>
      <c r="F124" s="27" t="str">
        <f>IF(E18="","",E18)</f>
        <v>Vyplň údaj</v>
      </c>
      <c r="G124" s="36"/>
      <c r="H124" s="36"/>
      <c r="I124" s="29" t="s">
        <v>37</v>
      </c>
      <c r="J124" s="32" t="str">
        <f>E24</f>
        <v>Roman Bárta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4"/>
      <c r="B126" s="165"/>
      <c r="C126" s="166" t="s">
        <v>135</v>
      </c>
      <c r="D126" s="167" t="s">
        <v>66</v>
      </c>
      <c r="E126" s="167" t="s">
        <v>62</v>
      </c>
      <c r="F126" s="167" t="s">
        <v>63</v>
      </c>
      <c r="G126" s="167" t="s">
        <v>136</v>
      </c>
      <c r="H126" s="167" t="s">
        <v>137</v>
      </c>
      <c r="I126" s="167" t="s">
        <v>138</v>
      </c>
      <c r="J126" s="167" t="s">
        <v>122</v>
      </c>
      <c r="K126" s="168" t="s">
        <v>139</v>
      </c>
      <c r="L126" s="169"/>
      <c r="M126" s="75" t="s">
        <v>1</v>
      </c>
      <c r="N126" s="76" t="s">
        <v>45</v>
      </c>
      <c r="O126" s="76" t="s">
        <v>140</v>
      </c>
      <c r="P126" s="76" t="s">
        <v>141</v>
      </c>
      <c r="Q126" s="76" t="s">
        <v>142</v>
      </c>
      <c r="R126" s="76" t="s">
        <v>143</v>
      </c>
      <c r="S126" s="76" t="s">
        <v>144</v>
      </c>
      <c r="T126" s="77" t="s">
        <v>145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9" customHeight="1">
      <c r="A127" s="34"/>
      <c r="B127" s="35"/>
      <c r="C127" s="82" t="s">
        <v>146</v>
      </c>
      <c r="D127" s="36"/>
      <c r="E127" s="36"/>
      <c r="F127" s="36"/>
      <c r="G127" s="36"/>
      <c r="H127" s="36"/>
      <c r="I127" s="36"/>
      <c r="J127" s="170">
        <f>BK127</f>
        <v>0</v>
      </c>
      <c r="K127" s="36"/>
      <c r="L127" s="39"/>
      <c r="M127" s="78"/>
      <c r="N127" s="171"/>
      <c r="O127" s="79"/>
      <c r="P127" s="172">
        <f>P128+P191</f>
        <v>0</v>
      </c>
      <c r="Q127" s="79"/>
      <c r="R127" s="172">
        <f>R128+R191</f>
        <v>9.3926398</v>
      </c>
      <c r="S127" s="79"/>
      <c r="T127" s="173">
        <f>T128+T191</f>
        <v>0.025800000000000003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80</v>
      </c>
      <c r="AU127" s="17" t="s">
        <v>124</v>
      </c>
      <c r="BK127" s="174">
        <f>BK128+BK191</f>
        <v>0</v>
      </c>
    </row>
    <row r="128" spans="2:63" s="12" customFormat="1" ht="25.9" customHeight="1">
      <c r="B128" s="175"/>
      <c r="C128" s="176"/>
      <c r="D128" s="177" t="s">
        <v>80</v>
      </c>
      <c r="E128" s="178" t="s">
        <v>147</v>
      </c>
      <c r="F128" s="178" t="s">
        <v>148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P129+P140+P149+P158+P175+P189</f>
        <v>0</v>
      </c>
      <c r="Q128" s="183"/>
      <c r="R128" s="184">
        <f>R129+R140+R149+R158+R175+R189</f>
        <v>9.224152799999999</v>
      </c>
      <c r="S128" s="183"/>
      <c r="T128" s="185">
        <f>T129+T140+T149+T158+T175+T189</f>
        <v>0.025800000000000003</v>
      </c>
      <c r="AR128" s="186" t="s">
        <v>88</v>
      </c>
      <c r="AT128" s="187" t="s">
        <v>80</v>
      </c>
      <c r="AU128" s="187" t="s">
        <v>81</v>
      </c>
      <c r="AY128" s="186" t="s">
        <v>149</v>
      </c>
      <c r="BK128" s="188">
        <f>BK129+BK140+BK149+BK158+BK175+BK189</f>
        <v>0</v>
      </c>
    </row>
    <row r="129" spans="2:63" s="12" customFormat="1" ht="22.9" customHeight="1">
      <c r="B129" s="175"/>
      <c r="C129" s="176"/>
      <c r="D129" s="177" t="s">
        <v>80</v>
      </c>
      <c r="E129" s="189" t="s">
        <v>169</v>
      </c>
      <c r="F129" s="189" t="s">
        <v>560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SUM(P130:P139)</f>
        <v>0</v>
      </c>
      <c r="Q129" s="183"/>
      <c r="R129" s="184">
        <f>SUM(R130:R139)</f>
        <v>7.2569</v>
      </c>
      <c r="S129" s="183"/>
      <c r="T129" s="185">
        <f>SUM(T130:T139)</f>
        <v>0</v>
      </c>
      <c r="AR129" s="186" t="s">
        <v>88</v>
      </c>
      <c r="AT129" s="187" t="s">
        <v>80</v>
      </c>
      <c r="AU129" s="187" t="s">
        <v>88</v>
      </c>
      <c r="AY129" s="186" t="s">
        <v>149</v>
      </c>
      <c r="BK129" s="188">
        <f>SUM(BK130:BK139)</f>
        <v>0</v>
      </c>
    </row>
    <row r="130" spans="1:65" s="2" customFormat="1" ht="44.25" customHeight="1">
      <c r="A130" s="34"/>
      <c r="B130" s="35"/>
      <c r="C130" s="191" t="s">
        <v>88</v>
      </c>
      <c r="D130" s="191" t="s">
        <v>151</v>
      </c>
      <c r="E130" s="192" t="s">
        <v>683</v>
      </c>
      <c r="F130" s="193" t="s">
        <v>684</v>
      </c>
      <c r="G130" s="194" t="s">
        <v>365</v>
      </c>
      <c r="H130" s="195">
        <v>1</v>
      </c>
      <c r="I130" s="196"/>
      <c r="J130" s="197">
        <f>ROUND(I130*H130,2)</f>
        <v>0</v>
      </c>
      <c r="K130" s="193" t="s">
        <v>155</v>
      </c>
      <c r="L130" s="39"/>
      <c r="M130" s="198" t="s">
        <v>1</v>
      </c>
      <c r="N130" s="199" t="s">
        <v>46</v>
      </c>
      <c r="O130" s="71"/>
      <c r="P130" s="200">
        <f>O130*H130</f>
        <v>0</v>
      </c>
      <c r="Q130" s="200">
        <v>0.0169</v>
      </c>
      <c r="R130" s="200">
        <f>Q130*H130</f>
        <v>0.0169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156</v>
      </c>
      <c r="AT130" s="202" t="s">
        <v>151</v>
      </c>
      <c r="AU130" s="202" t="s">
        <v>90</v>
      </c>
      <c r="AY130" s="17" t="s">
        <v>149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88</v>
      </c>
      <c r="BK130" s="203">
        <f>ROUND(I130*H130,2)</f>
        <v>0</v>
      </c>
      <c r="BL130" s="17" t="s">
        <v>156</v>
      </c>
      <c r="BM130" s="202" t="s">
        <v>685</v>
      </c>
    </row>
    <row r="131" spans="1:65" s="2" customFormat="1" ht="24.2" customHeight="1">
      <c r="A131" s="34"/>
      <c r="B131" s="35"/>
      <c r="C131" s="237" t="s">
        <v>90</v>
      </c>
      <c r="D131" s="237" t="s">
        <v>250</v>
      </c>
      <c r="E131" s="238" t="s">
        <v>686</v>
      </c>
      <c r="F131" s="239" t="s">
        <v>687</v>
      </c>
      <c r="G131" s="240" t="s">
        <v>365</v>
      </c>
      <c r="H131" s="241">
        <v>1</v>
      </c>
      <c r="I131" s="242"/>
      <c r="J131" s="243">
        <f>ROUND(I131*H131,2)</f>
        <v>0</v>
      </c>
      <c r="K131" s="239" t="s">
        <v>155</v>
      </c>
      <c r="L131" s="244"/>
      <c r="M131" s="245" t="s">
        <v>1</v>
      </c>
      <c r="N131" s="246" t="s">
        <v>46</v>
      </c>
      <c r="O131" s="71"/>
      <c r="P131" s="200">
        <f>O131*H131</f>
        <v>0</v>
      </c>
      <c r="Q131" s="200">
        <v>5.11</v>
      </c>
      <c r="R131" s="200">
        <f>Q131*H131</f>
        <v>5.11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197</v>
      </c>
      <c r="AT131" s="202" t="s">
        <v>250</v>
      </c>
      <c r="AU131" s="202" t="s">
        <v>90</v>
      </c>
      <c r="AY131" s="17" t="s">
        <v>149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156</v>
      </c>
      <c r="BM131" s="202" t="s">
        <v>688</v>
      </c>
    </row>
    <row r="132" spans="1:65" s="2" customFormat="1" ht="37.9" customHeight="1">
      <c r="A132" s="34"/>
      <c r="B132" s="35"/>
      <c r="C132" s="191" t="s">
        <v>169</v>
      </c>
      <c r="D132" s="191" t="s">
        <v>151</v>
      </c>
      <c r="E132" s="192" t="s">
        <v>689</v>
      </c>
      <c r="F132" s="193" t="s">
        <v>690</v>
      </c>
      <c r="G132" s="194" t="s">
        <v>365</v>
      </c>
      <c r="H132" s="195">
        <v>1</v>
      </c>
      <c r="I132" s="196"/>
      <c r="J132" s="197">
        <f>ROUND(I132*H132,2)</f>
        <v>0</v>
      </c>
      <c r="K132" s="193" t="s">
        <v>155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156</v>
      </c>
      <c r="AT132" s="202" t="s">
        <v>151</v>
      </c>
      <c r="AU132" s="202" t="s">
        <v>90</v>
      </c>
      <c r="AY132" s="17" t="s">
        <v>149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156</v>
      </c>
      <c r="BM132" s="202" t="s">
        <v>691</v>
      </c>
    </row>
    <row r="133" spans="2:51" s="13" customFormat="1" ht="12">
      <c r="B133" s="204"/>
      <c r="C133" s="205"/>
      <c r="D133" s="206" t="s">
        <v>158</v>
      </c>
      <c r="E133" s="207" t="s">
        <v>1</v>
      </c>
      <c r="F133" s="208" t="s">
        <v>223</v>
      </c>
      <c r="G133" s="205"/>
      <c r="H133" s="207" t="s">
        <v>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158</v>
      </c>
      <c r="AU133" s="214" t="s">
        <v>90</v>
      </c>
      <c r="AV133" s="13" t="s">
        <v>88</v>
      </c>
      <c r="AW133" s="13" t="s">
        <v>36</v>
      </c>
      <c r="AX133" s="13" t="s">
        <v>81</v>
      </c>
      <c r="AY133" s="214" t="s">
        <v>149</v>
      </c>
    </row>
    <row r="134" spans="2:51" s="14" customFormat="1" ht="12">
      <c r="B134" s="215"/>
      <c r="C134" s="216"/>
      <c r="D134" s="206" t="s">
        <v>158</v>
      </c>
      <c r="E134" s="217" t="s">
        <v>1</v>
      </c>
      <c r="F134" s="218" t="s">
        <v>88</v>
      </c>
      <c r="G134" s="216"/>
      <c r="H134" s="219">
        <v>1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158</v>
      </c>
      <c r="AU134" s="225" t="s">
        <v>90</v>
      </c>
      <c r="AV134" s="14" t="s">
        <v>90</v>
      </c>
      <c r="AW134" s="14" t="s">
        <v>36</v>
      </c>
      <c r="AX134" s="14" t="s">
        <v>88</v>
      </c>
      <c r="AY134" s="225" t="s">
        <v>149</v>
      </c>
    </row>
    <row r="135" spans="1:65" s="2" customFormat="1" ht="24.2" customHeight="1">
      <c r="A135" s="34"/>
      <c r="B135" s="35"/>
      <c r="C135" s="237" t="s">
        <v>156</v>
      </c>
      <c r="D135" s="237" t="s">
        <v>250</v>
      </c>
      <c r="E135" s="238" t="s">
        <v>692</v>
      </c>
      <c r="F135" s="239" t="s">
        <v>693</v>
      </c>
      <c r="G135" s="240" t="s">
        <v>365</v>
      </c>
      <c r="H135" s="241">
        <v>1</v>
      </c>
      <c r="I135" s="242"/>
      <c r="J135" s="243">
        <f>ROUND(I135*H135,2)</f>
        <v>0</v>
      </c>
      <c r="K135" s="239" t="s">
        <v>1</v>
      </c>
      <c r="L135" s="244"/>
      <c r="M135" s="245" t="s">
        <v>1</v>
      </c>
      <c r="N135" s="246" t="s">
        <v>46</v>
      </c>
      <c r="O135" s="71"/>
      <c r="P135" s="200">
        <f>O135*H135</f>
        <v>0</v>
      </c>
      <c r="Q135" s="200">
        <v>2.13</v>
      </c>
      <c r="R135" s="200">
        <f>Q135*H135</f>
        <v>2.13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197</v>
      </c>
      <c r="AT135" s="202" t="s">
        <v>250</v>
      </c>
      <c r="AU135" s="202" t="s">
        <v>90</v>
      </c>
      <c r="AY135" s="17" t="s">
        <v>149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156</v>
      </c>
      <c r="BM135" s="202" t="s">
        <v>694</v>
      </c>
    </row>
    <row r="136" spans="2:51" s="13" customFormat="1" ht="12">
      <c r="B136" s="204"/>
      <c r="C136" s="205"/>
      <c r="D136" s="206" t="s">
        <v>158</v>
      </c>
      <c r="E136" s="207" t="s">
        <v>1</v>
      </c>
      <c r="F136" s="208" t="s">
        <v>223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158</v>
      </c>
      <c r="AU136" s="214" t="s">
        <v>90</v>
      </c>
      <c r="AV136" s="13" t="s">
        <v>88</v>
      </c>
      <c r="AW136" s="13" t="s">
        <v>36</v>
      </c>
      <c r="AX136" s="13" t="s">
        <v>81</v>
      </c>
      <c r="AY136" s="214" t="s">
        <v>149</v>
      </c>
    </row>
    <row r="137" spans="2:51" s="13" customFormat="1" ht="12">
      <c r="B137" s="204"/>
      <c r="C137" s="205"/>
      <c r="D137" s="206" t="s">
        <v>158</v>
      </c>
      <c r="E137" s="207" t="s">
        <v>1</v>
      </c>
      <c r="F137" s="208" t="s">
        <v>695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158</v>
      </c>
      <c r="AU137" s="214" t="s">
        <v>90</v>
      </c>
      <c r="AV137" s="13" t="s">
        <v>88</v>
      </c>
      <c r="AW137" s="13" t="s">
        <v>36</v>
      </c>
      <c r="AX137" s="13" t="s">
        <v>81</v>
      </c>
      <c r="AY137" s="214" t="s">
        <v>149</v>
      </c>
    </row>
    <row r="138" spans="2:51" s="13" customFormat="1" ht="12">
      <c r="B138" s="204"/>
      <c r="C138" s="205"/>
      <c r="D138" s="206" t="s">
        <v>158</v>
      </c>
      <c r="E138" s="207" t="s">
        <v>1</v>
      </c>
      <c r="F138" s="208" t="s">
        <v>696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158</v>
      </c>
      <c r="AU138" s="214" t="s">
        <v>90</v>
      </c>
      <c r="AV138" s="13" t="s">
        <v>88</v>
      </c>
      <c r="AW138" s="13" t="s">
        <v>36</v>
      </c>
      <c r="AX138" s="13" t="s">
        <v>81</v>
      </c>
      <c r="AY138" s="214" t="s">
        <v>149</v>
      </c>
    </row>
    <row r="139" spans="2:51" s="14" customFormat="1" ht="12">
      <c r="B139" s="215"/>
      <c r="C139" s="216"/>
      <c r="D139" s="206" t="s">
        <v>158</v>
      </c>
      <c r="E139" s="217" t="s">
        <v>1</v>
      </c>
      <c r="F139" s="218" t="s">
        <v>88</v>
      </c>
      <c r="G139" s="216"/>
      <c r="H139" s="219">
        <v>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158</v>
      </c>
      <c r="AU139" s="225" t="s">
        <v>90</v>
      </c>
      <c r="AV139" s="14" t="s">
        <v>90</v>
      </c>
      <c r="AW139" s="14" t="s">
        <v>36</v>
      </c>
      <c r="AX139" s="14" t="s">
        <v>88</v>
      </c>
      <c r="AY139" s="225" t="s">
        <v>149</v>
      </c>
    </row>
    <row r="140" spans="2:63" s="12" customFormat="1" ht="22.9" customHeight="1">
      <c r="B140" s="175"/>
      <c r="C140" s="176"/>
      <c r="D140" s="177" t="s">
        <v>80</v>
      </c>
      <c r="E140" s="189" t="s">
        <v>156</v>
      </c>
      <c r="F140" s="189" t="s">
        <v>312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SUM(P141:P148)</f>
        <v>0</v>
      </c>
      <c r="Q140" s="183"/>
      <c r="R140" s="184">
        <f>SUM(R141:R148)</f>
        <v>0.0084372</v>
      </c>
      <c r="S140" s="183"/>
      <c r="T140" s="185">
        <f>SUM(T141:T148)</f>
        <v>0</v>
      </c>
      <c r="AR140" s="186" t="s">
        <v>88</v>
      </c>
      <c r="AT140" s="187" t="s">
        <v>80</v>
      </c>
      <c r="AU140" s="187" t="s">
        <v>88</v>
      </c>
      <c r="AY140" s="186" t="s">
        <v>149</v>
      </c>
      <c r="BK140" s="188">
        <f>SUM(BK141:BK148)</f>
        <v>0</v>
      </c>
    </row>
    <row r="141" spans="1:65" s="2" customFormat="1" ht="24.2" customHeight="1">
      <c r="A141" s="34"/>
      <c r="B141" s="35"/>
      <c r="C141" s="191" t="s">
        <v>177</v>
      </c>
      <c r="D141" s="191" t="s">
        <v>151</v>
      </c>
      <c r="E141" s="192" t="s">
        <v>697</v>
      </c>
      <c r="F141" s="193" t="s">
        <v>698</v>
      </c>
      <c r="G141" s="194" t="s">
        <v>200</v>
      </c>
      <c r="H141" s="195">
        <v>1.026</v>
      </c>
      <c r="I141" s="196"/>
      <c r="J141" s="197">
        <f>ROUND(I141*H141,2)</f>
        <v>0</v>
      </c>
      <c r="K141" s="193" t="s">
        <v>155</v>
      </c>
      <c r="L141" s="39"/>
      <c r="M141" s="198" t="s">
        <v>1</v>
      </c>
      <c r="N141" s="199" t="s">
        <v>46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156</v>
      </c>
      <c r="AT141" s="202" t="s">
        <v>151</v>
      </c>
      <c r="AU141" s="202" t="s">
        <v>90</v>
      </c>
      <c r="AY141" s="17" t="s">
        <v>149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88</v>
      </c>
      <c r="BK141" s="203">
        <f>ROUND(I141*H141,2)</f>
        <v>0</v>
      </c>
      <c r="BL141" s="17" t="s">
        <v>156</v>
      </c>
      <c r="BM141" s="202" t="s">
        <v>699</v>
      </c>
    </row>
    <row r="142" spans="2:51" s="13" customFormat="1" ht="12">
      <c r="B142" s="204"/>
      <c r="C142" s="205"/>
      <c r="D142" s="206" t="s">
        <v>158</v>
      </c>
      <c r="E142" s="207" t="s">
        <v>1</v>
      </c>
      <c r="F142" s="208" t="s">
        <v>223</v>
      </c>
      <c r="G142" s="205"/>
      <c r="H142" s="207" t="s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158</v>
      </c>
      <c r="AU142" s="214" t="s">
        <v>90</v>
      </c>
      <c r="AV142" s="13" t="s">
        <v>88</v>
      </c>
      <c r="AW142" s="13" t="s">
        <v>36</v>
      </c>
      <c r="AX142" s="13" t="s">
        <v>81</v>
      </c>
      <c r="AY142" s="214" t="s">
        <v>149</v>
      </c>
    </row>
    <row r="143" spans="2:51" s="14" customFormat="1" ht="12">
      <c r="B143" s="215"/>
      <c r="C143" s="216"/>
      <c r="D143" s="206" t="s">
        <v>158</v>
      </c>
      <c r="E143" s="217" t="s">
        <v>1</v>
      </c>
      <c r="F143" s="218" t="s">
        <v>700</v>
      </c>
      <c r="G143" s="216"/>
      <c r="H143" s="219">
        <v>1.026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158</v>
      </c>
      <c r="AU143" s="225" t="s">
        <v>90</v>
      </c>
      <c r="AV143" s="14" t="s">
        <v>90</v>
      </c>
      <c r="AW143" s="14" t="s">
        <v>36</v>
      </c>
      <c r="AX143" s="14" t="s">
        <v>88</v>
      </c>
      <c r="AY143" s="225" t="s">
        <v>149</v>
      </c>
    </row>
    <row r="144" spans="1:65" s="2" customFormat="1" ht="37.9" customHeight="1">
      <c r="A144" s="34"/>
      <c r="B144" s="35"/>
      <c r="C144" s="191" t="s">
        <v>183</v>
      </c>
      <c r="D144" s="191" t="s">
        <v>151</v>
      </c>
      <c r="E144" s="192" t="s">
        <v>701</v>
      </c>
      <c r="F144" s="193" t="s">
        <v>702</v>
      </c>
      <c r="G144" s="194" t="s">
        <v>200</v>
      </c>
      <c r="H144" s="195">
        <v>0.722</v>
      </c>
      <c r="I144" s="196"/>
      <c r="J144" s="197">
        <f>ROUND(I144*H144,2)</f>
        <v>0</v>
      </c>
      <c r="K144" s="193" t="s">
        <v>155</v>
      </c>
      <c r="L144" s="39"/>
      <c r="M144" s="198" t="s">
        <v>1</v>
      </c>
      <c r="N144" s="199" t="s">
        <v>46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156</v>
      </c>
      <c r="AT144" s="202" t="s">
        <v>151</v>
      </c>
      <c r="AU144" s="202" t="s">
        <v>90</v>
      </c>
      <c r="AY144" s="17" t="s">
        <v>149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88</v>
      </c>
      <c r="BK144" s="203">
        <f>ROUND(I144*H144,2)</f>
        <v>0</v>
      </c>
      <c r="BL144" s="17" t="s">
        <v>156</v>
      </c>
      <c r="BM144" s="202" t="s">
        <v>703</v>
      </c>
    </row>
    <row r="145" spans="2:51" s="13" customFormat="1" ht="12">
      <c r="B145" s="204"/>
      <c r="C145" s="205"/>
      <c r="D145" s="206" t="s">
        <v>158</v>
      </c>
      <c r="E145" s="207" t="s">
        <v>1</v>
      </c>
      <c r="F145" s="208" t="s">
        <v>223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158</v>
      </c>
      <c r="AU145" s="214" t="s">
        <v>90</v>
      </c>
      <c r="AV145" s="13" t="s">
        <v>88</v>
      </c>
      <c r="AW145" s="13" t="s">
        <v>36</v>
      </c>
      <c r="AX145" s="13" t="s">
        <v>81</v>
      </c>
      <c r="AY145" s="214" t="s">
        <v>149</v>
      </c>
    </row>
    <row r="146" spans="2:51" s="14" customFormat="1" ht="12">
      <c r="B146" s="215"/>
      <c r="C146" s="216"/>
      <c r="D146" s="206" t="s">
        <v>158</v>
      </c>
      <c r="E146" s="217" t="s">
        <v>1</v>
      </c>
      <c r="F146" s="218" t="s">
        <v>704</v>
      </c>
      <c r="G146" s="216"/>
      <c r="H146" s="219">
        <v>0.722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158</v>
      </c>
      <c r="AU146" s="225" t="s">
        <v>90</v>
      </c>
      <c r="AV146" s="14" t="s">
        <v>90</v>
      </c>
      <c r="AW146" s="14" t="s">
        <v>36</v>
      </c>
      <c r="AX146" s="14" t="s">
        <v>88</v>
      </c>
      <c r="AY146" s="225" t="s">
        <v>149</v>
      </c>
    </row>
    <row r="147" spans="1:65" s="2" customFormat="1" ht="37.9" customHeight="1">
      <c r="A147" s="34"/>
      <c r="B147" s="35"/>
      <c r="C147" s="191" t="s">
        <v>190</v>
      </c>
      <c r="D147" s="191" t="s">
        <v>151</v>
      </c>
      <c r="E147" s="192" t="s">
        <v>705</v>
      </c>
      <c r="F147" s="193" t="s">
        <v>706</v>
      </c>
      <c r="G147" s="194" t="s">
        <v>154</v>
      </c>
      <c r="H147" s="195">
        <v>1.335</v>
      </c>
      <c r="I147" s="196"/>
      <c r="J147" s="197">
        <f>ROUND(I147*H147,2)</f>
        <v>0</v>
      </c>
      <c r="K147" s="193" t="s">
        <v>155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0.00632</v>
      </c>
      <c r="R147" s="200">
        <f>Q147*H147</f>
        <v>0.0084372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156</v>
      </c>
      <c r="AT147" s="202" t="s">
        <v>151</v>
      </c>
      <c r="AU147" s="202" t="s">
        <v>90</v>
      </c>
      <c r="AY147" s="17" t="s">
        <v>149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156</v>
      </c>
      <c r="BM147" s="202" t="s">
        <v>707</v>
      </c>
    </row>
    <row r="148" spans="2:51" s="14" customFormat="1" ht="12">
      <c r="B148" s="215"/>
      <c r="C148" s="216"/>
      <c r="D148" s="206" t="s">
        <v>158</v>
      </c>
      <c r="E148" s="217" t="s">
        <v>1</v>
      </c>
      <c r="F148" s="218" t="s">
        <v>708</v>
      </c>
      <c r="G148" s="216"/>
      <c r="H148" s="219">
        <v>1.335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158</v>
      </c>
      <c r="AU148" s="225" t="s">
        <v>90</v>
      </c>
      <c r="AV148" s="14" t="s">
        <v>90</v>
      </c>
      <c r="AW148" s="14" t="s">
        <v>36</v>
      </c>
      <c r="AX148" s="14" t="s">
        <v>88</v>
      </c>
      <c r="AY148" s="225" t="s">
        <v>149</v>
      </c>
    </row>
    <row r="149" spans="2:63" s="12" customFormat="1" ht="22.9" customHeight="1">
      <c r="B149" s="175"/>
      <c r="C149" s="176"/>
      <c r="D149" s="177" t="s">
        <v>80</v>
      </c>
      <c r="E149" s="189" t="s">
        <v>177</v>
      </c>
      <c r="F149" s="189" t="s">
        <v>324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SUM(P150:P157)</f>
        <v>0</v>
      </c>
      <c r="Q149" s="183"/>
      <c r="R149" s="184">
        <f>SUM(R150:R157)</f>
        <v>1.020842</v>
      </c>
      <c r="S149" s="183"/>
      <c r="T149" s="185">
        <f>SUM(T150:T157)</f>
        <v>0</v>
      </c>
      <c r="AR149" s="186" t="s">
        <v>88</v>
      </c>
      <c r="AT149" s="187" t="s">
        <v>80</v>
      </c>
      <c r="AU149" s="187" t="s">
        <v>88</v>
      </c>
      <c r="AY149" s="186" t="s">
        <v>149</v>
      </c>
      <c r="BK149" s="188">
        <f>SUM(BK150:BK157)</f>
        <v>0</v>
      </c>
    </row>
    <row r="150" spans="1:65" s="2" customFormat="1" ht="33" customHeight="1">
      <c r="A150" s="34"/>
      <c r="B150" s="35"/>
      <c r="C150" s="191" t="s">
        <v>197</v>
      </c>
      <c r="D150" s="191" t="s">
        <v>151</v>
      </c>
      <c r="E150" s="192" t="s">
        <v>709</v>
      </c>
      <c r="F150" s="193" t="s">
        <v>710</v>
      </c>
      <c r="G150" s="194" t="s">
        <v>154</v>
      </c>
      <c r="H150" s="195">
        <v>4.81</v>
      </c>
      <c r="I150" s="196"/>
      <c r="J150" s="197">
        <f>ROUND(I150*H150,2)</f>
        <v>0</v>
      </c>
      <c r="K150" s="193" t="s">
        <v>155</v>
      </c>
      <c r="L150" s="39"/>
      <c r="M150" s="198" t="s">
        <v>1</v>
      </c>
      <c r="N150" s="199" t="s">
        <v>46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156</v>
      </c>
      <c r="AT150" s="202" t="s">
        <v>151</v>
      </c>
      <c r="AU150" s="202" t="s">
        <v>90</v>
      </c>
      <c r="AY150" s="17" t="s">
        <v>149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88</v>
      </c>
      <c r="BK150" s="203">
        <f>ROUND(I150*H150,2)</f>
        <v>0</v>
      </c>
      <c r="BL150" s="17" t="s">
        <v>156</v>
      </c>
      <c r="BM150" s="202" t="s">
        <v>711</v>
      </c>
    </row>
    <row r="151" spans="2:51" s="13" customFormat="1" ht="12">
      <c r="B151" s="204"/>
      <c r="C151" s="205"/>
      <c r="D151" s="206" t="s">
        <v>158</v>
      </c>
      <c r="E151" s="207" t="s">
        <v>1</v>
      </c>
      <c r="F151" s="208" t="s">
        <v>223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158</v>
      </c>
      <c r="AU151" s="214" t="s">
        <v>90</v>
      </c>
      <c r="AV151" s="13" t="s">
        <v>88</v>
      </c>
      <c r="AW151" s="13" t="s">
        <v>36</v>
      </c>
      <c r="AX151" s="13" t="s">
        <v>81</v>
      </c>
      <c r="AY151" s="214" t="s">
        <v>149</v>
      </c>
    </row>
    <row r="152" spans="2:51" s="14" customFormat="1" ht="12">
      <c r="B152" s="215"/>
      <c r="C152" s="216"/>
      <c r="D152" s="206" t="s">
        <v>158</v>
      </c>
      <c r="E152" s="217" t="s">
        <v>1</v>
      </c>
      <c r="F152" s="218" t="s">
        <v>712</v>
      </c>
      <c r="G152" s="216"/>
      <c r="H152" s="219">
        <v>4.81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158</v>
      </c>
      <c r="AU152" s="225" t="s">
        <v>90</v>
      </c>
      <c r="AV152" s="14" t="s">
        <v>90</v>
      </c>
      <c r="AW152" s="14" t="s">
        <v>36</v>
      </c>
      <c r="AX152" s="14" t="s">
        <v>88</v>
      </c>
      <c r="AY152" s="225" t="s">
        <v>149</v>
      </c>
    </row>
    <row r="153" spans="1:65" s="2" customFormat="1" ht="66.75" customHeight="1">
      <c r="A153" s="34"/>
      <c r="B153" s="35"/>
      <c r="C153" s="191" t="s">
        <v>203</v>
      </c>
      <c r="D153" s="191" t="s">
        <v>151</v>
      </c>
      <c r="E153" s="192" t="s">
        <v>713</v>
      </c>
      <c r="F153" s="193" t="s">
        <v>714</v>
      </c>
      <c r="G153" s="194" t="s">
        <v>154</v>
      </c>
      <c r="H153" s="195">
        <v>4.81</v>
      </c>
      <c r="I153" s="196"/>
      <c r="J153" s="197">
        <f>ROUND(I153*H153,2)</f>
        <v>0</v>
      </c>
      <c r="K153" s="193" t="s">
        <v>155</v>
      </c>
      <c r="L153" s="39"/>
      <c r="M153" s="198" t="s">
        <v>1</v>
      </c>
      <c r="N153" s="199" t="s">
        <v>46</v>
      </c>
      <c r="O153" s="71"/>
      <c r="P153" s="200">
        <f>O153*H153</f>
        <v>0</v>
      </c>
      <c r="Q153" s="200">
        <v>0.101</v>
      </c>
      <c r="R153" s="200">
        <f>Q153*H153</f>
        <v>0.48580999999999996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156</v>
      </c>
      <c r="AT153" s="202" t="s">
        <v>151</v>
      </c>
      <c r="AU153" s="202" t="s">
        <v>90</v>
      </c>
      <c r="AY153" s="17" t="s">
        <v>149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156</v>
      </c>
      <c r="BM153" s="202" t="s">
        <v>715</v>
      </c>
    </row>
    <row r="154" spans="2:51" s="13" customFormat="1" ht="12">
      <c r="B154" s="204"/>
      <c r="C154" s="205"/>
      <c r="D154" s="206" t="s">
        <v>158</v>
      </c>
      <c r="E154" s="207" t="s">
        <v>1</v>
      </c>
      <c r="F154" s="208" t="s">
        <v>223</v>
      </c>
      <c r="G154" s="205"/>
      <c r="H154" s="207" t="s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158</v>
      </c>
      <c r="AU154" s="214" t="s">
        <v>90</v>
      </c>
      <c r="AV154" s="13" t="s">
        <v>88</v>
      </c>
      <c r="AW154" s="13" t="s">
        <v>36</v>
      </c>
      <c r="AX154" s="13" t="s">
        <v>81</v>
      </c>
      <c r="AY154" s="214" t="s">
        <v>149</v>
      </c>
    </row>
    <row r="155" spans="2:51" s="14" customFormat="1" ht="12">
      <c r="B155" s="215"/>
      <c r="C155" s="216"/>
      <c r="D155" s="206" t="s">
        <v>158</v>
      </c>
      <c r="E155" s="217" t="s">
        <v>1</v>
      </c>
      <c r="F155" s="218" t="s">
        <v>712</v>
      </c>
      <c r="G155" s="216"/>
      <c r="H155" s="219">
        <v>4.81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158</v>
      </c>
      <c r="AU155" s="225" t="s">
        <v>90</v>
      </c>
      <c r="AV155" s="14" t="s">
        <v>90</v>
      </c>
      <c r="AW155" s="14" t="s">
        <v>36</v>
      </c>
      <c r="AX155" s="14" t="s">
        <v>88</v>
      </c>
      <c r="AY155" s="225" t="s">
        <v>149</v>
      </c>
    </row>
    <row r="156" spans="1:65" s="2" customFormat="1" ht="16.5" customHeight="1">
      <c r="A156" s="34"/>
      <c r="B156" s="35"/>
      <c r="C156" s="237" t="s">
        <v>210</v>
      </c>
      <c r="D156" s="237" t="s">
        <v>250</v>
      </c>
      <c r="E156" s="238" t="s">
        <v>716</v>
      </c>
      <c r="F156" s="239" t="s">
        <v>717</v>
      </c>
      <c r="G156" s="240" t="s">
        <v>154</v>
      </c>
      <c r="H156" s="241">
        <v>4.954</v>
      </c>
      <c r="I156" s="242"/>
      <c r="J156" s="243">
        <f>ROUND(I156*H156,2)</f>
        <v>0</v>
      </c>
      <c r="K156" s="239" t="s">
        <v>155</v>
      </c>
      <c r="L156" s="244"/>
      <c r="M156" s="245" t="s">
        <v>1</v>
      </c>
      <c r="N156" s="246" t="s">
        <v>46</v>
      </c>
      <c r="O156" s="71"/>
      <c r="P156" s="200">
        <f>O156*H156</f>
        <v>0</v>
      </c>
      <c r="Q156" s="200">
        <v>0.108</v>
      </c>
      <c r="R156" s="200">
        <f>Q156*H156</f>
        <v>0.535032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197</v>
      </c>
      <c r="AT156" s="202" t="s">
        <v>250</v>
      </c>
      <c r="AU156" s="202" t="s">
        <v>90</v>
      </c>
      <c r="AY156" s="17" t="s">
        <v>149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88</v>
      </c>
      <c r="BK156" s="203">
        <f>ROUND(I156*H156,2)</f>
        <v>0</v>
      </c>
      <c r="BL156" s="17" t="s">
        <v>156</v>
      </c>
      <c r="BM156" s="202" t="s">
        <v>718</v>
      </c>
    </row>
    <row r="157" spans="2:51" s="14" customFormat="1" ht="12">
      <c r="B157" s="215"/>
      <c r="C157" s="216"/>
      <c r="D157" s="206" t="s">
        <v>158</v>
      </c>
      <c r="E157" s="216"/>
      <c r="F157" s="218" t="s">
        <v>719</v>
      </c>
      <c r="G157" s="216"/>
      <c r="H157" s="219">
        <v>4.954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158</v>
      </c>
      <c r="AU157" s="225" t="s">
        <v>90</v>
      </c>
      <c r="AV157" s="14" t="s">
        <v>90</v>
      </c>
      <c r="AW157" s="14" t="s">
        <v>4</v>
      </c>
      <c r="AX157" s="14" t="s">
        <v>88</v>
      </c>
      <c r="AY157" s="225" t="s">
        <v>149</v>
      </c>
    </row>
    <row r="158" spans="2:63" s="12" customFormat="1" ht="22.9" customHeight="1">
      <c r="B158" s="175"/>
      <c r="C158" s="176"/>
      <c r="D158" s="177" t="s">
        <v>80</v>
      </c>
      <c r="E158" s="189" t="s">
        <v>197</v>
      </c>
      <c r="F158" s="189" t="s">
        <v>350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SUM(P159:P174)</f>
        <v>0</v>
      </c>
      <c r="Q158" s="183"/>
      <c r="R158" s="184">
        <f>SUM(R159:R174)</f>
        <v>0.87753</v>
      </c>
      <c r="S158" s="183"/>
      <c r="T158" s="185">
        <f>SUM(T159:T174)</f>
        <v>0</v>
      </c>
      <c r="AR158" s="186" t="s">
        <v>88</v>
      </c>
      <c r="AT158" s="187" t="s">
        <v>80</v>
      </c>
      <c r="AU158" s="187" t="s">
        <v>88</v>
      </c>
      <c r="AY158" s="186" t="s">
        <v>149</v>
      </c>
      <c r="BK158" s="188">
        <f>SUM(BK159:BK174)</f>
        <v>0</v>
      </c>
    </row>
    <row r="159" spans="1:65" s="2" customFormat="1" ht="44.25" customHeight="1">
      <c r="A159" s="34"/>
      <c r="B159" s="35"/>
      <c r="C159" s="191" t="s">
        <v>214</v>
      </c>
      <c r="D159" s="191" t="s">
        <v>151</v>
      </c>
      <c r="E159" s="192" t="s">
        <v>720</v>
      </c>
      <c r="F159" s="193" t="s">
        <v>721</v>
      </c>
      <c r="G159" s="194" t="s">
        <v>200</v>
      </c>
      <c r="H159" s="195">
        <v>0.2</v>
      </c>
      <c r="I159" s="196"/>
      <c r="J159" s="197">
        <f>ROUND(I159*H159,2)</f>
        <v>0</v>
      </c>
      <c r="K159" s="193" t="s">
        <v>155</v>
      </c>
      <c r="L159" s="39"/>
      <c r="M159" s="198" t="s">
        <v>1</v>
      </c>
      <c r="N159" s="199" t="s">
        <v>46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156</v>
      </c>
      <c r="AT159" s="202" t="s">
        <v>151</v>
      </c>
      <c r="AU159" s="202" t="s">
        <v>90</v>
      </c>
      <c r="AY159" s="17" t="s">
        <v>149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88</v>
      </c>
      <c r="BK159" s="203">
        <f>ROUND(I159*H159,2)</f>
        <v>0</v>
      </c>
      <c r="BL159" s="17" t="s">
        <v>156</v>
      </c>
      <c r="BM159" s="202" t="s">
        <v>722</v>
      </c>
    </row>
    <row r="160" spans="2:51" s="13" customFormat="1" ht="12">
      <c r="B160" s="204"/>
      <c r="C160" s="205"/>
      <c r="D160" s="206" t="s">
        <v>158</v>
      </c>
      <c r="E160" s="207" t="s">
        <v>1</v>
      </c>
      <c r="F160" s="208" t="s">
        <v>223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158</v>
      </c>
      <c r="AU160" s="214" t="s">
        <v>90</v>
      </c>
      <c r="AV160" s="13" t="s">
        <v>88</v>
      </c>
      <c r="AW160" s="13" t="s">
        <v>36</v>
      </c>
      <c r="AX160" s="13" t="s">
        <v>81</v>
      </c>
      <c r="AY160" s="214" t="s">
        <v>149</v>
      </c>
    </row>
    <row r="161" spans="2:51" s="13" customFormat="1" ht="12">
      <c r="B161" s="204"/>
      <c r="C161" s="205"/>
      <c r="D161" s="206" t="s">
        <v>158</v>
      </c>
      <c r="E161" s="207" t="s">
        <v>1</v>
      </c>
      <c r="F161" s="208" t="s">
        <v>723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158</v>
      </c>
      <c r="AU161" s="214" t="s">
        <v>90</v>
      </c>
      <c r="AV161" s="13" t="s">
        <v>88</v>
      </c>
      <c r="AW161" s="13" t="s">
        <v>36</v>
      </c>
      <c r="AX161" s="13" t="s">
        <v>81</v>
      </c>
      <c r="AY161" s="214" t="s">
        <v>149</v>
      </c>
    </row>
    <row r="162" spans="2:51" s="14" customFormat="1" ht="12">
      <c r="B162" s="215"/>
      <c r="C162" s="216"/>
      <c r="D162" s="206" t="s">
        <v>158</v>
      </c>
      <c r="E162" s="217" t="s">
        <v>1</v>
      </c>
      <c r="F162" s="218" t="s">
        <v>724</v>
      </c>
      <c r="G162" s="216"/>
      <c r="H162" s="219">
        <v>0.2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158</v>
      </c>
      <c r="AU162" s="225" t="s">
        <v>90</v>
      </c>
      <c r="AV162" s="14" t="s">
        <v>90</v>
      </c>
      <c r="AW162" s="14" t="s">
        <v>36</v>
      </c>
      <c r="AX162" s="14" t="s">
        <v>88</v>
      </c>
      <c r="AY162" s="225" t="s">
        <v>149</v>
      </c>
    </row>
    <row r="163" spans="1:65" s="2" customFormat="1" ht="37.9" customHeight="1">
      <c r="A163" s="34"/>
      <c r="B163" s="35"/>
      <c r="C163" s="191" t="s">
        <v>219</v>
      </c>
      <c r="D163" s="191" t="s">
        <v>151</v>
      </c>
      <c r="E163" s="192" t="s">
        <v>725</v>
      </c>
      <c r="F163" s="193" t="s">
        <v>726</v>
      </c>
      <c r="G163" s="194" t="s">
        <v>200</v>
      </c>
      <c r="H163" s="195">
        <v>0.2</v>
      </c>
      <c r="I163" s="196"/>
      <c r="J163" s="197">
        <f>ROUND(I163*H163,2)</f>
        <v>0</v>
      </c>
      <c r="K163" s="193" t="s">
        <v>155</v>
      </c>
      <c r="L163" s="39"/>
      <c r="M163" s="198" t="s">
        <v>1</v>
      </c>
      <c r="N163" s="199" t="s">
        <v>46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156</v>
      </c>
      <c r="AT163" s="202" t="s">
        <v>151</v>
      </c>
      <c r="AU163" s="202" t="s">
        <v>90</v>
      </c>
      <c r="AY163" s="17" t="s">
        <v>149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88</v>
      </c>
      <c r="BK163" s="203">
        <f>ROUND(I163*H163,2)</f>
        <v>0</v>
      </c>
      <c r="BL163" s="17" t="s">
        <v>156</v>
      </c>
      <c r="BM163" s="202" t="s">
        <v>727</v>
      </c>
    </row>
    <row r="164" spans="1:65" s="2" customFormat="1" ht="24.2" customHeight="1">
      <c r="A164" s="34"/>
      <c r="B164" s="35"/>
      <c r="C164" s="191" t="s">
        <v>225</v>
      </c>
      <c r="D164" s="191" t="s">
        <v>151</v>
      </c>
      <c r="E164" s="192" t="s">
        <v>728</v>
      </c>
      <c r="F164" s="193" t="s">
        <v>729</v>
      </c>
      <c r="G164" s="194" t="s">
        <v>365</v>
      </c>
      <c r="H164" s="195">
        <v>1</v>
      </c>
      <c r="I164" s="196"/>
      <c r="J164" s="197">
        <f>ROUND(I164*H164,2)</f>
        <v>0</v>
      </c>
      <c r="K164" s="193" t="s">
        <v>155</v>
      </c>
      <c r="L164" s="39"/>
      <c r="M164" s="198" t="s">
        <v>1</v>
      </c>
      <c r="N164" s="199" t="s">
        <v>46</v>
      </c>
      <c r="O164" s="71"/>
      <c r="P164" s="200">
        <f>O164*H164</f>
        <v>0</v>
      </c>
      <c r="Q164" s="200">
        <v>0.01019</v>
      </c>
      <c r="R164" s="200">
        <f>Q164*H164</f>
        <v>0.01019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156</v>
      </c>
      <c r="AT164" s="202" t="s">
        <v>151</v>
      </c>
      <c r="AU164" s="202" t="s">
        <v>90</v>
      </c>
      <c r="AY164" s="17" t="s">
        <v>149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88</v>
      </c>
      <c r="BK164" s="203">
        <f>ROUND(I164*H164,2)</f>
        <v>0</v>
      </c>
      <c r="BL164" s="17" t="s">
        <v>156</v>
      </c>
      <c r="BM164" s="202" t="s">
        <v>730</v>
      </c>
    </row>
    <row r="165" spans="2:51" s="13" customFormat="1" ht="12">
      <c r="B165" s="204"/>
      <c r="C165" s="205"/>
      <c r="D165" s="206" t="s">
        <v>158</v>
      </c>
      <c r="E165" s="207" t="s">
        <v>1</v>
      </c>
      <c r="F165" s="208" t="s">
        <v>223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158</v>
      </c>
      <c r="AU165" s="214" t="s">
        <v>90</v>
      </c>
      <c r="AV165" s="13" t="s">
        <v>88</v>
      </c>
      <c r="AW165" s="13" t="s">
        <v>36</v>
      </c>
      <c r="AX165" s="13" t="s">
        <v>81</v>
      </c>
      <c r="AY165" s="214" t="s">
        <v>149</v>
      </c>
    </row>
    <row r="166" spans="2:51" s="13" customFormat="1" ht="12">
      <c r="B166" s="204"/>
      <c r="C166" s="205"/>
      <c r="D166" s="206" t="s">
        <v>158</v>
      </c>
      <c r="E166" s="207" t="s">
        <v>1</v>
      </c>
      <c r="F166" s="208" t="s">
        <v>731</v>
      </c>
      <c r="G166" s="205"/>
      <c r="H166" s="207" t="s">
        <v>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158</v>
      </c>
      <c r="AU166" s="214" t="s">
        <v>90</v>
      </c>
      <c r="AV166" s="13" t="s">
        <v>88</v>
      </c>
      <c r="AW166" s="13" t="s">
        <v>36</v>
      </c>
      <c r="AX166" s="13" t="s">
        <v>81</v>
      </c>
      <c r="AY166" s="214" t="s">
        <v>149</v>
      </c>
    </row>
    <row r="167" spans="2:51" s="14" customFormat="1" ht="12">
      <c r="B167" s="215"/>
      <c r="C167" s="216"/>
      <c r="D167" s="206" t="s">
        <v>158</v>
      </c>
      <c r="E167" s="217" t="s">
        <v>1</v>
      </c>
      <c r="F167" s="218" t="s">
        <v>88</v>
      </c>
      <c r="G167" s="216"/>
      <c r="H167" s="219">
        <v>1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158</v>
      </c>
      <c r="AU167" s="225" t="s">
        <v>90</v>
      </c>
      <c r="AV167" s="14" t="s">
        <v>90</v>
      </c>
      <c r="AW167" s="14" t="s">
        <v>36</v>
      </c>
      <c r="AX167" s="14" t="s">
        <v>88</v>
      </c>
      <c r="AY167" s="225" t="s">
        <v>149</v>
      </c>
    </row>
    <row r="168" spans="1:65" s="2" customFormat="1" ht="21.75" customHeight="1">
      <c r="A168" s="34"/>
      <c r="B168" s="35"/>
      <c r="C168" s="237" t="s">
        <v>229</v>
      </c>
      <c r="D168" s="237" t="s">
        <v>250</v>
      </c>
      <c r="E168" s="238" t="s">
        <v>732</v>
      </c>
      <c r="F168" s="239" t="s">
        <v>733</v>
      </c>
      <c r="G168" s="240" t="s">
        <v>734</v>
      </c>
      <c r="H168" s="241">
        <v>1</v>
      </c>
      <c r="I168" s="242"/>
      <c r="J168" s="243">
        <f>ROUND(I168*H168,2)</f>
        <v>0</v>
      </c>
      <c r="K168" s="239" t="s">
        <v>1</v>
      </c>
      <c r="L168" s="244"/>
      <c r="M168" s="245" t="s">
        <v>1</v>
      </c>
      <c r="N168" s="246" t="s">
        <v>46</v>
      </c>
      <c r="O168" s="71"/>
      <c r="P168" s="200">
        <f>O168*H168</f>
        <v>0</v>
      </c>
      <c r="Q168" s="200">
        <v>0.65</v>
      </c>
      <c r="R168" s="200">
        <f>Q168*H168</f>
        <v>0.65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197</v>
      </c>
      <c r="AT168" s="202" t="s">
        <v>250</v>
      </c>
      <c r="AU168" s="202" t="s">
        <v>90</v>
      </c>
      <c r="AY168" s="17" t="s">
        <v>149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88</v>
      </c>
      <c r="BK168" s="203">
        <f>ROUND(I168*H168,2)</f>
        <v>0</v>
      </c>
      <c r="BL168" s="17" t="s">
        <v>156</v>
      </c>
      <c r="BM168" s="202" t="s">
        <v>735</v>
      </c>
    </row>
    <row r="169" spans="2:51" s="13" customFormat="1" ht="12">
      <c r="B169" s="204"/>
      <c r="C169" s="205"/>
      <c r="D169" s="206" t="s">
        <v>158</v>
      </c>
      <c r="E169" s="207" t="s">
        <v>1</v>
      </c>
      <c r="F169" s="208" t="s">
        <v>223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158</v>
      </c>
      <c r="AU169" s="214" t="s">
        <v>90</v>
      </c>
      <c r="AV169" s="13" t="s">
        <v>88</v>
      </c>
      <c r="AW169" s="13" t="s">
        <v>36</v>
      </c>
      <c r="AX169" s="13" t="s">
        <v>81</v>
      </c>
      <c r="AY169" s="214" t="s">
        <v>149</v>
      </c>
    </row>
    <row r="170" spans="2:51" s="14" customFormat="1" ht="12">
      <c r="B170" s="215"/>
      <c r="C170" s="216"/>
      <c r="D170" s="206" t="s">
        <v>158</v>
      </c>
      <c r="E170" s="217" t="s">
        <v>1</v>
      </c>
      <c r="F170" s="218" t="s">
        <v>88</v>
      </c>
      <c r="G170" s="216"/>
      <c r="H170" s="219">
        <v>1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158</v>
      </c>
      <c r="AU170" s="225" t="s">
        <v>90</v>
      </c>
      <c r="AV170" s="14" t="s">
        <v>90</v>
      </c>
      <c r="AW170" s="14" t="s">
        <v>36</v>
      </c>
      <c r="AX170" s="14" t="s">
        <v>88</v>
      </c>
      <c r="AY170" s="225" t="s">
        <v>149</v>
      </c>
    </row>
    <row r="171" spans="1:65" s="2" customFormat="1" ht="24.2" customHeight="1">
      <c r="A171" s="34"/>
      <c r="B171" s="35"/>
      <c r="C171" s="191" t="s">
        <v>8</v>
      </c>
      <c r="D171" s="191" t="s">
        <v>151</v>
      </c>
      <c r="E171" s="192" t="s">
        <v>736</v>
      </c>
      <c r="F171" s="193" t="s">
        <v>737</v>
      </c>
      <c r="G171" s="194" t="s">
        <v>365</v>
      </c>
      <c r="H171" s="195">
        <v>1</v>
      </c>
      <c r="I171" s="196"/>
      <c r="J171" s="197">
        <f>ROUND(I171*H171,2)</f>
        <v>0</v>
      </c>
      <c r="K171" s="193" t="s">
        <v>155</v>
      </c>
      <c r="L171" s="39"/>
      <c r="M171" s="198" t="s">
        <v>1</v>
      </c>
      <c r="N171" s="199" t="s">
        <v>46</v>
      </c>
      <c r="O171" s="71"/>
      <c r="P171" s="200">
        <f>O171*H171</f>
        <v>0</v>
      </c>
      <c r="Q171" s="200">
        <v>0.21734</v>
      </c>
      <c r="R171" s="200">
        <f>Q171*H171</f>
        <v>0.21734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156</v>
      </c>
      <c r="AT171" s="202" t="s">
        <v>151</v>
      </c>
      <c r="AU171" s="202" t="s">
        <v>90</v>
      </c>
      <c r="AY171" s="17" t="s">
        <v>149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88</v>
      </c>
      <c r="BK171" s="203">
        <f>ROUND(I171*H171,2)</f>
        <v>0</v>
      </c>
      <c r="BL171" s="17" t="s">
        <v>156</v>
      </c>
      <c r="BM171" s="202" t="s">
        <v>738</v>
      </c>
    </row>
    <row r="172" spans="2:51" s="13" customFormat="1" ht="12">
      <c r="B172" s="204"/>
      <c r="C172" s="205"/>
      <c r="D172" s="206" t="s">
        <v>158</v>
      </c>
      <c r="E172" s="207" t="s">
        <v>1</v>
      </c>
      <c r="F172" s="208" t="s">
        <v>223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158</v>
      </c>
      <c r="AU172" s="214" t="s">
        <v>90</v>
      </c>
      <c r="AV172" s="13" t="s">
        <v>88</v>
      </c>
      <c r="AW172" s="13" t="s">
        <v>36</v>
      </c>
      <c r="AX172" s="13" t="s">
        <v>81</v>
      </c>
      <c r="AY172" s="214" t="s">
        <v>149</v>
      </c>
    </row>
    <row r="173" spans="2:51" s="13" customFormat="1" ht="12">
      <c r="B173" s="204"/>
      <c r="C173" s="205"/>
      <c r="D173" s="206" t="s">
        <v>158</v>
      </c>
      <c r="E173" s="207" t="s">
        <v>1</v>
      </c>
      <c r="F173" s="208" t="s">
        <v>739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158</v>
      </c>
      <c r="AU173" s="214" t="s">
        <v>90</v>
      </c>
      <c r="AV173" s="13" t="s">
        <v>88</v>
      </c>
      <c r="AW173" s="13" t="s">
        <v>36</v>
      </c>
      <c r="AX173" s="13" t="s">
        <v>81</v>
      </c>
      <c r="AY173" s="214" t="s">
        <v>149</v>
      </c>
    </row>
    <row r="174" spans="2:51" s="14" customFormat="1" ht="12">
      <c r="B174" s="215"/>
      <c r="C174" s="216"/>
      <c r="D174" s="206" t="s">
        <v>158</v>
      </c>
      <c r="E174" s="217" t="s">
        <v>1</v>
      </c>
      <c r="F174" s="218" t="s">
        <v>88</v>
      </c>
      <c r="G174" s="216"/>
      <c r="H174" s="219">
        <v>1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158</v>
      </c>
      <c r="AU174" s="225" t="s">
        <v>90</v>
      </c>
      <c r="AV174" s="14" t="s">
        <v>90</v>
      </c>
      <c r="AW174" s="14" t="s">
        <v>36</v>
      </c>
      <c r="AX174" s="14" t="s">
        <v>88</v>
      </c>
      <c r="AY174" s="225" t="s">
        <v>149</v>
      </c>
    </row>
    <row r="175" spans="2:63" s="12" customFormat="1" ht="22.9" customHeight="1">
      <c r="B175" s="175"/>
      <c r="C175" s="176"/>
      <c r="D175" s="177" t="s">
        <v>80</v>
      </c>
      <c r="E175" s="189" t="s">
        <v>203</v>
      </c>
      <c r="F175" s="189" t="s">
        <v>475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SUM(P176:P188)</f>
        <v>0</v>
      </c>
      <c r="Q175" s="183"/>
      <c r="R175" s="184">
        <f>SUM(R176:R188)</f>
        <v>0.06044360000000001</v>
      </c>
      <c r="S175" s="183"/>
      <c r="T175" s="185">
        <f>SUM(T176:T188)</f>
        <v>0.025800000000000003</v>
      </c>
      <c r="AR175" s="186" t="s">
        <v>88</v>
      </c>
      <c r="AT175" s="187" t="s">
        <v>80</v>
      </c>
      <c r="AU175" s="187" t="s">
        <v>88</v>
      </c>
      <c r="AY175" s="186" t="s">
        <v>149</v>
      </c>
      <c r="BK175" s="188">
        <f>SUM(BK176:BK188)</f>
        <v>0</v>
      </c>
    </row>
    <row r="176" spans="1:65" s="2" customFormat="1" ht="24.2" customHeight="1">
      <c r="A176" s="34"/>
      <c r="B176" s="35"/>
      <c r="C176" s="191" t="s">
        <v>243</v>
      </c>
      <c r="D176" s="191" t="s">
        <v>151</v>
      </c>
      <c r="E176" s="192" t="s">
        <v>740</v>
      </c>
      <c r="F176" s="193" t="s">
        <v>741</v>
      </c>
      <c r="G176" s="194" t="s">
        <v>154</v>
      </c>
      <c r="H176" s="195">
        <v>9.46</v>
      </c>
      <c r="I176" s="196"/>
      <c r="J176" s="197">
        <f>ROUND(I176*H176,2)</f>
        <v>0</v>
      </c>
      <c r="K176" s="193" t="s">
        <v>155</v>
      </c>
      <c r="L176" s="39"/>
      <c r="M176" s="198" t="s">
        <v>1</v>
      </c>
      <c r="N176" s="199" t="s">
        <v>46</v>
      </c>
      <c r="O176" s="71"/>
      <c r="P176" s="200">
        <f>O176*H176</f>
        <v>0</v>
      </c>
      <c r="Q176" s="200">
        <v>0.00069</v>
      </c>
      <c r="R176" s="200">
        <f>Q176*H176</f>
        <v>0.0065274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156</v>
      </c>
      <c r="AT176" s="202" t="s">
        <v>151</v>
      </c>
      <c r="AU176" s="202" t="s">
        <v>90</v>
      </c>
      <c r="AY176" s="17" t="s">
        <v>149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88</v>
      </c>
      <c r="BK176" s="203">
        <f>ROUND(I176*H176,2)</f>
        <v>0</v>
      </c>
      <c r="BL176" s="17" t="s">
        <v>156</v>
      </c>
      <c r="BM176" s="202" t="s">
        <v>742</v>
      </c>
    </row>
    <row r="177" spans="2:51" s="13" customFormat="1" ht="12">
      <c r="B177" s="204"/>
      <c r="C177" s="205"/>
      <c r="D177" s="206" t="s">
        <v>158</v>
      </c>
      <c r="E177" s="207" t="s">
        <v>1</v>
      </c>
      <c r="F177" s="208" t="s">
        <v>743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158</v>
      </c>
      <c r="AU177" s="214" t="s">
        <v>90</v>
      </c>
      <c r="AV177" s="13" t="s">
        <v>88</v>
      </c>
      <c r="AW177" s="13" t="s">
        <v>36</v>
      </c>
      <c r="AX177" s="13" t="s">
        <v>81</v>
      </c>
      <c r="AY177" s="214" t="s">
        <v>149</v>
      </c>
    </row>
    <row r="178" spans="2:51" s="14" customFormat="1" ht="12">
      <c r="B178" s="215"/>
      <c r="C178" s="216"/>
      <c r="D178" s="206" t="s">
        <v>158</v>
      </c>
      <c r="E178" s="217" t="s">
        <v>1</v>
      </c>
      <c r="F178" s="218" t="s">
        <v>744</v>
      </c>
      <c r="G178" s="216"/>
      <c r="H178" s="219">
        <v>3.96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158</v>
      </c>
      <c r="AU178" s="225" t="s">
        <v>90</v>
      </c>
      <c r="AV178" s="14" t="s">
        <v>90</v>
      </c>
      <c r="AW178" s="14" t="s">
        <v>36</v>
      </c>
      <c r="AX178" s="14" t="s">
        <v>81</v>
      </c>
      <c r="AY178" s="225" t="s">
        <v>149</v>
      </c>
    </row>
    <row r="179" spans="2:51" s="14" customFormat="1" ht="12">
      <c r="B179" s="215"/>
      <c r="C179" s="216"/>
      <c r="D179" s="206" t="s">
        <v>158</v>
      </c>
      <c r="E179" s="217" t="s">
        <v>1</v>
      </c>
      <c r="F179" s="218" t="s">
        <v>745</v>
      </c>
      <c r="G179" s="216"/>
      <c r="H179" s="219">
        <v>-0.8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158</v>
      </c>
      <c r="AU179" s="225" t="s">
        <v>90</v>
      </c>
      <c r="AV179" s="14" t="s">
        <v>90</v>
      </c>
      <c r="AW179" s="14" t="s">
        <v>36</v>
      </c>
      <c r="AX179" s="14" t="s">
        <v>81</v>
      </c>
      <c r="AY179" s="225" t="s">
        <v>149</v>
      </c>
    </row>
    <row r="180" spans="2:51" s="14" customFormat="1" ht="12">
      <c r="B180" s="215"/>
      <c r="C180" s="216"/>
      <c r="D180" s="206" t="s">
        <v>158</v>
      </c>
      <c r="E180" s="217" t="s">
        <v>1</v>
      </c>
      <c r="F180" s="218" t="s">
        <v>746</v>
      </c>
      <c r="G180" s="216"/>
      <c r="H180" s="219">
        <v>4.86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158</v>
      </c>
      <c r="AU180" s="225" t="s">
        <v>90</v>
      </c>
      <c r="AV180" s="14" t="s">
        <v>90</v>
      </c>
      <c r="AW180" s="14" t="s">
        <v>36</v>
      </c>
      <c r="AX180" s="14" t="s">
        <v>81</v>
      </c>
      <c r="AY180" s="225" t="s">
        <v>149</v>
      </c>
    </row>
    <row r="181" spans="2:51" s="14" customFormat="1" ht="12">
      <c r="B181" s="215"/>
      <c r="C181" s="216"/>
      <c r="D181" s="206" t="s">
        <v>158</v>
      </c>
      <c r="E181" s="217" t="s">
        <v>1</v>
      </c>
      <c r="F181" s="218" t="s">
        <v>747</v>
      </c>
      <c r="G181" s="216"/>
      <c r="H181" s="219">
        <v>1.44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158</v>
      </c>
      <c r="AU181" s="225" t="s">
        <v>90</v>
      </c>
      <c r="AV181" s="14" t="s">
        <v>90</v>
      </c>
      <c r="AW181" s="14" t="s">
        <v>36</v>
      </c>
      <c r="AX181" s="14" t="s">
        <v>81</v>
      </c>
      <c r="AY181" s="225" t="s">
        <v>149</v>
      </c>
    </row>
    <row r="182" spans="2:51" s="15" customFormat="1" ht="12">
      <c r="B182" s="226"/>
      <c r="C182" s="227"/>
      <c r="D182" s="206" t="s">
        <v>158</v>
      </c>
      <c r="E182" s="228" t="s">
        <v>1</v>
      </c>
      <c r="F182" s="229" t="s">
        <v>168</v>
      </c>
      <c r="G182" s="227"/>
      <c r="H182" s="230">
        <v>9.46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158</v>
      </c>
      <c r="AU182" s="236" t="s">
        <v>90</v>
      </c>
      <c r="AV182" s="15" t="s">
        <v>156</v>
      </c>
      <c r="AW182" s="15" t="s">
        <v>36</v>
      </c>
      <c r="AX182" s="15" t="s">
        <v>88</v>
      </c>
      <c r="AY182" s="236" t="s">
        <v>149</v>
      </c>
    </row>
    <row r="183" spans="1:65" s="2" customFormat="1" ht="49.15" customHeight="1">
      <c r="A183" s="34"/>
      <c r="B183" s="35"/>
      <c r="C183" s="191" t="s">
        <v>249</v>
      </c>
      <c r="D183" s="191" t="s">
        <v>151</v>
      </c>
      <c r="E183" s="192" t="s">
        <v>748</v>
      </c>
      <c r="F183" s="193" t="s">
        <v>749</v>
      </c>
      <c r="G183" s="194" t="s">
        <v>200</v>
      </c>
      <c r="H183" s="195">
        <v>0.02</v>
      </c>
      <c r="I183" s="196"/>
      <c r="J183" s="197">
        <f>ROUND(I183*H183,2)</f>
        <v>0</v>
      </c>
      <c r="K183" s="193" t="s">
        <v>155</v>
      </c>
      <c r="L183" s="39"/>
      <c r="M183" s="198" t="s">
        <v>1</v>
      </c>
      <c r="N183" s="199" t="s">
        <v>46</v>
      </c>
      <c r="O183" s="71"/>
      <c r="P183" s="200">
        <f>O183*H183</f>
        <v>0</v>
      </c>
      <c r="Q183" s="200">
        <v>2.62771</v>
      </c>
      <c r="R183" s="200">
        <f>Q183*H183</f>
        <v>0.0525542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156</v>
      </c>
      <c r="AT183" s="202" t="s">
        <v>151</v>
      </c>
      <c r="AU183" s="202" t="s">
        <v>90</v>
      </c>
      <c r="AY183" s="17" t="s">
        <v>149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88</v>
      </c>
      <c r="BK183" s="203">
        <f>ROUND(I183*H183,2)</f>
        <v>0</v>
      </c>
      <c r="BL183" s="17" t="s">
        <v>156</v>
      </c>
      <c r="BM183" s="202" t="s">
        <v>750</v>
      </c>
    </row>
    <row r="184" spans="2:51" s="13" customFormat="1" ht="12">
      <c r="B184" s="204"/>
      <c r="C184" s="205"/>
      <c r="D184" s="206" t="s">
        <v>158</v>
      </c>
      <c r="E184" s="207" t="s">
        <v>1</v>
      </c>
      <c r="F184" s="208" t="s">
        <v>223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158</v>
      </c>
      <c r="AU184" s="214" t="s">
        <v>90</v>
      </c>
      <c r="AV184" s="13" t="s">
        <v>88</v>
      </c>
      <c r="AW184" s="13" t="s">
        <v>36</v>
      </c>
      <c r="AX184" s="13" t="s">
        <v>81</v>
      </c>
      <c r="AY184" s="214" t="s">
        <v>149</v>
      </c>
    </row>
    <row r="185" spans="2:51" s="14" customFormat="1" ht="12">
      <c r="B185" s="215"/>
      <c r="C185" s="216"/>
      <c r="D185" s="206" t="s">
        <v>158</v>
      </c>
      <c r="E185" s="217" t="s">
        <v>1</v>
      </c>
      <c r="F185" s="218" t="s">
        <v>751</v>
      </c>
      <c r="G185" s="216"/>
      <c r="H185" s="219">
        <v>0.02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158</v>
      </c>
      <c r="AU185" s="225" t="s">
        <v>90</v>
      </c>
      <c r="AV185" s="14" t="s">
        <v>90</v>
      </c>
      <c r="AW185" s="14" t="s">
        <v>36</v>
      </c>
      <c r="AX185" s="14" t="s">
        <v>88</v>
      </c>
      <c r="AY185" s="225" t="s">
        <v>149</v>
      </c>
    </row>
    <row r="186" spans="1:65" s="2" customFormat="1" ht="44.25" customHeight="1">
      <c r="A186" s="34"/>
      <c r="B186" s="35"/>
      <c r="C186" s="191" t="s">
        <v>258</v>
      </c>
      <c r="D186" s="191" t="s">
        <v>151</v>
      </c>
      <c r="E186" s="192" t="s">
        <v>752</v>
      </c>
      <c r="F186" s="193" t="s">
        <v>753</v>
      </c>
      <c r="G186" s="194" t="s">
        <v>186</v>
      </c>
      <c r="H186" s="195">
        <v>0.2</v>
      </c>
      <c r="I186" s="196"/>
      <c r="J186" s="197">
        <f>ROUND(I186*H186,2)</f>
        <v>0</v>
      </c>
      <c r="K186" s="193" t="s">
        <v>155</v>
      </c>
      <c r="L186" s="39"/>
      <c r="M186" s="198" t="s">
        <v>1</v>
      </c>
      <c r="N186" s="199" t="s">
        <v>46</v>
      </c>
      <c r="O186" s="71"/>
      <c r="P186" s="200">
        <f>O186*H186</f>
        <v>0</v>
      </c>
      <c r="Q186" s="200">
        <v>0.00123</v>
      </c>
      <c r="R186" s="200">
        <f>Q186*H186</f>
        <v>0.000246</v>
      </c>
      <c r="S186" s="200">
        <v>0.017</v>
      </c>
      <c r="T186" s="201">
        <f>S186*H186</f>
        <v>0.0034000000000000002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156</v>
      </c>
      <c r="AT186" s="202" t="s">
        <v>151</v>
      </c>
      <c r="AU186" s="202" t="s">
        <v>90</v>
      </c>
      <c r="AY186" s="17" t="s">
        <v>149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88</v>
      </c>
      <c r="BK186" s="203">
        <f>ROUND(I186*H186,2)</f>
        <v>0</v>
      </c>
      <c r="BL186" s="17" t="s">
        <v>156</v>
      </c>
      <c r="BM186" s="202" t="s">
        <v>754</v>
      </c>
    </row>
    <row r="187" spans="1:65" s="2" customFormat="1" ht="44.25" customHeight="1">
      <c r="A187" s="34"/>
      <c r="B187" s="35"/>
      <c r="C187" s="191" t="s">
        <v>263</v>
      </c>
      <c r="D187" s="191" t="s">
        <v>151</v>
      </c>
      <c r="E187" s="192" t="s">
        <v>755</v>
      </c>
      <c r="F187" s="193" t="s">
        <v>756</v>
      </c>
      <c r="G187" s="194" t="s">
        <v>186</v>
      </c>
      <c r="H187" s="195">
        <v>0.4</v>
      </c>
      <c r="I187" s="196"/>
      <c r="J187" s="197">
        <f>ROUND(I187*H187,2)</f>
        <v>0</v>
      </c>
      <c r="K187" s="193" t="s">
        <v>155</v>
      </c>
      <c r="L187" s="39"/>
      <c r="M187" s="198" t="s">
        <v>1</v>
      </c>
      <c r="N187" s="199" t="s">
        <v>46</v>
      </c>
      <c r="O187" s="71"/>
      <c r="P187" s="200">
        <f>O187*H187</f>
        <v>0</v>
      </c>
      <c r="Q187" s="200">
        <v>0.00279</v>
      </c>
      <c r="R187" s="200">
        <f>Q187*H187</f>
        <v>0.001116</v>
      </c>
      <c r="S187" s="200">
        <v>0.056</v>
      </c>
      <c r="T187" s="201">
        <f>S187*H187</f>
        <v>0.022400000000000003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156</v>
      </c>
      <c r="AT187" s="202" t="s">
        <v>151</v>
      </c>
      <c r="AU187" s="202" t="s">
        <v>90</v>
      </c>
      <c r="AY187" s="17" t="s">
        <v>149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88</v>
      </c>
      <c r="BK187" s="203">
        <f>ROUND(I187*H187,2)</f>
        <v>0</v>
      </c>
      <c r="BL187" s="17" t="s">
        <v>156</v>
      </c>
      <c r="BM187" s="202" t="s">
        <v>757</v>
      </c>
    </row>
    <row r="188" spans="2:51" s="14" customFormat="1" ht="12">
      <c r="B188" s="215"/>
      <c r="C188" s="216"/>
      <c r="D188" s="206" t="s">
        <v>158</v>
      </c>
      <c r="E188" s="217" t="s">
        <v>1</v>
      </c>
      <c r="F188" s="218" t="s">
        <v>758</v>
      </c>
      <c r="G188" s="216"/>
      <c r="H188" s="219">
        <v>0.4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158</v>
      </c>
      <c r="AU188" s="225" t="s">
        <v>90</v>
      </c>
      <c r="AV188" s="14" t="s">
        <v>90</v>
      </c>
      <c r="AW188" s="14" t="s">
        <v>36</v>
      </c>
      <c r="AX188" s="14" t="s">
        <v>88</v>
      </c>
      <c r="AY188" s="225" t="s">
        <v>149</v>
      </c>
    </row>
    <row r="189" spans="2:63" s="12" customFormat="1" ht="22.9" customHeight="1">
      <c r="B189" s="175"/>
      <c r="C189" s="176"/>
      <c r="D189" s="177" t="s">
        <v>80</v>
      </c>
      <c r="E189" s="189" t="s">
        <v>501</v>
      </c>
      <c r="F189" s="189" t="s">
        <v>502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P190</f>
        <v>0</v>
      </c>
      <c r="Q189" s="183"/>
      <c r="R189" s="184">
        <f>R190</f>
        <v>0</v>
      </c>
      <c r="S189" s="183"/>
      <c r="T189" s="185">
        <f>T190</f>
        <v>0</v>
      </c>
      <c r="AR189" s="186" t="s">
        <v>88</v>
      </c>
      <c r="AT189" s="187" t="s">
        <v>80</v>
      </c>
      <c r="AU189" s="187" t="s">
        <v>88</v>
      </c>
      <c r="AY189" s="186" t="s">
        <v>149</v>
      </c>
      <c r="BK189" s="188">
        <f>BK190</f>
        <v>0</v>
      </c>
    </row>
    <row r="190" spans="1:65" s="2" customFormat="1" ht="62.65" customHeight="1">
      <c r="A190" s="34"/>
      <c r="B190" s="35"/>
      <c r="C190" s="191" t="s">
        <v>268</v>
      </c>
      <c r="D190" s="191" t="s">
        <v>151</v>
      </c>
      <c r="E190" s="192" t="s">
        <v>759</v>
      </c>
      <c r="F190" s="193" t="s">
        <v>760</v>
      </c>
      <c r="G190" s="194" t="s">
        <v>253</v>
      </c>
      <c r="H190" s="195">
        <v>9.224</v>
      </c>
      <c r="I190" s="196"/>
      <c r="J190" s="197">
        <f>ROUND(I190*H190,2)</f>
        <v>0</v>
      </c>
      <c r="K190" s="193" t="s">
        <v>155</v>
      </c>
      <c r="L190" s="39"/>
      <c r="M190" s="198" t="s">
        <v>1</v>
      </c>
      <c r="N190" s="199" t="s">
        <v>46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156</v>
      </c>
      <c r="AT190" s="202" t="s">
        <v>151</v>
      </c>
      <c r="AU190" s="202" t="s">
        <v>90</v>
      </c>
      <c r="AY190" s="17" t="s">
        <v>149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88</v>
      </c>
      <c r="BK190" s="203">
        <f>ROUND(I190*H190,2)</f>
        <v>0</v>
      </c>
      <c r="BL190" s="17" t="s">
        <v>156</v>
      </c>
      <c r="BM190" s="202" t="s">
        <v>761</v>
      </c>
    </row>
    <row r="191" spans="2:63" s="12" customFormat="1" ht="25.9" customHeight="1">
      <c r="B191" s="175"/>
      <c r="C191" s="176"/>
      <c r="D191" s="177" t="s">
        <v>80</v>
      </c>
      <c r="E191" s="178" t="s">
        <v>762</v>
      </c>
      <c r="F191" s="178" t="s">
        <v>763</v>
      </c>
      <c r="G191" s="176"/>
      <c r="H191" s="176"/>
      <c r="I191" s="179"/>
      <c r="J191" s="180">
        <f>BK191</f>
        <v>0</v>
      </c>
      <c r="K191" s="176"/>
      <c r="L191" s="181"/>
      <c r="M191" s="182"/>
      <c r="N191" s="183"/>
      <c r="O191" s="183"/>
      <c r="P191" s="184">
        <f>P192+P219+P229</f>
        <v>0</v>
      </c>
      <c r="Q191" s="183"/>
      <c r="R191" s="184">
        <f>R192+R219+R229</f>
        <v>0.168487</v>
      </c>
      <c r="S191" s="183"/>
      <c r="T191" s="185">
        <f>T192+T219+T229</f>
        <v>0</v>
      </c>
      <c r="AR191" s="186" t="s">
        <v>90</v>
      </c>
      <c r="AT191" s="187" t="s">
        <v>80</v>
      </c>
      <c r="AU191" s="187" t="s">
        <v>81</v>
      </c>
      <c r="AY191" s="186" t="s">
        <v>149</v>
      </c>
      <c r="BK191" s="188">
        <f>BK192+BK219+BK229</f>
        <v>0</v>
      </c>
    </row>
    <row r="192" spans="2:63" s="12" customFormat="1" ht="22.9" customHeight="1">
      <c r="B192" s="175"/>
      <c r="C192" s="176"/>
      <c r="D192" s="177" t="s">
        <v>80</v>
      </c>
      <c r="E192" s="189" t="s">
        <v>764</v>
      </c>
      <c r="F192" s="189" t="s">
        <v>765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SUM(P193:P218)</f>
        <v>0</v>
      </c>
      <c r="Q192" s="183"/>
      <c r="R192" s="184">
        <f>SUM(R193:R218)</f>
        <v>0.037367</v>
      </c>
      <c r="S192" s="183"/>
      <c r="T192" s="185">
        <f>SUM(T193:T218)</f>
        <v>0</v>
      </c>
      <c r="AR192" s="186" t="s">
        <v>90</v>
      </c>
      <c r="AT192" s="187" t="s">
        <v>80</v>
      </c>
      <c r="AU192" s="187" t="s">
        <v>88</v>
      </c>
      <c r="AY192" s="186" t="s">
        <v>149</v>
      </c>
      <c r="BK192" s="188">
        <f>SUM(BK193:BK218)</f>
        <v>0</v>
      </c>
    </row>
    <row r="193" spans="1:65" s="2" customFormat="1" ht="24.2" customHeight="1">
      <c r="A193" s="34"/>
      <c r="B193" s="35"/>
      <c r="C193" s="191" t="s">
        <v>7</v>
      </c>
      <c r="D193" s="191" t="s">
        <v>151</v>
      </c>
      <c r="E193" s="192" t="s">
        <v>766</v>
      </c>
      <c r="F193" s="193" t="s">
        <v>767</v>
      </c>
      <c r="G193" s="194" t="s">
        <v>154</v>
      </c>
      <c r="H193" s="195">
        <v>6.32</v>
      </c>
      <c r="I193" s="196"/>
      <c r="J193" s="197">
        <f>ROUND(I193*H193,2)</f>
        <v>0</v>
      </c>
      <c r="K193" s="193" t="s">
        <v>155</v>
      </c>
      <c r="L193" s="39"/>
      <c r="M193" s="198" t="s">
        <v>1</v>
      </c>
      <c r="N193" s="199" t="s">
        <v>46</v>
      </c>
      <c r="O193" s="71"/>
      <c r="P193" s="200">
        <f>O193*H193</f>
        <v>0</v>
      </c>
      <c r="Q193" s="200">
        <v>0.0004</v>
      </c>
      <c r="R193" s="200">
        <f>Q193*H193</f>
        <v>0.0025280000000000003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243</v>
      </c>
      <c r="AT193" s="202" t="s">
        <v>151</v>
      </c>
      <c r="AU193" s="202" t="s">
        <v>90</v>
      </c>
      <c r="AY193" s="17" t="s">
        <v>149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88</v>
      </c>
      <c r="BK193" s="203">
        <f>ROUND(I193*H193,2)</f>
        <v>0</v>
      </c>
      <c r="BL193" s="17" t="s">
        <v>243</v>
      </c>
      <c r="BM193" s="202" t="s">
        <v>768</v>
      </c>
    </row>
    <row r="194" spans="2:51" s="13" customFormat="1" ht="12">
      <c r="B194" s="204"/>
      <c r="C194" s="205"/>
      <c r="D194" s="206" t="s">
        <v>158</v>
      </c>
      <c r="E194" s="207" t="s">
        <v>1</v>
      </c>
      <c r="F194" s="208" t="s">
        <v>743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158</v>
      </c>
      <c r="AU194" s="214" t="s">
        <v>90</v>
      </c>
      <c r="AV194" s="13" t="s">
        <v>88</v>
      </c>
      <c r="AW194" s="13" t="s">
        <v>36</v>
      </c>
      <c r="AX194" s="13" t="s">
        <v>81</v>
      </c>
      <c r="AY194" s="214" t="s">
        <v>149</v>
      </c>
    </row>
    <row r="195" spans="2:51" s="14" customFormat="1" ht="12">
      <c r="B195" s="215"/>
      <c r="C195" s="216"/>
      <c r="D195" s="206" t="s">
        <v>158</v>
      </c>
      <c r="E195" s="217" t="s">
        <v>1</v>
      </c>
      <c r="F195" s="218" t="s">
        <v>769</v>
      </c>
      <c r="G195" s="216"/>
      <c r="H195" s="219">
        <v>7.92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158</v>
      </c>
      <c r="AU195" s="225" t="s">
        <v>90</v>
      </c>
      <c r="AV195" s="14" t="s">
        <v>90</v>
      </c>
      <c r="AW195" s="14" t="s">
        <v>36</v>
      </c>
      <c r="AX195" s="14" t="s">
        <v>81</v>
      </c>
      <c r="AY195" s="225" t="s">
        <v>149</v>
      </c>
    </row>
    <row r="196" spans="2:51" s="14" customFormat="1" ht="12">
      <c r="B196" s="215"/>
      <c r="C196" s="216"/>
      <c r="D196" s="206" t="s">
        <v>158</v>
      </c>
      <c r="E196" s="217" t="s">
        <v>1</v>
      </c>
      <c r="F196" s="218" t="s">
        <v>770</v>
      </c>
      <c r="G196" s="216"/>
      <c r="H196" s="219">
        <v>-1.6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158</v>
      </c>
      <c r="AU196" s="225" t="s">
        <v>90</v>
      </c>
      <c r="AV196" s="14" t="s">
        <v>90</v>
      </c>
      <c r="AW196" s="14" t="s">
        <v>36</v>
      </c>
      <c r="AX196" s="14" t="s">
        <v>81</v>
      </c>
      <c r="AY196" s="225" t="s">
        <v>149</v>
      </c>
    </row>
    <row r="197" spans="2:51" s="15" customFormat="1" ht="12">
      <c r="B197" s="226"/>
      <c r="C197" s="227"/>
      <c r="D197" s="206" t="s">
        <v>158</v>
      </c>
      <c r="E197" s="228" t="s">
        <v>1</v>
      </c>
      <c r="F197" s="229" t="s">
        <v>168</v>
      </c>
      <c r="G197" s="227"/>
      <c r="H197" s="230">
        <v>6.32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158</v>
      </c>
      <c r="AU197" s="236" t="s">
        <v>90</v>
      </c>
      <c r="AV197" s="15" t="s">
        <v>156</v>
      </c>
      <c r="AW197" s="15" t="s">
        <v>36</v>
      </c>
      <c r="AX197" s="15" t="s">
        <v>88</v>
      </c>
      <c r="AY197" s="236" t="s">
        <v>149</v>
      </c>
    </row>
    <row r="198" spans="1:65" s="2" customFormat="1" ht="24.2" customHeight="1">
      <c r="A198" s="34"/>
      <c r="B198" s="35"/>
      <c r="C198" s="237" t="s">
        <v>279</v>
      </c>
      <c r="D198" s="237" t="s">
        <v>250</v>
      </c>
      <c r="E198" s="238" t="s">
        <v>771</v>
      </c>
      <c r="F198" s="239" t="s">
        <v>772</v>
      </c>
      <c r="G198" s="240" t="s">
        <v>154</v>
      </c>
      <c r="H198" s="241">
        <v>7.584</v>
      </c>
      <c r="I198" s="242"/>
      <c r="J198" s="243">
        <f>ROUND(I198*H198,2)</f>
        <v>0</v>
      </c>
      <c r="K198" s="239" t="s">
        <v>1</v>
      </c>
      <c r="L198" s="244"/>
      <c r="M198" s="245" t="s">
        <v>1</v>
      </c>
      <c r="N198" s="246" t="s">
        <v>46</v>
      </c>
      <c r="O198" s="71"/>
      <c r="P198" s="200">
        <f>O198*H198</f>
        <v>0</v>
      </c>
      <c r="Q198" s="200">
        <v>0.001</v>
      </c>
      <c r="R198" s="200">
        <f>Q198*H198</f>
        <v>0.007584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329</v>
      </c>
      <c r="AT198" s="202" t="s">
        <v>250</v>
      </c>
      <c r="AU198" s="202" t="s">
        <v>90</v>
      </c>
      <c r="AY198" s="17" t="s">
        <v>149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88</v>
      </c>
      <c r="BK198" s="203">
        <f>ROUND(I198*H198,2)</f>
        <v>0</v>
      </c>
      <c r="BL198" s="17" t="s">
        <v>243</v>
      </c>
      <c r="BM198" s="202" t="s">
        <v>773</v>
      </c>
    </row>
    <row r="199" spans="1:47" s="2" customFormat="1" ht="19.5">
      <c r="A199" s="34"/>
      <c r="B199" s="35"/>
      <c r="C199" s="36"/>
      <c r="D199" s="206" t="s">
        <v>255</v>
      </c>
      <c r="E199" s="36"/>
      <c r="F199" s="247" t="s">
        <v>774</v>
      </c>
      <c r="G199" s="36"/>
      <c r="H199" s="36"/>
      <c r="I199" s="248"/>
      <c r="J199" s="36"/>
      <c r="K199" s="36"/>
      <c r="L199" s="39"/>
      <c r="M199" s="249"/>
      <c r="N199" s="250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255</v>
      </c>
      <c r="AU199" s="17" t="s">
        <v>90</v>
      </c>
    </row>
    <row r="200" spans="2:51" s="14" customFormat="1" ht="12">
      <c r="B200" s="215"/>
      <c r="C200" s="216"/>
      <c r="D200" s="206" t="s">
        <v>158</v>
      </c>
      <c r="E200" s="216"/>
      <c r="F200" s="218" t="s">
        <v>775</v>
      </c>
      <c r="G200" s="216"/>
      <c r="H200" s="219">
        <v>7.584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158</v>
      </c>
      <c r="AU200" s="225" t="s">
        <v>90</v>
      </c>
      <c r="AV200" s="14" t="s">
        <v>90</v>
      </c>
      <c r="AW200" s="14" t="s">
        <v>4</v>
      </c>
      <c r="AX200" s="14" t="s">
        <v>88</v>
      </c>
      <c r="AY200" s="225" t="s">
        <v>149</v>
      </c>
    </row>
    <row r="201" spans="1:65" s="2" customFormat="1" ht="24.2" customHeight="1">
      <c r="A201" s="34"/>
      <c r="B201" s="35"/>
      <c r="C201" s="191" t="s">
        <v>283</v>
      </c>
      <c r="D201" s="191" t="s">
        <v>151</v>
      </c>
      <c r="E201" s="192" t="s">
        <v>776</v>
      </c>
      <c r="F201" s="193" t="s">
        <v>777</v>
      </c>
      <c r="G201" s="194" t="s">
        <v>154</v>
      </c>
      <c r="H201" s="195">
        <v>12.6</v>
      </c>
      <c r="I201" s="196"/>
      <c r="J201" s="197">
        <f>ROUND(I201*H201,2)</f>
        <v>0</v>
      </c>
      <c r="K201" s="193" t="s">
        <v>155</v>
      </c>
      <c r="L201" s="39"/>
      <c r="M201" s="198" t="s">
        <v>1</v>
      </c>
      <c r="N201" s="199" t="s">
        <v>46</v>
      </c>
      <c r="O201" s="71"/>
      <c r="P201" s="200">
        <f>O201*H201</f>
        <v>0</v>
      </c>
      <c r="Q201" s="200">
        <v>0.0004</v>
      </c>
      <c r="R201" s="200">
        <f>Q201*H201</f>
        <v>0.00504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243</v>
      </c>
      <c r="AT201" s="202" t="s">
        <v>151</v>
      </c>
      <c r="AU201" s="202" t="s">
        <v>90</v>
      </c>
      <c r="AY201" s="17" t="s">
        <v>149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88</v>
      </c>
      <c r="BK201" s="203">
        <f>ROUND(I201*H201,2)</f>
        <v>0</v>
      </c>
      <c r="BL201" s="17" t="s">
        <v>243</v>
      </c>
      <c r="BM201" s="202" t="s">
        <v>778</v>
      </c>
    </row>
    <row r="202" spans="2:51" s="13" customFormat="1" ht="12">
      <c r="B202" s="204"/>
      <c r="C202" s="205"/>
      <c r="D202" s="206" t="s">
        <v>158</v>
      </c>
      <c r="E202" s="207" t="s">
        <v>1</v>
      </c>
      <c r="F202" s="208" t="s">
        <v>743</v>
      </c>
      <c r="G202" s="205"/>
      <c r="H202" s="207" t="s">
        <v>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158</v>
      </c>
      <c r="AU202" s="214" t="s">
        <v>90</v>
      </c>
      <c r="AV202" s="13" t="s">
        <v>88</v>
      </c>
      <c r="AW202" s="13" t="s">
        <v>36</v>
      </c>
      <c r="AX202" s="13" t="s">
        <v>81</v>
      </c>
      <c r="AY202" s="214" t="s">
        <v>149</v>
      </c>
    </row>
    <row r="203" spans="2:51" s="14" customFormat="1" ht="12">
      <c r="B203" s="215"/>
      <c r="C203" s="216"/>
      <c r="D203" s="206" t="s">
        <v>158</v>
      </c>
      <c r="E203" s="217" t="s">
        <v>1</v>
      </c>
      <c r="F203" s="218" t="s">
        <v>779</v>
      </c>
      <c r="G203" s="216"/>
      <c r="H203" s="219">
        <v>9.72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158</v>
      </c>
      <c r="AU203" s="225" t="s">
        <v>90</v>
      </c>
      <c r="AV203" s="14" t="s">
        <v>90</v>
      </c>
      <c r="AW203" s="14" t="s">
        <v>36</v>
      </c>
      <c r="AX203" s="14" t="s">
        <v>81</v>
      </c>
      <c r="AY203" s="225" t="s">
        <v>149</v>
      </c>
    </row>
    <row r="204" spans="2:51" s="14" customFormat="1" ht="12">
      <c r="B204" s="215"/>
      <c r="C204" s="216"/>
      <c r="D204" s="206" t="s">
        <v>158</v>
      </c>
      <c r="E204" s="217" t="s">
        <v>1</v>
      </c>
      <c r="F204" s="218" t="s">
        <v>780</v>
      </c>
      <c r="G204" s="216"/>
      <c r="H204" s="219">
        <v>2.88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158</v>
      </c>
      <c r="AU204" s="225" t="s">
        <v>90</v>
      </c>
      <c r="AV204" s="14" t="s">
        <v>90</v>
      </c>
      <c r="AW204" s="14" t="s">
        <v>36</v>
      </c>
      <c r="AX204" s="14" t="s">
        <v>81</v>
      </c>
      <c r="AY204" s="225" t="s">
        <v>149</v>
      </c>
    </row>
    <row r="205" spans="2:51" s="15" customFormat="1" ht="12">
      <c r="B205" s="226"/>
      <c r="C205" s="227"/>
      <c r="D205" s="206" t="s">
        <v>158</v>
      </c>
      <c r="E205" s="228" t="s">
        <v>1</v>
      </c>
      <c r="F205" s="229" t="s">
        <v>168</v>
      </c>
      <c r="G205" s="227"/>
      <c r="H205" s="230">
        <v>12.6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158</v>
      </c>
      <c r="AU205" s="236" t="s">
        <v>90</v>
      </c>
      <c r="AV205" s="15" t="s">
        <v>156</v>
      </c>
      <c r="AW205" s="15" t="s">
        <v>36</v>
      </c>
      <c r="AX205" s="15" t="s">
        <v>88</v>
      </c>
      <c r="AY205" s="236" t="s">
        <v>149</v>
      </c>
    </row>
    <row r="206" spans="1:65" s="2" customFormat="1" ht="24.2" customHeight="1">
      <c r="A206" s="34"/>
      <c r="B206" s="35"/>
      <c r="C206" s="237" t="s">
        <v>288</v>
      </c>
      <c r="D206" s="237" t="s">
        <v>250</v>
      </c>
      <c r="E206" s="238" t="s">
        <v>771</v>
      </c>
      <c r="F206" s="239" t="s">
        <v>772</v>
      </c>
      <c r="G206" s="240" t="s">
        <v>154</v>
      </c>
      <c r="H206" s="241">
        <v>15.12</v>
      </c>
      <c r="I206" s="242"/>
      <c r="J206" s="243">
        <f>ROUND(I206*H206,2)</f>
        <v>0</v>
      </c>
      <c r="K206" s="239" t="s">
        <v>1</v>
      </c>
      <c r="L206" s="244"/>
      <c r="M206" s="245" t="s">
        <v>1</v>
      </c>
      <c r="N206" s="246" t="s">
        <v>46</v>
      </c>
      <c r="O206" s="71"/>
      <c r="P206" s="200">
        <f>O206*H206</f>
        <v>0</v>
      </c>
      <c r="Q206" s="200">
        <v>0.001</v>
      </c>
      <c r="R206" s="200">
        <f>Q206*H206</f>
        <v>0.01512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329</v>
      </c>
      <c r="AT206" s="202" t="s">
        <v>250</v>
      </c>
      <c r="AU206" s="202" t="s">
        <v>90</v>
      </c>
      <c r="AY206" s="17" t="s">
        <v>149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88</v>
      </c>
      <c r="BK206" s="203">
        <f>ROUND(I206*H206,2)</f>
        <v>0</v>
      </c>
      <c r="BL206" s="17" t="s">
        <v>243</v>
      </c>
      <c r="BM206" s="202" t="s">
        <v>781</v>
      </c>
    </row>
    <row r="207" spans="1:47" s="2" customFormat="1" ht="19.5">
      <c r="A207" s="34"/>
      <c r="B207" s="35"/>
      <c r="C207" s="36"/>
      <c r="D207" s="206" t="s">
        <v>255</v>
      </c>
      <c r="E207" s="36"/>
      <c r="F207" s="247" t="s">
        <v>774</v>
      </c>
      <c r="G207" s="36"/>
      <c r="H207" s="36"/>
      <c r="I207" s="248"/>
      <c r="J207" s="36"/>
      <c r="K207" s="36"/>
      <c r="L207" s="39"/>
      <c r="M207" s="249"/>
      <c r="N207" s="250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255</v>
      </c>
      <c r="AU207" s="17" t="s">
        <v>90</v>
      </c>
    </row>
    <row r="208" spans="2:51" s="14" customFormat="1" ht="12">
      <c r="B208" s="215"/>
      <c r="C208" s="216"/>
      <c r="D208" s="206" t="s">
        <v>158</v>
      </c>
      <c r="E208" s="216"/>
      <c r="F208" s="218" t="s">
        <v>782</v>
      </c>
      <c r="G208" s="216"/>
      <c r="H208" s="219">
        <v>15.12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158</v>
      </c>
      <c r="AU208" s="225" t="s">
        <v>90</v>
      </c>
      <c r="AV208" s="14" t="s">
        <v>90</v>
      </c>
      <c r="AW208" s="14" t="s">
        <v>4</v>
      </c>
      <c r="AX208" s="14" t="s">
        <v>88</v>
      </c>
      <c r="AY208" s="225" t="s">
        <v>149</v>
      </c>
    </row>
    <row r="209" spans="1:65" s="2" customFormat="1" ht="49.15" customHeight="1">
      <c r="A209" s="34"/>
      <c r="B209" s="35"/>
      <c r="C209" s="191" t="s">
        <v>294</v>
      </c>
      <c r="D209" s="191" t="s">
        <v>151</v>
      </c>
      <c r="E209" s="192" t="s">
        <v>783</v>
      </c>
      <c r="F209" s="193" t="s">
        <v>784</v>
      </c>
      <c r="G209" s="194" t="s">
        <v>154</v>
      </c>
      <c r="H209" s="195">
        <v>9.46</v>
      </c>
      <c r="I209" s="196"/>
      <c r="J209" s="197">
        <f>ROUND(I209*H209,2)</f>
        <v>0</v>
      </c>
      <c r="K209" s="193" t="s">
        <v>155</v>
      </c>
      <c r="L209" s="39"/>
      <c r="M209" s="198" t="s">
        <v>1</v>
      </c>
      <c r="N209" s="199" t="s">
        <v>46</v>
      </c>
      <c r="O209" s="71"/>
      <c r="P209" s="200">
        <f>O209*H209</f>
        <v>0</v>
      </c>
      <c r="Q209" s="200">
        <v>0.00075</v>
      </c>
      <c r="R209" s="200">
        <f>Q209*H209</f>
        <v>0.007095000000000001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243</v>
      </c>
      <c r="AT209" s="202" t="s">
        <v>151</v>
      </c>
      <c r="AU209" s="202" t="s">
        <v>90</v>
      </c>
      <c r="AY209" s="17" t="s">
        <v>149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88</v>
      </c>
      <c r="BK209" s="203">
        <f>ROUND(I209*H209,2)</f>
        <v>0</v>
      </c>
      <c r="BL209" s="17" t="s">
        <v>243</v>
      </c>
      <c r="BM209" s="202" t="s">
        <v>785</v>
      </c>
    </row>
    <row r="210" spans="2:51" s="13" customFormat="1" ht="12">
      <c r="B210" s="204"/>
      <c r="C210" s="205"/>
      <c r="D210" s="206" t="s">
        <v>158</v>
      </c>
      <c r="E210" s="207" t="s">
        <v>1</v>
      </c>
      <c r="F210" s="208" t="s">
        <v>743</v>
      </c>
      <c r="G210" s="205"/>
      <c r="H210" s="207" t="s">
        <v>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158</v>
      </c>
      <c r="AU210" s="214" t="s">
        <v>90</v>
      </c>
      <c r="AV210" s="13" t="s">
        <v>88</v>
      </c>
      <c r="AW210" s="13" t="s">
        <v>36</v>
      </c>
      <c r="AX210" s="13" t="s">
        <v>81</v>
      </c>
      <c r="AY210" s="214" t="s">
        <v>149</v>
      </c>
    </row>
    <row r="211" spans="2:51" s="14" customFormat="1" ht="12">
      <c r="B211" s="215"/>
      <c r="C211" s="216"/>
      <c r="D211" s="206" t="s">
        <v>158</v>
      </c>
      <c r="E211" s="217" t="s">
        <v>1</v>
      </c>
      <c r="F211" s="218" t="s">
        <v>744</v>
      </c>
      <c r="G211" s="216"/>
      <c r="H211" s="219">
        <v>3.96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158</v>
      </c>
      <c r="AU211" s="225" t="s">
        <v>90</v>
      </c>
      <c r="AV211" s="14" t="s">
        <v>90</v>
      </c>
      <c r="AW211" s="14" t="s">
        <v>36</v>
      </c>
      <c r="AX211" s="14" t="s">
        <v>81</v>
      </c>
      <c r="AY211" s="225" t="s">
        <v>149</v>
      </c>
    </row>
    <row r="212" spans="2:51" s="14" customFormat="1" ht="12">
      <c r="B212" s="215"/>
      <c r="C212" s="216"/>
      <c r="D212" s="206" t="s">
        <v>158</v>
      </c>
      <c r="E212" s="217" t="s">
        <v>1</v>
      </c>
      <c r="F212" s="218" t="s">
        <v>745</v>
      </c>
      <c r="G212" s="216"/>
      <c r="H212" s="219">
        <v>-0.8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158</v>
      </c>
      <c r="AU212" s="225" t="s">
        <v>90</v>
      </c>
      <c r="AV212" s="14" t="s">
        <v>90</v>
      </c>
      <c r="AW212" s="14" t="s">
        <v>36</v>
      </c>
      <c r="AX212" s="14" t="s">
        <v>81</v>
      </c>
      <c r="AY212" s="225" t="s">
        <v>149</v>
      </c>
    </row>
    <row r="213" spans="2:51" s="14" customFormat="1" ht="12">
      <c r="B213" s="215"/>
      <c r="C213" s="216"/>
      <c r="D213" s="206" t="s">
        <v>158</v>
      </c>
      <c r="E213" s="217" t="s">
        <v>1</v>
      </c>
      <c r="F213" s="218" t="s">
        <v>746</v>
      </c>
      <c r="G213" s="216"/>
      <c r="H213" s="219">
        <v>4.86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158</v>
      </c>
      <c r="AU213" s="225" t="s">
        <v>90</v>
      </c>
      <c r="AV213" s="14" t="s">
        <v>90</v>
      </c>
      <c r="AW213" s="14" t="s">
        <v>36</v>
      </c>
      <c r="AX213" s="14" t="s">
        <v>81</v>
      </c>
      <c r="AY213" s="225" t="s">
        <v>149</v>
      </c>
    </row>
    <row r="214" spans="2:51" s="14" customFormat="1" ht="12">
      <c r="B214" s="215"/>
      <c r="C214" s="216"/>
      <c r="D214" s="206" t="s">
        <v>158</v>
      </c>
      <c r="E214" s="217" t="s">
        <v>1</v>
      </c>
      <c r="F214" s="218" t="s">
        <v>747</v>
      </c>
      <c r="G214" s="216"/>
      <c r="H214" s="219">
        <v>1.44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158</v>
      </c>
      <c r="AU214" s="225" t="s">
        <v>90</v>
      </c>
      <c r="AV214" s="14" t="s">
        <v>90</v>
      </c>
      <c r="AW214" s="14" t="s">
        <v>36</v>
      </c>
      <c r="AX214" s="14" t="s">
        <v>81</v>
      </c>
      <c r="AY214" s="225" t="s">
        <v>149</v>
      </c>
    </row>
    <row r="215" spans="2:51" s="15" customFormat="1" ht="12">
      <c r="B215" s="226"/>
      <c r="C215" s="227"/>
      <c r="D215" s="206" t="s">
        <v>158</v>
      </c>
      <c r="E215" s="228" t="s">
        <v>1</v>
      </c>
      <c r="F215" s="229" t="s">
        <v>168</v>
      </c>
      <c r="G215" s="227"/>
      <c r="H215" s="230">
        <v>9.46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158</v>
      </c>
      <c r="AU215" s="236" t="s">
        <v>90</v>
      </c>
      <c r="AV215" s="15" t="s">
        <v>156</v>
      </c>
      <c r="AW215" s="15" t="s">
        <v>36</v>
      </c>
      <c r="AX215" s="15" t="s">
        <v>88</v>
      </c>
      <c r="AY215" s="236" t="s">
        <v>149</v>
      </c>
    </row>
    <row r="216" spans="1:65" s="2" customFormat="1" ht="37.9" customHeight="1">
      <c r="A216" s="34"/>
      <c r="B216" s="35"/>
      <c r="C216" s="191" t="s">
        <v>298</v>
      </c>
      <c r="D216" s="191" t="s">
        <v>151</v>
      </c>
      <c r="E216" s="192" t="s">
        <v>786</v>
      </c>
      <c r="F216" s="193" t="s">
        <v>787</v>
      </c>
      <c r="G216" s="194" t="s">
        <v>154</v>
      </c>
      <c r="H216" s="195">
        <v>9.46</v>
      </c>
      <c r="I216" s="196"/>
      <c r="J216" s="197">
        <f>ROUND(I216*H216,2)</f>
        <v>0</v>
      </c>
      <c r="K216" s="193" t="s">
        <v>155</v>
      </c>
      <c r="L216" s="39"/>
      <c r="M216" s="198" t="s">
        <v>1</v>
      </c>
      <c r="N216" s="199" t="s">
        <v>46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243</v>
      </c>
      <c r="AT216" s="202" t="s">
        <v>151</v>
      </c>
      <c r="AU216" s="202" t="s">
        <v>90</v>
      </c>
      <c r="AY216" s="17" t="s">
        <v>149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88</v>
      </c>
      <c r="BK216" s="203">
        <f>ROUND(I216*H216,2)</f>
        <v>0</v>
      </c>
      <c r="BL216" s="17" t="s">
        <v>243</v>
      </c>
      <c r="BM216" s="202" t="s">
        <v>788</v>
      </c>
    </row>
    <row r="217" spans="2:51" s="14" customFormat="1" ht="12">
      <c r="B217" s="215"/>
      <c r="C217" s="216"/>
      <c r="D217" s="206" t="s">
        <v>158</v>
      </c>
      <c r="E217" s="217" t="s">
        <v>1</v>
      </c>
      <c r="F217" s="218" t="s">
        <v>789</v>
      </c>
      <c r="G217" s="216"/>
      <c r="H217" s="219">
        <v>9.46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158</v>
      </c>
      <c r="AU217" s="225" t="s">
        <v>90</v>
      </c>
      <c r="AV217" s="14" t="s">
        <v>90</v>
      </c>
      <c r="AW217" s="14" t="s">
        <v>36</v>
      </c>
      <c r="AX217" s="14" t="s">
        <v>88</v>
      </c>
      <c r="AY217" s="225" t="s">
        <v>149</v>
      </c>
    </row>
    <row r="218" spans="1:65" s="2" customFormat="1" ht="49.15" customHeight="1">
      <c r="A218" s="34"/>
      <c r="B218" s="35"/>
      <c r="C218" s="191" t="s">
        <v>303</v>
      </c>
      <c r="D218" s="191" t="s">
        <v>151</v>
      </c>
      <c r="E218" s="192" t="s">
        <v>790</v>
      </c>
      <c r="F218" s="193" t="s">
        <v>791</v>
      </c>
      <c r="G218" s="194" t="s">
        <v>253</v>
      </c>
      <c r="H218" s="195">
        <v>0.037</v>
      </c>
      <c r="I218" s="196"/>
      <c r="J218" s="197">
        <f>ROUND(I218*H218,2)</f>
        <v>0</v>
      </c>
      <c r="K218" s="193" t="s">
        <v>155</v>
      </c>
      <c r="L218" s="39"/>
      <c r="M218" s="198" t="s">
        <v>1</v>
      </c>
      <c r="N218" s="199" t="s">
        <v>46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243</v>
      </c>
      <c r="AT218" s="202" t="s">
        <v>151</v>
      </c>
      <c r="AU218" s="202" t="s">
        <v>90</v>
      </c>
      <c r="AY218" s="17" t="s">
        <v>149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88</v>
      </c>
      <c r="BK218" s="203">
        <f>ROUND(I218*H218,2)</f>
        <v>0</v>
      </c>
      <c r="BL218" s="17" t="s">
        <v>243</v>
      </c>
      <c r="BM218" s="202" t="s">
        <v>792</v>
      </c>
    </row>
    <row r="219" spans="2:63" s="12" customFormat="1" ht="22.9" customHeight="1">
      <c r="B219" s="175"/>
      <c r="C219" s="176"/>
      <c r="D219" s="177" t="s">
        <v>80</v>
      </c>
      <c r="E219" s="189" t="s">
        <v>793</v>
      </c>
      <c r="F219" s="189" t="s">
        <v>794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SUM(P220:P228)</f>
        <v>0</v>
      </c>
      <c r="Q219" s="183"/>
      <c r="R219" s="184">
        <f>SUM(R220:R228)</f>
        <v>0.08987</v>
      </c>
      <c r="S219" s="183"/>
      <c r="T219" s="185">
        <f>SUM(T220:T228)</f>
        <v>0</v>
      </c>
      <c r="AR219" s="186" t="s">
        <v>90</v>
      </c>
      <c r="AT219" s="187" t="s">
        <v>80</v>
      </c>
      <c r="AU219" s="187" t="s">
        <v>88</v>
      </c>
      <c r="AY219" s="186" t="s">
        <v>149</v>
      </c>
      <c r="BK219" s="188">
        <f>SUM(BK220:BK228)</f>
        <v>0</v>
      </c>
    </row>
    <row r="220" spans="1:65" s="2" customFormat="1" ht="37.9" customHeight="1">
      <c r="A220" s="34"/>
      <c r="B220" s="35"/>
      <c r="C220" s="191" t="s">
        <v>308</v>
      </c>
      <c r="D220" s="191" t="s">
        <v>151</v>
      </c>
      <c r="E220" s="192" t="s">
        <v>795</v>
      </c>
      <c r="F220" s="193" t="s">
        <v>796</v>
      </c>
      <c r="G220" s="194" t="s">
        <v>154</v>
      </c>
      <c r="H220" s="195">
        <v>9.46</v>
      </c>
      <c r="I220" s="196"/>
      <c r="J220" s="197">
        <f>ROUND(I220*H220,2)</f>
        <v>0</v>
      </c>
      <c r="K220" s="193" t="s">
        <v>155</v>
      </c>
      <c r="L220" s="39"/>
      <c r="M220" s="198" t="s">
        <v>1</v>
      </c>
      <c r="N220" s="199" t="s">
        <v>46</v>
      </c>
      <c r="O220" s="71"/>
      <c r="P220" s="200">
        <f>O220*H220</f>
        <v>0</v>
      </c>
      <c r="Q220" s="200">
        <v>0.006</v>
      </c>
      <c r="R220" s="200">
        <f>Q220*H220</f>
        <v>0.056760000000000005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243</v>
      </c>
      <c r="AT220" s="202" t="s">
        <v>151</v>
      </c>
      <c r="AU220" s="202" t="s">
        <v>90</v>
      </c>
      <c r="AY220" s="17" t="s">
        <v>149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88</v>
      </c>
      <c r="BK220" s="203">
        <f>ROUND(I220*H220,2)</f>
        <v>0</v>
      </c>
      <c r="BL220" s="17" t="s">
        <v>243</v>
      </c>
      <c r="BM220" s="202" t="s">
        <v>797</v>
      </c>
    </row>
    <row r="221" spans="2:51" s="13" customFormat="1" ht="12">
      <c r="B221" s="204"/>
      <c r="C221" s="205"/>
      <c r="D221" s="206" t="s">
        <v>158</v>
      </c>
      <c r="E221" s="207" t="s">
        <v>1</v>
      </c>
      <c r="F221" s="208" t="s">
        <v>743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158</v>
      </c>
      <c r="AU221" s="214" t="s">
        <v>90</v>
      </c>
      <c r="AV221" s="13" t="s">
        <v>88</v>
      </c>
      <c r="AW221" s="13" t="s">
        <v>36</v>
      </c>
      <c r="AX221" s="13" t="s">
        <v>81</v>
      </c>
      <c r="AY221" s="214" t="s">
        <v>149</v>
      </c>
    </row>
    <row r="222" spans="2:51" s="14" customFormat="1" ht="12">
      <c r="B222" s="215"/>
      <c r="C222" s="216"/>
      <c r="D222" s="206" t="s">
        <v>158</v>
      </c>
      <c r="E222" s="217" t="s">
        <v>1</v>
      </c>
      <c r="F222" s="218" t="s">
        <v>798</v>
      </c>
      <c r="G222" s="216"/>
      <c r="H222" s="219">
        <v>3.96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158</v>
      </c>
      <c r="AU222" s="225" t="s">
        <v>90</v>
      </c>
      <c r="AV222" s="14" t="s">
        <v>90</v>
      </c>
      <c r="AW222" s="14" t="s">
        <v>36</v>
      </c>
      <c r="AX222" s="14" t="s">
        <v>81</v>
      </c>
      <c r="AY222" s="225" t="s">
        <v>149</v>
      </c>
    </row>
    <row r="223" spans="2:51" s="14" customFormat="1" ht="12">
      <c r="B223" s="215"/>
      <c r="C223" s="216"/>
      <c r="D223" s="206" t="s">
        <v>158</v>
      </c>
      <c r="E223" s="217" t="s">
        <v>1</v>
      </c>
      <c r="F223" s="218" t="s">
        <v>745</v>
      </c>
      <c r="G223" s="216"/>
      <c r="H223" s="219">
        <v>-0.8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158</v>
      </c>
      <c r="AU223" s="225" t="s">
        <v>90</v>
      </c>
      <c r="AV223" s="14" t="s">
        <v>90</v>
      </c>
      <c r="AW223" s="14" t="s">
        <v>36</v>
      </c>
      <c r="AX223" s="14" t="s">
        <v>81</v>
      </c>
      <c r="AY223" s="225" t="s">
        <v>149</v>
      </c>
    </row>
    <row r="224" spans="2:51" s="14" customFormat="1" ht="12">
      <c r="B224" s="215"/>
      <c r="C224" s="216"/>
      <c r="D224" s="206" t="s">
        <v>158</v>
      </c>
      <c r="E224" s="217" t="s">
        <v>1</v>
      </c>
      <c r="F224" s="218" t="s">
        <v>746</v>
      </c>
      <c r="G224" s="216"/>
      <c r="H224" s="219">
        <v>4.86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158</v>
      </c>
      <c r="AU224" s="225" t="s">
        <v>90</v>
      </c>
      <c r="AV224" s="14" t="s">
        <v>90</v>
      </c>
      <c r="AW224" s="14" t="s">
        <v>36</v>
      </c>
      <c r="AX224" s="14" t="s">
        <v>81</v>
      </c>
      <c r="AY224" s="225" t="s">
        <v>149</v>
      </c>
    </row>
    <row r="225" spans="2:51" s="14" customFormat="1" ht="12">
      <c r="B225" s="215"/>
      <c r="C225" s="216"/>
      <c r="D225" s="206" t="s">
        <v>158</v>
      </c>
      <c r="E225" s="217" t="s">
        <v>1</v>
      </c>
      <c r="F225" s="218" t="s">
        <v>747</v>
      </c>
      <c r="G225" s="216"/>
      <c r="H225" s="219">
        <v>1.44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158</v>
      </c>
      <c r="AU225" s="225" t="s">
        <v>90</v>
      </c>
      <c r="AV225" s="14" t="s">
        <v>90</v>
      </c>
      <c r="AW225" s="14" t="s">
        <v>36</v>
      </c>
      <c r="AX225" s="14" t="s">
        <v>81</v>
      </c>
      <c r="AY225" s="225" t="s">
        <v>149</v>
      </c>
    </row>
    <row r="226" spans="2:51" s="15" customFormat="1" ht="12">
      <c r="B226" s="226"/>
      <c r="C226" s="227"/>
      <c r="D226" s="206" t="s">
        <v>158</v>
      </c>
      <c r="E226" s="228" t="s">
        <v>1</v>
      </c>
      <c r="F226" s="229" t="s">
        <v>168</v>
      </c>
      <c r="G226" s="227"/>
      <c r="H226" s="230">
        <v>9.46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158</v>
      </c>
      <c r="AU226" s="236" t="s">
        <v>90</v>
      </c>
      <c r="AV226" s="15" t="s">
        <v>156</v>
      </c>
      <c r="AW226" s="15" t="s">
        <v>36</v>
      </c>
      <c r="AX226" s="15" t="s">
        <v>88</v>
      </c>
      <c r="AY226" s="236" t="s">
        <v>149</v>
      </c>
    </row>
    <row r="227" spans="1:65" s="2" customFormat="1" ht="24.2" customHeight="1">
      <c r="A227" s="34"/>
      <c r="B227" s="35"/>
      <c r="C227" s="237" t="s">
        <v>313</v>
      </c>
      <c r="D227" s="237" t="s">
        <v>250</v>
      </c>
      <c r="E227" s="238" t="s">
        <v>799</v>
      </c>
      <c r="F227" s="239" t="s">
        <v>800</v>
      </c>
      <c r="G227" s="240" t="s">
        <v>154</v>
      </c>
      <c r="H227" s="241">
        <v>9.46</v>
      </c>
      <c r="I227" s="242"/>
      <c r="J227" s="243">
        <f>ROUND(I227*H227,2)</f>
        <v>0</v>
      </c>
      <c r="K227" s="239" t="s">
        <v>155</v>
      </c>
      <c r="L227" s="244"/>
      <c r="M227" s="245" t="s">
        <v>1</v>
      </c>
      <c r="N227" s="246" t="s">
        <v>46</v>
      </c>
      <c r="O227" s="71"/>
      <c r="P227" s="200">
        <f>O227*H227</f>
        <v>0</v>
      </c>
      <c r="Q227" s="200">
        <v>0.0035</v>
      </c>
      <c r="R227" s="200">
        <f>Q227*H227</f>
        <v>0.03311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329</v>
      </c>
      <c r="AT227" s="202" t="s">
        <v>250</v>
      </c>
      <c r="AU227" s="202" t="s">
        <v>90</v>
      </c>
      <c r="AY227" s="17" t="s">
        <v>149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88</v>
      </c>
      <c r="BK227" s="203">
        <f>ROUND(I227*H227,2)</f>
        <v>0</v>
      </c>
      <c r="BL227" s="17" t="s">
        <v>243</v>
      </c>
      <c r="BM227" s="202" t="s">
        <v>801</v>
      </c>
    </row>
    <row r="228" spans="1:65" s="2" customFormat="1" ht="44.25" customHeight="1">
      <c r="A228" s="34"/>
      <c r="B228" s="35"/>
      <c r="C228" s="191" t="s">
        <v>317</v>
      </c>
      <c r="D228" s="191" t="s">
        <v>151</v>
      </c>
      <c r="E228" s="192" t="s">
        <v>802</v>
      </c>
      <c r="F228" s="193" t="s">
        <v>803</v>
      </c>
      <c r="G228" s="194" t="s">
        <v>253</v>
      </c>
      <c r="H228" s="195">
        <v>0.09</v>
      </c>
      <c r="I228" s="196"/>
      <c r="J228" s="197">
        <f>ROUND(I228*H228,2)</f>
        <v>0</v>
      </c>
      <c r="K228" s="193" t="s">
        <v>155</v>
      </c>
      <c r="L228" s="39"/>
      <c r="M228" s="198" t="s">
        <v>1</v>
      </c>
      <c r="N228" s="199" t="s">
        <v>46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243</v>
      </c>
      <c r="AT228" s="202" t="s">
        <v>151</v>
      </c>
      <c r="AU228" s="202" t="s">
        <v>90</v>
      </c>
      <c r="AY228" s="17" t="s">
        <v>149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88</v>
      </c>
      <c r="BK228" s="203">
        <f>ROUND(I228*H228,2)</f>
        <v>0</v>
      </c>
      <c r="BL228" s="17" t="s">
        <v>243</v>
      </c>
      <c r="BM228" s="202" t="s">
        <v>804</v>
      </c>
    </row>
    <row r="229" spans="2:63" s="12" customFormat="1" ht="22.9" customHeight="1">
      <c r="B229" s="175"/>
      <c r="C229" s="176"/>
      <c r="D229" s="177" t="s">
        <v>80</v>
      </c>
      <c r="E229" s="189" t="s">
        <v>805</v>
      </c>
      <c r="F229" s="189" t="s">
        <v>806</v>
      </c>
      <c r="G229" s="176"/>
      <c r="H229" s="176"/>
      <c r="I229" s="179"/>
      <c r="J229" s="190">
        <f>BK229</f>
        <v>0</v>
      </c>
      <c r="K229" s="176"/>
      <c r="L229" s="181"/>
      <c r="M229" s="182"/>
      <c r="N229" s="183"/>
      <c r="O229" s="183"/>
      <c r="P229" s="184">
        <f>SUM(P230:P237)</f>
        <v>0</v>
      </c>
      <c r="Q229" s="183"/>
      <c r="R229" s="184">
        <f>SUM(R230:R237)</f>
        <v>0.041249999999999995</v>
      </c>
      <c r="S229" s="183"/>
      <c r="T229" s="185">
        <f>SUM(T230:T237)</f>
        <v>0</v>
      </c>
      <c r="AR229" s="186" t="s">
        <v>90</v>
      </c>
      <c r="AT229" s="187" t="s">
        <v>80</v>
      </c>
      <c r="AU229" s="187" t="s">
        <v>88</v>
      </c>
      <c r="AY229" s="186" t="s">
        <v>149</v>
      </c>
      <c r="BK229" s="188">
        <f>SUM(BK230:BK237)</f>
        <v>0</v>
      </c>
    </row>
    <row r="230" spans="1:65" s="2" customFormat="1" ht="24.2" customHeight="1">
      <c r="A230" s="34"/>
      <c r="B230" s="35"/>
      <c r="C230" s="191" t="s">
        <v>325</v>
      </c>
      <c r="D230" s="191" t="s">
        <v>151</v>
      </c>
      <c r="E230" s="192" t="s">
        <v>807</v>
      </c>
      <c r="F230" s="193" t="s">
        <v>808</v>
      </c>
      <c r="G230" s="194" t="s">
        <v>365</v>
      </c>
      <c r="H230" s="195">
        <v>1</v>
      </c>
      <c r="I230" s="196"/>
      <c r="J230" s="197">
        <f>ROUND(I230*H230,2)</f>
        <v>0</v>
      </c>
      <c r="K230" s="193" t="s">
        <v>155</v>
      </c>
      <c r="L230" s="39"/>
      <c r="M230" s="198" t="s">
        <v>1</v>
      </c>
      <c r="N230" s="199" t="s">
        <v>46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243</v>
      </c>
      <c r="AT230" s="202" t="s">
        <v>151</v>
      </c>
      <c r="AU230" s="202" t="s">
        <v>90</v>
      </c>
      <c r="AY230" s="17" t="s">
        <v>149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88</v>
      </c>
      <c r="BK230" s="203">
        <f>ROUND(I230*H230,2)</f>
        <v>0</v>
      </c>
      <c r="BL230" s="17" t="s">
        <v>243</v>
      </c>
      <c r="BM230" s="202" t="s">
        <v>809</v>
      </c>
    </row>
    <row r="231" spans="1:65" s="2" customFormat="1" ht="24.2" customHeight="1">
      <c r="A231" s="34"/>
      <c r="B231" s="35"/>
      <c r="C231" s="237" t="s">
        <v>329</v>
      </c>
      <c r="D231" s="237" t="s">
        <v>250</v>
      </c>
      <c r="E231" s="238" t="s">
        <v>810</v>
      </c>
      <c r="F231" s="239" t="s">
        <v>811</v>
      </c>
      <c r="G231" s="240" t="s">
        <v>365</v>
      </c>
      <c r="H231" s="241">
        <v>1</v>
      </c>
      <c r="I231" s="242"/>
      <c r="J231" s="243">
        <f>ROUND(I231*H231,2)</f>
        <v>0</v>
      </c>
      <c r="K231" s="239" t="s">
        <v>1</v>
      </c>
      <c r="L231" s="244"/>
      <c r="M231" s="245" t="s">
        <v>1</v>
      </c>
      <c r="N231" s="246" t="s">
        <v>46</v>
      </c>
      <c r="O231" s="71"/>
      <c r="P231" s="200">
        <f>O231*H231</f>
        <v>0</v>
      </c>
      <c r="Q231" s="200">
        <v>0.0192</v>
      </c>
      <c r="R231" s="200">
        <f>Q231*H231</f>
        <v>0.0192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329</v>
      </c>
      <c r="AT231" s="202" t="s">
        <v>250</v>
      </c>
      <c r="AU231" s="202" t="s">
        <v>90</v>
      </c>
      <c r="AY231" s="17" t="s">
        <v>149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88</v>
      </c>
      <c r="BK231" s="203">
        <f>ROUND(I231*H231,2)</f>
        <v>0</v>
      </c>
      <c r="BL231" s="17" t="s">
        <v>243</v>
      </c>
      <c r="BM231" s="202" t="s">
        <v>812</v>
      </c>
    </row>
    <row r="232" spans="1:65" s="2" customFormat="1" ht="24.2" customHeight="1">
      <c r="A232" s="34"/>
      <c r="B232" s="35"/>
      <c r="C232" s="191" t="s">
        <v>333</v>
      </c>
      <c r="D232" s="191" t="s">
        <v>151</v>
      </c>
      <c r="E232" s="192" t="s">
        <v>813</v>
      </c>
      <c r="F232" s="193" t="s">
        <v>814</v>
      </c>
      <c r="G232" s="194" t="s">
        <v>291</v>
      </c>
      <c r="H232" s="195">
        <v>21</v>
      </c>
      <c r="I232" s="196"/>
      <c r="J232" s="197">
        <f>ROUND(I232*H232,2)</f>
        <v>0</v>
      </c>
      <c r="K232" s="193" t="s">
        <v>155</v>
      </c>
      <c r="L232" s="39"/>
      <c r="M232" s="198" t="s">
        <v>1</v>
      </c>
      <c r="N232" s="199" t="s">
        <v>46</v>
      </c>
      <c r="O232" s="71"/>
      <c r="P232" s="200">
        <f>O232*H232</f>
        <v>0</v>
      </c>
      <c r="Q232" s="200">
        <v>5E-05</v>
      </c>
      <c r="R232" s="200">
        <f>Q232*H232</f>
        <v>0.0010500000000000002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243</v>
      </c>
      <c r="AT232" s="202" t="s">
        <v>151</v>
      </c>
      <c r="AU232" s="202" t="s">
        <v>90</v>
      </c>
      <c r="AY232" s="17" t="s">
        <v>149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88</v>
      </c>
      <c r="BK232" s="203">
        <f>ROUND(I232*H232,2)</f>
        <v>0</v>
      </c>
      <c r="BL232" s="17" t="s">
        <v>243</v>
      </c>
      <c r="BM232" s="202" t="s">
        <v>815</v>
      </c>
    </row>
    <row r="233" spans="1:65" s="2" customFormat="1" ht="16.5" customHeight="1">
      <c r="A233" s="34"/>
      <c r="B233" s="35"/>
      <c r="C233" s="237" t="s">
        <v>337</v>
      </c>
      <c r="D233" s="237" t="s">
        <v>250</v>
      </c>
      <c r="E233" s="238" t="s">
        <v>816</v>
      </c>
      <c r="F233" s="239" t="s">
        <v>817</v>
      </c>
      <c r="G233" s="240" t="s">
        <v>734</v>
      </c>
      <c r="H233" s="241">
        <v>1</v>
      </c>
      <c r="I233" s="242"/>
      <c r="J233" s="243">
        <f>ROUND(I233*H233,2)</f>
        <v>0</v>
      </c>
      <c r="K233" s="239" t="s">
        <v>1</v>
      </c>
      <c r="L233" s="244"/>
      <c r="M233" s="245" t="s">
        <v>1</v>
      </c>
      <c r="N233" s="246" t="s">
        <v>46</v>
      </c>
      <c r="O233" s="71"/>
      <c r="P233" s="200">
        <f>O233*H233</f>
        <v>0</v>
      </c>
      <c r="Q233" s="200">
        <v>0.021</v>
      </c>
      <c r="R233" s="200">
        <f>Q233*H233</f>
        <v>0.021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329</v>
      </c>
      <c r="AT233" s="202" t="s">
        <v>250</v>
      </c>
      <c r="AU233" s="202" t="s">
        <v>90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88</v>
      </c>
      <c r="BK233" s="203">
        <f>ROUND(I233*H233,2)</f>
        <v>0</v>
      </c>
      <c r="BL233" s="17" t="s">
        <v>243</v>
      </c>
      <c r="BM233" s="202" t="s">
        <v>818</v>
      </c>
    </row>
    <row r="234" spans="2:51" s="13" customFormat="1" ht="12">
      <c r="B234" s="204"/>
      <c r="C234" s="205"/>
      <c r="D234" s="206" t="s">
        <v>158</v>
      </c>
      <c r="E234" s="207" t="s">
        <v>1</v>
      </c>
      <c r="F234" s="208" t="s">
        <v>223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158</v>
      </c>
      <c r="AU234" s="214" t="s">
        <v>90</v>
      </c>
      <c r="AV234" s="13" t="s">
        <v>88</v>
      </c>
      <c r="AW234" s="13" t="s">
        <v>36</v>
      </c>
      <c r="AX234" s="13" t="s">
        <v>81</v>
      </c>
      <c r="AY234" s="214" t="s">
        <v>149</v>
      </c>
    </row>
    <row r="235" spans="2:51" s="13" customFormat="1" ht="12">
      <c r="B235" s="204"/>
      <c r="C235" s="205"/>
      <c r="D235" s="206" t="s">
        <v>158</v>
      </c>
      <c r="E235" s="207" t="s">
        <v>1</v>
      </c>
      <c r="F235" s="208" t="s">
        <v>817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158</v>
      </c>
      <c r="AU235" s="214" t="s">
        <v>90</v>
      </c>
      <c r="AV235" s="13" t="s">
        <v>88</v>
      </c>
      <c r="AW235" s="13" t="s">
        <v>36</v>
      </c>
      <c r="AX235" s="13" t="s">
        <v>81</v>
      </c>
      <c r="AY235" s="214" t="s">
        <v>149</v>
      </c>
    </row>
    <row r="236" spans="2:51" s="14" customFormat="1" ht="12">
      <c r="B236" s="215"/>
      <c r="C236" s="216"/>
      <c r="D236" s="206" t="s">
        <v>158</v>
      </c>
      <c r="E236" s="217" t="s">
        <v>1</v>
      </c>
      <c r="F236" s="218" t="s">
        <v>88</v>
      </c>
      <c r="G236" s="216"/>
      <c r="H236" s="219">
        <v>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158</v>
      </c>
      <c r="AU236" s="225" t="s">
        <v>90</v>
      </c>
      <c r="AV236" s="14" t="s">
        <v>90</v>
      </c>
      <c r="AW236" s="14" t="s">
        <v>36</v>
      </c>
      <c r="AX236" s="14" t="s">
        <v>88</v>
      </c>
      <c r="AY236" s="225" t="s">
        <v>149</v>
      </c>
    </row>
    <row r="237" spans="1:65" s="2" customFormat="1" ht="44.25" customHeight="1">
      <c r="A237" s="34"/>
      <c r="B237" s="35"/>
      <c r="C237" s="191" t="s">
        <v>341</v>
      </c>
      <c r="D237" s="191" t="s">
        <v>151</v>
      </c>
      <c r="E237" s="192" t="s">
        <v>819</v>
      </c>
      <c r="F237" s="193" t="s">
        <v>820</v>
      </c>
      <c r="G237" s="194" t="s">
        <v>253</v>
      </c>
      <c r="H237" s="195">
        <v>0.041</v>
      </c>
      <c r="I237" s="196"/>
      <c r="J237" s="197">
        <f>ROUND(I237*H237,2)</f>
        <v>0</v>
      </c>
      <c r="K237" s="193" t="s">
        <v>155</v>
      </c>
      <c r="L237" s="39"/>
      <c r="M237" s="251" t="s">
        <v>1</v>
      </c>
      <c r="N237" s="252" t="s">
        <v>46</v>
      </c>
      <c r="O237" s="253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243</v>
      </c>
      <c r="AT237" s="202" t="s">
        <v>151</v>
      </c>
      <c r="AU237" s="202" t="s">
        <v>90</v>
      </c>
      <c r="AY237" s="17" t="s">
        <v>149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88</v>
      </c>
      <c r="BK237" s="203">
        <f>ROUND(I237*H237,2)</f>
        <v>0</v>
      </c>
      <c r="BL237" s="17" t="s">
        <v>243</v>
      </c>
      <c r="BM237" s="202" t="s">
        <v>821</v>
      </c>
    </row>
    <row r="238" spans="1:31" s="2" customFormat="1" ht="6.95" customHeight="1">
      <c r="A238" s="34"/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39"/>
      <c r="M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</sheetData>
  <sheetProtection algorithmName="SHA-512" hashValue="VFhPUIv+9wuMoQ7HBsumhxW1aZcAo7i3wuIUxBTBuk9F6Gkm5bJqKEg2e+PkX5Bx60gl1p9WGtOW6BgBolTcOQ==" saltValue="T+MqFc19O9UuxPxZzYHbS0+bjjk0q2p6E6/rDEPFIKXqlOT0IAea4XLIqhiS2h3aajt0MIrUWVDMp9YCSeKK6g==" spinCount="100000" sheet="1" objects="1" scenarios="1" formatColumns="0" formatRows="0" autoFilter="0"/>
  <autoFilter ref="C126:K23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9"/>
  <sheetViews>
    <sheetView showGridLines="0" workbookViewId="0" topLeftCell="A1">
      <selection activeCell="I125" sqref="I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105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2:12" s="1" customFormat="1" ht="12" customHeight="1">
      <c r="B8" s="20"/>
      <c r="D8" s="119" t="s">
        <v>116</v>
      </c>
      <c r="L8" s="20"/>
    </row>
    <row r="9" spans="1:31" s="2" customFormat="1" ht="16.5" customHeight="1">
      <c r="A9" s="34"/>
      <c r="B9" s="39"/>
      <c r="C9" s="34"/>
      <c r="D9" s="34"/>
      <c r="E9" s="308" t="s">
        <v>678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822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21. 12. 2022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2" t="str">
        <f>'Rekapitulace stavby'!E14</f>
        <v>Vyplň údaj</v>
      </c>
      <c r="F20" s="313"/>
      <c r="G20" s="313"/>
      <c r="H20" s="313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4" t="s">
        <v>1</v>
      </c>
      <c r="F29" s="314"/>
      <c r="G29" s="314"/>
      <c r="H29" s="31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ROUND((SUM(BE122:BE128)),2)</f>
        <v>0</v>
      </c>
      <c r="G35" s="34"/>
      <c r="H35" s="34"/>
      <c r="I35" s="130">
        <v>0.21</v>
      </c>
      <c r="J35" s="129">
        <f>ROUND(((SUM(BE122:BE128))*I35),2)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ROUND((SUM(BF122:BF128)),2)</f>
        <v>0</v>
      </c>
      <c r="G36" s="34"/>
      <c r="H36" s="34"/>
      <c r="I36" s="130">
        <v>0.15</v>
      </c>
      <c r="J36" s="129">
        <f>ROUND(((SUM(BF122:BF128))*I36),2)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ROUND((SUM(BG122:BG128)),2)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ROUND((SUM(BH122:BH128)),2)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ROUND((SUM(BI122:BI128)),2)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6" t="s">
        <v>678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5" t="str">
        <f>E11</f>
        <v>SO 02.1. - Přípojka NN</v>
      </c>
      <c r="F89" s="305"/>
      <c r="G89" s="305"/>
      <c r="H89" s="305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Bezno - Chotětov</v>
      </c>
      <c r="G91" s="36"/>
      <c r="H91" s="36"/>
      <c r="I91" s="29" t="s">
        <v>22</v>
      </c>
      <c r="J91" s="66" t="str">
        <f>IF(J14="","",J14)</f>
        <v>21. 12. 2022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Vodovody a kanalizace Mladá Boleslav, a.s.</v>
      </c>
      <c r="G93" s="36"/>
      <c r="H93" s="36"/>
      <c r="I93" s="29" t="s">
        <v>32</v>
      </c>
      <c r="J93" s="32" t="str">
        <f>E23</f>
        <v>ŠINDLAR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Roman Bárta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121</v>
      </c>
      <c r="D96" s="150"/>
      <c r="E96" s="150"/>
      <c r="F96" s="150"/>
      <c r="G96" s="150"/>
      <c r="H96" s="150"/>
      <c r="I96" s="150"/>
      <c r="J96" s="151" t="s">
        <v>122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123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124</v>
      </c>
    </row>
    <row r="99" spans="2:12" s="9" customFormat="1" ht="24.95" customHeight="1">
      <c r="B99" s="153"/>
      <c r="C99" s="154"/>
      <c r="D99" s="155" t="s">
        <v>679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823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134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06" t="str">
        <f>E7</f>
        <v>Vodovod Bezno - Chotětov - bezvýkopové uložení - intravilán Chotětov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116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06" t="s">
        <v>678</v>
      </c>
      <c r="F112" s="305"/>
      <c r="G112" s="305"/>
      <c r="H112" s="30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5" t="str">
        <f>E11</f>
        <v>SO 02.1. - Přípojka NN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Bezno - Chotětov</v>
      </c>
      <c r="G116" s="36"/>
      <c r="H116" s="36"/>
      <c r="I116" s="29" t="s">
        <v>22</v>
      </c>
      <c r="J116" s="66" t="str">
        <f>IF(J14="","",J14)</f>
        <v>21. 12. 2022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E17</f>
        <v>Vodovody a kanalizace Mladá Boleslav, a.s.</v>
      </c>
      <c r="G118" s="36"/>
      <c r="H118" s="36"/>
      <c r="I118" s="29" t="s">
        <v>32</v>
      </c>
      <c r="J118" s="32" t="str">
        <f>E23</f>
        <v>ŠINDLAR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37</v>
      </c>
      <c r="J119" s="32" t="str">
        <f>E26</f>
        <v>Roman Bárta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135</v>
      </c>
      <c r="D121" s="167" t="s">
        <v>66</v>
      </c>
      <c r="E121" s="167" t="s">
        <v>62</v>
      </c>
      <c r="F121" s="167" t="s">
        <v>63</v>
      </c>
      <c r="G121" s="167" t="s">
        <v>136</v>
      </c>
      <c r="H121" s="167" t="s">
        <v>137</v>
      </c>
      <c r="I121" s="167" t="s">
        <v>138</v>
      </c>
      <c r="J121" s="167" t="s">
        <v>122</v>
      </c>
      <c r="K121" s="168" t="s">
        <v>139</v>
      </c>
      <c r="L121" s="169"/>
      <c r="M121" s="75" t="s">
        <v>1</v>
      </c>
      <c r="N121" s="76" t="s">
        <v>45</v>
      </c>
      <c r="O121" s="76" t="s">
        <v>140</v>
      </c>
      <c r="P121" s="76" t="s">
        <v>141</v>
      </c>
      <c r="Q121" s="76" t="s">
        <v>142</v>
      </c>
      <c r="R121" s="76" t="s">
        <v>143</v>
      </c>
      <c r="S121" s="76" t="s">
        <v>144</v>
      </c>
      <c r="T121" s="77" t="s">
        <v>145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146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80</v>
      </c>
      <c r="AU122" s="17" t="s">
        <v>124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80</v>
      </c>
      <c r="E123" s="178" t="s">
        <v>762</v>
      </c>
      <c r="F123" s="178" t="s">
        <v>763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90</v>
      </c>
      <c r="AT123" s="187" t="s">
        <v>80</v>
      </c>
      <c r="AU123" s="187" t="s">
        <v>81</v>
      </c>
      <c r="AY123" s="186" t="s">
        <v>149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80</v>
      </c>
      <c r="E124" s="189" t="s">
        <v>824</v>
      </c>
      <c r="F124" s="189" t="s">
        <v>825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SUM(P125:P128)</f>
        <v>0</v>
      </c>
      <c r="Q124" s="183"/>
      <c r="R124" s="184">
        <f>SUM(R125:R128)</f>
        <v>0</v>
      </c>
      <c r="S124" s="183"/>
      <c r="T124" s="185">
        <f>SUM(T125:T128)</f>
        <v>0</v>
      </c>
      <c r="AR124" s="186" t="s">
        <v>90</v>
      </c>
      <c r="AT124" s="187" t="s">
        <v>80</v>
      </c>
      <c r="AU124" s="187" t="s">
        <v>88</v>
      </c>
      <c r="AY124" s="186" t="s">
        <v>149</v>
      </c>
      <c r="BK124" s="188">
        <f>SUM(BK125:BK128)</f>
        <v>0</v>
      </c>
    </row>
    <row r="125" spans="1:65" s="2" customFormat="1" ht="16.5" customHeight="1">
      <c r="A125" s="34"/>
      <c r="B125" s="35"/>
      <c r="C125" s="191" t="s">
        <v>88</v>
      </c>
      <c r="D125" s="191" t="s">
        <v>151</v>
      </c>
      <c r="E125" s="192" t="s">
        <v>826</v>
      </c>
      <c r="F125" s="193" t="s">
        <v>104</v>
      </c>
      <c r="G125" s="194" t="s">
        <v>517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243</v>
      </c>
      <c r="AT125" s="202" t="s">
        <v>151</v>
      </c>
      <c r="AU125" s="202" t="s">
        <v>90</v>
      </c>
      <c r="AY125" s="17" t="s">
        <v>149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243</v>
      </c>
      <c r="BM125" s="202" t="s">
        <v>827</v>
      </c>
    </row>
    <row r="126" spans="2:51" s="13" customFormat="1" ht="22.5">
      <c r="B126" s="204"/>
      <c r="C126" s="205"/>
      <c r="D126" s="206" t="s">
        <v>158</v>
      </c>
      <c r="E126" s="207" t="s">
        <v>1</v>
      </c>
      <c r="F126" s="208" t="s">
        <v>828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158</v>
      </c>
      <c r="AU126" s="214" t="s">
        <v>90</v>
      </c>
      <c r="AV126" s="13" t="s">
        <v>88</v>
      </c>
      <c r="AW126" s="13" t="s">
        <v>36</v>
      </c>
      <c r="AX126" s="13" t="s">
        <v>81</v>
      </c>
      <c r="AY126" s="214" t="s">
        <v>149</v>
      </c>
    </row>
    <row r="127" spans="2:51" s="13" customFormat="1" ht="33.75">
      <c r="B127" s="204"/>
      <c r="C127" s="205"/>
      <c r="D127" s="206" t="s">
        <v>158</v>
      </c>
      <c r="E127" s="207" t="s">
        <v>1</v>
      </c>
      <c r="F127" s="208" t="s">
        <v>829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158</v>
      </c>
      <c r="AU127" s="214" t="s">
        <v>90</v>
      </c>
      <c r="AV127" s="13" t="s">
        <v>88</v>
      </c>
      <c r="AW127" s="13" t="s">
        <v>36</v>
      </c>
      <c r="AX127" s="13" t="s">
        <v>81</v>
      </c>
      <c r="AY127" s="214" t="s">
        <v>149</v>
      </c>
    </row>
    <row r="128" spans="2:51" s="14" customFormat="1" ht="12">
      <c r="B128" s="215"/>
      <c r="C128" s="216"/>
      <c r="D128" s="206" t="s">
        <v>158</v>
      </c>
      <c r="E128" s="217" t="s">
        <v>1</v>
      </c>
      <c r="F128" s="218" t="s">
        <v>88</v>
      </c>
      <c r="G128" s="216"/>
      <c r="H128" s="219">
        <v>1</v>
      </c>
      <c r="I128" s="220"/>
      <c r="J128" s="216"/>
      <c r="K128" s="216"/>
      <c r="L128" s="221"/>
      <c r="M128" s="256"/>
      <c r="N128" s="257"/>
      <c r="O128" s="257"/>
      <c r="P128" s="257"/>
      <c r="Q128" s="257"/>
      <c r="R128" s="257"/>
      <c r="S128" s="257"/>
      <c r="T128" s="258"/>
      <c r="AT128" s="225" t="s">
        <v>158</v>
      </c>
      <c r="AU128" s="225" t="s">
        <v>90</v>
      </c>
      <c r="AV128" s="14" t="s">
        <v>90</v>
      </c>
      <c r="AW128" s="14" t="s">
        <v>36</v>
      </c>
      <c r="AX128" s="14" t="s">
        <v>88</v>
      </c>
      <c r="AY128" s="225" t="s">
        <v>149</v>
      </c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eGomxJYFSdYVW3L+qs3zGwpYmuldZZyXlPqEp63/DiVDiTjjJ/aLF9IXK0cIv17soT0ZXOM503q7OnAscnM+Uw==" saltValue="Jid65XSvgD3HmSLdyz/djt67aJRIDEq0xwFpBzTgQ+xqw9Bd0Cr4g51NUPuV+hVw9PjiX4LicDf7pH7N92JEcg==" spinCount="100000" sheet="1" objects="1" scenarios="1" formatColumns="0" formatRows="0" autoFilter="0"/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108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2:12" s="1" customFormat="1" ht="12" customHeight="1">
      <c r="B8" s="20"/>
      <c r="D8" s="119" t="s">
        <v>116</v>
      </c>
      <c r="L8" s="20"/>
    </row>
    <row r="9" spans="1:31" s="2" customFormat="1" ht="16.5" customHeight="1">
      <c r="A9" s="34"/>
      <c r="B9" s="39"/>
      <c r="C9" s="34"/>
      <c r="D9" s="34"/>
      <c r="E9" s="308" t="s">
        <v>678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830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21. 12. 2022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2" t="str">
        <f>'Rekapitulace stavby'!E14</f>
        <v>Vyplň údaj</v>
      </c>
      <c r="F20" s="313"/>
      <c r="G20" s="313"/>
      <c r="H20" s="313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4" t="s">
        <v>1</v>
      </c>
      <c r="F29" s="314"/>
      <c r="G29" s="314"/>
      <c r="H29" s="31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ROUND((SUM(BE122:BE128)),2)</f>
        <v>0</v>
      </c>
      <c r="G35" s="34"/>
      <c r="H35" s="34"/>
      <c r="I35" s="130">
        <v>0.21</v>
      </c>
      <c r="J35" s="129">
        <f>ROUND(((SUM(BE122:BE128))*I35),2)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ROUND((SUM(BF122:BF128)),2)</f>
        <v>0</v>
      </c>
      <c r="G36" s="34"/>
      <c r="H36" s="34"/>
      <c r="I36" s="130">
        <v>0.15</v>
      </c>
      <c r="J36" s="129">
        <f>ROUND(((SUM(BF122:BF128))*I36),2)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ROUND((SUM(BG122:BG128)),2)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ROUND((SUM(BH122:BH128)),2)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ROUND((SUM(BI122:BI128)),2)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6" t="s">
        <v>678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5" t="str">
        <f>E11</f>
        <v>PS 02.1. - Elektrotechnická část a přenos dat</v>
      </c>
      <c r="F89" s="305"/>
      <c r="G89" s="305"/>
      <c r="H89" s="305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Bezno - Chotětov</v>
      </c>
      <c r="G91" s="36"/>
      <c r="H91" s="36"/>
      <c r="I91" s="29" t="s">
        <v>22</v>
      </c>
      <c r="J91" s="66" t="str">
        <f>IF(J14="","",J14)</f>
        <v>21. 12. 2022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Vodovody a kanalizace Mladá Boleslav, a.s.</v>
      </c>
      <c r="G93" s="36"/>
      <c r="H93" s="36"/>
      <c r="I93" s="29" t="s">
        <v>32</v>
      </c>
      <c r="J93" s="32" t="str">
        <f>E23</f>
        <v>ŠINDLAR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Roman Bárta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121</v>
      </c>
      <c r="D96" s="150"/>
      <c r="E96" s="150"/>
      <c r="F96" s="150"/>
      <c r="G96" s="150"/>
      <c r="H96" s="150"/>
      <c r="I96" s="150"/>
      <c r="J96" s="151" t="s">
        <v>122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123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124</v>
      </c>
    </row>
    <row r="99" spans="2:12" s="9" customFormat="1" ht="24.95" customHeight="1">
      <c r="B99" s="153"/>
      <c r="C99" s="154"/>
      <c r="D99" s="155" t="s">
        <v>679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823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134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06" t="str">
        <f>E7</f>
        <v>Vodovod Bezno - Chotětov - bezvýkopové uložení - intravilán Chotětov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116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06" t="s">
        <v>678</v>
      </c>
      <c r="F112" s="305"/>
      <c r="G112" s="305"/>
      <c r="H112" s="30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5" t="str">
        <f>E11</f>
        <v>PS 02.1. - Elektrotechnická část a přenos dat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Bezno - Chotětov</v>
      </c>
      <c r="G116" s="36"/>
      <c r="H116" s="36"/>
      <c r="I116" s="29" t="s">
        <v>22</v>
      </c>
      <c r="J116" s="66" t="str">
        <f>IF(J14="","",J14)</f>
        <v>21. 12. 2022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E17</f>
        <v>Vodovody a kanalizace Mladá Boleslav, a.s.</v>
      </c>
      <c r="G118" s="36"/>
      <c r="H118" s="36"/>
      <c r="I118" s="29" t="s">
        <v>32</v>
      </c>
      <c r="J118" s="32" t="str">
        <f>E23</f>
        <v>ŠINDLAR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37</v>
      </c>
      <c r="J119" s="32" t="str">
        <f>E26</f>
        <v>Roman Bárta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135</v>
      </c>
      <c r="D121" s="167" t="s">
        <v>66</v>
      </c>
      <c r="E121" s="167" t="s">
        <v>62</v>
      </c>
      <c r="F121" s="167" t="s">
        <v>63</v>
      </c>
      <c r="G121" s="167" t="s">
        <v>136</v>
      </c>
      <c r="H121" s="167" t="s">
        <v>137</v>
      </c>
      <c r="I121" s="167" t="s">
        <v>138</v>
      </c>
      <c r="J121" s="167" t="s">
        <v>122</v>
      </c>
      <c r="K121" s="168" t="s">
        <v>139</v>
      </c>
      <c r="L121" s="169"/>
      <c r="M121" s="75" t="s">
        <v>1</v>
      </c>
      <c r="N121" s="76" t="s">
        <v>45</v>
      </c>
      <c r="O121" s="76" t="s">
        <v>140</v>
      </c>
      <c r="P121" s="76" t="s">
        <v>141</v>
      </c>
      <c r="Q121" s="76" t="s">
        <v>142</v>
      </c>
      <c r="R121" s="76" t="s">
        <v>143</v>
      </c>
      <c r="S121" s="76" t="s">
        <v>144</v>
      </c>
      <c r="T121" s="77" t="s">
        <v>145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146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80</v>
      </c>
      <c r="AU122" s="17" t="s">
        <v>124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80</v>
      </c>
      <c r="E123" s="178" t="s">
        <v>762</v>
      </c>
      <c r="F123" s="178" t="s">
        <v>763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90</v>
      </c>
      <c r="AT123" s="187" t="s">
        <v>80</v>
      </c>
      <c r="AU123" s="187" t="s">
        <v>81</v>
      </c>
      <c r="AY123" s="186" t="s">
        <v>149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80</v>
      </c>
      <c r="E124" s="189" t="s">
        <v>824</v>
      </c>
      <c r="F124" s="189" t="s">
        <v>825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SUM(P125:P128)</f>
        <v>0</v>
      </c>
      <c r="Q124" s="183"/>
      <c r="R124" s="184">
        <f>SUM(R125:R128)</f>
        <v>0</v>
      </c>
      <c r="S124" s="183"/>
      <c r="T124" s="185">
        <f>SUM(T125:T128)</f>
        <v>0</v>
      </c>
      <c r="AR124" s="186" t="s">
        <v>90</v>
      </c>
      <c r="AT124" s="187" t="s">
        <v>80</v>
      </c>
      <c r="AU124" s="187" t="s">
        <v>88</v>
      </c>
      <c r="AY124" s="186" t="s">
        <v>149</v>
      </c>
      <c r="BK124" s="188">
        <f>SUM(BK125:BK128)</f>
        <v>0</v>
      </c>
    </row>
    <row r="125" spans="1:65" s="2" customFormat="1" ht="16.5" customHeight="1">
      <c r="A125" s="34"/>
      <c r="B125" s="35"/>
      <c r="C125" s="191" t="s">
        <v>88</v>
      </c>
      <c r="D125" s="191" t="s">
        <v>151</v>
      </c>
      <c r="E125" s="192" t="s">
        <v>831</v>
      </c>
      <c r="F125" s="193" t="s">
        <v>832</v>
      </c>
      <c r="G125" s="194" t="s">
        <v>833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243</v>
      </c>
      <c r="AT125" s="202" t="s">
        <v>151</v>
      </c>
      <c r="AU125" s="202" t="s">
        <v>90</v>
      </c>
      <c r="AY125" s="17" t="s">
        <v>149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243</v>
      </c>
      <c r="BM125" s="202" t="s">
        <v>834</v>
      </c>
    </row>
    <row r="126" spans="2:51" s="13" customFormat="1" ht="22.5">
      <c r="B126" s="204"/>
      <c r="C126" s="205"/>
      <c r="D126" s="206" t="s">
        <v>158</v>
      </c>
      <c r="E126" s="207" t="s">
        <v>1</v>
      </c>
      <c r="F126" s="208" t="s">
        <v>828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158</v>
      </c>
      <c r="AU126" s="214" t="s">
        <v>90</v>
      </c>
      <c r="AV126" s="13" t="s">
        <v>88</v>
      </c>
      <c r="AW126" s="13" t="s">
        <v>36</v>
      </c>
      <c r="AX126" s="13" t="s">
        <v>81</v>
      </c>
      <c r="AY126" s="214" t="s">
        <v>149</v>
      </c>
    </row>
    <row r="127" spans="2:51" s="13" customFormat="1" ht="33.75">
      <c r="B127" s="204"/>
      <c r="C127" s="205"/>
      <c r="D127" s="206" t="s">
        <v>158</v>
      </c>
      <c r="E127" s="207" t="s">
        <v>1</v>
      </c>
      <c r="F127" s="208" t="s">
        <v>829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158</v>
      </c>
      <c r="AU127" s="214" t="s">
        <v>90</v>
      </c>
      <c r="AV127" s="13" t="s">
        <v>88</v>
      </c>
      <c r="AW127" s="13" t="s">
        <v>36</v>
      </c>
      <c r="AX127" s="13" t="s">
        <v>81</v>
      </c>
      <c r="AY127" s="214" t="s">
        <v>149</v>
      </c>
    </row>
    <row r="128" spans="2:51" s="14" customFormat="1" ht="12">
      <c r="B128" s="215"/>
      <c r="C128" s="216"/>
      <c r="D128" s="206" t="s">
        <v>158</v>
      </c>
      <c r="E128" s="217" t="s">
        <v>1</v>
      </c>
      <c r="F128" s="218" t="s">
        <v>88</v>
      </c>
      <c r="G128" s="216"/>
      <c r="H128" s="219">
        <v>1</v>
      </c>
      <c r="I128" s="220"/>
      <c r="J128" s="216"/>
      <c r="K128" s="216"/>
      <c r="L128" s="221"/>
      <c r="M128" s="256"/>
      <c r="N128" s="257"/>
      <c r="O128" s="257"/>
      <c r="P128" s="257"/>
      <c r="Q128" s="257"/>
      <c r="R128" s="257"/>
      <c r="S128" s="257"/>
      <c r="T128" s="258"/>
      <c r="AT128" s="225" t="s">
        <v>158</v>
      </c>
      <c r="AU128" s="225" t="s">
        <v>90</v>
      </c>
      <c r="AV128" s="14" t="s">
        <v>90</v>
      </c>
      <c r="AW128" s="14" t="s">
        <v>36</v>
      </c>
      <c r="AX128" s="14" t="s">
        <v>88</v>
      </c>
      <c r="AY128" s="225" t="s">
        <v>149</v>
      </c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rvibHFfSHdZo99tlxOoDSatwHwEGE9F+ljgdWzhbyqX+jpIoisrNzx7yj5ZIL3AZ55mSxDi0sigN295cjlfFPA==" saltValue="VVkjkXIipi0HQNH00jMfKDIPK4zL4xCzfqM0FtZZp6szEHTkTu7e2DSfozdABBJzLrBVobIS5E6mY4gQiioxNA==" spinCount="100000" sheet="1" objects="1" scenarios="1" formatColumns="0" formatRows="0" autoFilter="0"/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0"/>
  <sheetViews>
    <sheetView showGridLines="0" workbookViewId="0" topLeftCell="A1">
      <selection activeCell="I127" sqref="I1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111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2:12" s="1" customFormat="1" ht="12" customHeight="1">
      <c r="B8" s="20"/>
      <c r="D8" s="119" t="s">
        <v>116</v>
      </c>
      <c r="L8" s="20"/>
    </row>
    <row r="9" spans="1:31" s="2" customFormat="1" ht="16.5" customHeight="1">
      <c r="A9" s="34"/>
      <c r="B9" s="39"/>
      <c r="C9" s="34"/>
      <c r="D9" s="34"/>
      <c r="E9" s="308" t="s">
        <v>678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1" t="s">
        <v>835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21. 12. 2022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2" t="str">
        <f>'Rekapitulace stavby'!E14</f>
        <v>Vyplň údaj</v>
      </c>
      <c r="F20" s="313"/>
      <c r="G20" s="313"/>
      <c r="H20" s="313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4" t="s">
        <v>1</v>
      </c>
      <c r="F29" s="314"/>
      <c r="G29" s="314"/>
      <c r="H29" s="31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ROUND((SUM(BE124:BE139)),2)</f>
        <v>0</v>
      </c>
      <c r="G35" s="34"/>
      <c r="H35" s="34"/>
      <c r="I35" s="130">
        <v>0.21</v>
      </c>
      <c r="J35" s="129">
        <f>ROUND(((SUM(BE124:BE139))*I35),2)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ROUND((SUM(BF124:BF139)),2)</f>
        <v>0</v>
      </c>
      <c r="G36" s="34"/>
      <c r="H36" s="34"/>
      <c r="I36" s="130">
        <v>0.15</v>
      </c>
      <c r="J36" s="129">
        <f>ROUND(((SUM(BF124:BF139))*I36),2)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ROUND((SUM(BG124:BG139)),2)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ROUND((SUM(BH124:BH139)),2)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ROUND((SUM(BI124:BI139)),2)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6" t="s">
        <v>678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5" t="str">
        <f>E11</f>
        <v>PS 02.2. - Strojně technologické vystrojení</v>
      </c>
      <c r="F89" s="305"/>
      <c r="G89" s="305"/>
      <c r="H89" s="305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Bezno - Chotětov</v>
      </c>
      <c r="G91" s="36"/>
      <c r="H91" s="36"/>
      <c r="I91" s="29" t="s">
        <v>22</v>
      </c>
      <c r="J91" s="66" t="str">
        <f>IF(J14="","",J14)</f>
        <v>21. 12. 2022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Vodovody a kanalizace Mladá Boleslav, a.s.</v>
      </c>
      <c r="G93" s="36"/>
      <c r="H93" s="36"/>
      <c r="I93" s="29" t="s">
        <v>32</v>
      </c>
      <c r="J93" s="32" t="str">
        <f>E23</f>
        <v>ŠINDLAR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Roman Bárta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121</v>
      </c>
      <c r="D96" s="150"/>
      <c r="E96" s="150"/>
      <c r="F96" s="150"/>
      <c r="G96" s="150"/>
      <c r="H96" s="150"/>
      <c r="I96" s="150"/>
      <c r="J96" s="151" t="s">
        <v>122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123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124</v>
      </c>
    </row>
    <row r="99" spans="2:12" s="9" customFormat="1" ht="24.95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129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132</v>
      </c>
      <c r="E101" s="161"/>
      <c r="F101" s="161"/>
      <c r="G101" s="161"/>
      <c r="H101" s="161"/>
      <c r="I101" s="161"/>
      <c r="J101" s="162">
        <f>J133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133</v>
      </c>
      <c r="E102" s="156"/>
      <c r="F102" s="156"/>
      <c r="G102" s="156"/>
      <c r="H102" s="156"/>
      <c r="I102" s="156"/>
      <c r="J102" s="157">
        <f>J135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6.25" customHeight="1">
      <c r="A112" s="34"/>
      <c r="B112" s="35"/>
      <c r="C112" s="36"/>
      <c r="D112" s="36"/>
      <c r="E112" s="306" t="str">
        <f>E7</f>
        <v>Vodovod Bezno - Chotětov - bezvýkopové uložení - intravilán Chotětov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116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06" t="s">
        <v>678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118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5" t="str">
        <f>E11</f>
        <v>PS 02.2. - Strojně technologické vystrojení</v>
      </c>
      <c r="F116" s="305"/>
      <c r="G116" s="305"/>
      <c r="H116" s="305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Bezno - Chotětov</v>
      </c>
      <c r="G118" s="36"/>
      <c r="H118" s="36"/>
      <c r="I118" s="29" t="s">
        <v>22</v>
      </c>
      <c r="J118" s="66" t="str">
        <f>IF(J14="","",J14)</f>
        <v>21. 12. 2022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E17</f>
        <v>Vodovody a kanalizace Mladá Boleslav, a.s.</v>
      </c>
      <c r="G120" s="36"/>
      <c r="H120" s="36"/>
      <c r="I120" s="29" t="s">
        <v>32</v>
      </c>
      <c r="J120" s="32" t="str">
        <f>E23</f>
        <v>ŠINDLAR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30</v>
      </c>
      <c r="D121" s="36"/>
      <c r="E121" s="36"/>
      <c r="F121" s="27" t="str">
        <f>IF(E20="","",E20)</f>
        <v>Vyplň údaj</v>
      </c>
      <c r="G121" s="36"/>
      <c r="H121" s="36"/>
      <c r="I121" s="29" t="s">
        <v>37</v>
      </c>
      <c r="J121" s="32" t="str">
        <f>E26</f>
        <v>Roman Bárta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135</v>
      </c>
      <c r="D123" s="167" t="s">
        <v>66</v>
      </c>
      <c r="E123" s="167" t="s">
        <v>62</v>
      </c>
      <c r="F123" s="167" t="s">
        <v>63</v>
      </c>
      <c r="G123" s="167" t="s">
        <v>136</v>
      </c>
      <c r="H123" s="167" t="s">
        <v>137</v>
      </c>
      <c r="I123" s="167" t="s">
        <v>138</v>
      </c>
      <c r="J123" s="167" t="s">
        <v>122</v>
      </c>
      <c r="K123" s="168" t="s">
        <v>139</v>
      </c>
      <c r="L123" s="169"/>
      <c r="M123" s="75" t="s">
        <v>1</v>
      </c>
      <c r="N123" s="76" t="s">
        <v>45</v>
      </c>
      <c r="O123" s="76" t="s">
        <v>140</v>
      </c>
      <c r="P123" s="76" t="s">
        <v>141</v>
      </c>
      <c r="Q123" s="76" t="s">
        <v>142</v>
      </c>
      <c r="R123" s="76" t="s">
        <v>143</v>
      </c>
      <c r="S123" s="76" t="s">
        <v>144</v>
      </c>
      <c r="T123" s="77" t="s">
        <v>145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146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P125+P135</f>
        <v>0</v>
      </c>
      <c r="Q124" s="79"/>
      <c r="R124" s="172">
        <f>R125+R135</f>
        <v>0.06491999999999999</v>
      </c>
      <c r="S124" s="79"/>
      <c r="T124" s="173">
        <f>T125+T135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80</v>
      </c>
      <c r="AU124" s="17" t="s">
        <v>124</v>
      </c>
      <c r="BK124" s="174">
        <f>BK125+BK135</f>
        <v>0</v>
      </c>
    </row>
    <row r="125" spans="2:63" s="12" customFormat="1" ht="25.9" customHeight="1">
      <c r="B125" s="175"/>
      <c r="C125" s="176"/>
      <c r="D125" s="177" t="s">
        <v>80</v>
      </c>
      <c r="E125" s="178" t="s">
        <v>147</v>
      </c>
      <c r="F125" s="178" t="s">
        <v>148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P126+P133</f>
        <v>0</v>
      </c>
      <c r="Q125" s="183"/>
      <c r="R125" s="184">
        <f>R126+R133</f>
        <v>0.06491999999999999</v>
      </c>
      <c r="S125" s="183"/>
      <c r="T125" s="185">
        <f>T126+T133</f>
        <v>0</v>
      </c>
      <c r="AR125" s="186" t="s">
        <v>88</v>
      </c>
      <c r="AT125" s="187" t="s">
        <v>80</v>
      </c>
      <c r="AU125" s="187" t="s">
        <v>81</v>
      </c>
      <c r="AY125" s="186" t="s">
        <v>149</v>
      </c>
      <c r="BK125" s="188">
        <f>BK126+BK133</f>
        <v>0</v>
      </c>
    </row>
    <row r="126" spans="2:63" s="12" customFormat="1" ht="22.9" customHeight="1">
      <c r="B126" s="175"/>
      <c r="C126" s="176"/>
      <c r="D126" s="177" t="s">
        <v>80</v>
      </c>
      <c r="E126" s="189" t="s">
        <v>197</v>
      </c>
      <c r="F126" s="189" t="s">
        <v>350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SUM(P127:P132)</f>
        <v>0</v>
      </c>
      <c r="Q126" s="183"/>
      <c r="R126" s="184">
        <f>SUM(R127:R132)</f>
        <v>0.06491999999999999</v>
      </c>
      <c r="S126" s="183"/>
      <c r="T126" s="185">
        <f>SUM(T127:T132)</f>
        <v>0</v>
      </c>
      <c r="AR126" s="186" t="s">
        <v>88</v>
      </c>
      <c r="AT126" s="187" t="s">
        <v>80</v>
      </c>
      <c r="AU126" s="187" t="s">
        <v>88</v>
      </c>
      <c r="AY126" s="186" t="s">
        <v>149</v>
      </c>
      <c r="BK126" s="188">
        <f>SUM(BK127:BK132)</f>
        <v>0</v>
      </c>
    </row>
    <row r="127" spans="1:65" s="2" customFormat="1" ht="44.25" customHeight="1">
      <c r="A127" s="34"/>
      <c r="B127" s="35"/>
      <c r="C127" s="191" t="s">
        <v>88</v>
      </c>
      <c r="D127" s="191" t="s">
        <v>151</v>
      </c>
      <c r="E127" s="192" t="s">
        <v>384</v>
      </c>
      <c r="F127" s="193" t="s">
        <v>385</v>
      </c>
      <c r="G127" s="194" t="s">
        <v>365</v>
      </c>
      <c r="H127" s="195">
        <v>2</v>
      </c>
      <c r="I127" s="196"/>
      <c r="J127" s="197">
        <f aca="true" t="shared" si="0" ref="J127:J132">ROUND(I127*H127,2)</f>
        <v>0</v>
      </c>
      <c r="K127" s="193" t="s">
        <v>155</v>
      </c>
      <c r="L127" s="39"/>
      <c r="M127" s="198" t="s">
        <v>1</v>
      </c>
      <c r="N127" s="199" t="s">
        <v>46</v>
      </c>
      <c r="O127" s="71"/>
      <c r="P127" s="200">
        <f aca="true" t="shared" si="1" ref="P127:P132">O127*H127</f>
        <v>0</v>
      </c>
      <c r="Q127" s="200">
        <v>0.00167</v>
      </c>
      <c r="R127" s="200">
        <f aca="true" t="shared" si="2" ref="R127:R132">Q127*H127</f>
        <v>0.00334</v>
      </c>
      <c r="S127" s="200">
        <v>0</v>
      </c>
      <c r="T127" s="201">
        <f aca="true" t="shared" si="3" ref="T127:T132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156</v>
      </c>
      <c r="AT127" s="202" t="s">
        <v>151</v>
      </c>
      <c r="AU127" s="202" t="s">
        <v>90</v>
      </c>
      <c r="AY127" s="17" t="s">
        <v>149</v>
      </c>
      <c r="BE127" s="203">
        <f aca="true" t="shared" si="4" ref="BE127:BE132">IF(N127="základní",J127,0)</f>
        <v>0</v>
      </c>
      <c r="BF127" s="203">
        <f aca="true" t="shared" si="5" ref="BF127:BF132">IF(N127="snížená",J127,0)</f>
        <v>0</v>
      </c>
      <c r="BG127" s="203">
        <f aca="true" t="shared" si="6" ref="BG127:BG132">IF(N127="zákl. přenesená",J127,0)</f>
        <v>0</v>
      </c>
      <c r="BH127" s="203">
        <f aca="true" t="shared" si="7" ref="BH127:BH132">IF(N127="sníž. přenesená",J127,0)</f>
        <v>0</v>
      </c>
      <c r="BI127" s="203">
        <f aca="true" t="shared" si="8" ref="BI127:BI132">IF(N127="nulová",J127,0)</f>
        <v>0</v>
      </c>
      <c r="BJ127" s="17" t="s">
        <v>88</v>
      </c>
      <c r="BK127" s="203">
        <f aca="true" t="shared" si="9" ref="BK127:BK132">ROUND(I127*H127,2)</f>
        <v>0</v>
      </c>
      <c r="BL127" s="17" t="s">
        <v>156</v>
      </c>
      <c r="BM127" s="202" t="s">
        <v>836</v>
      </c>
    </row>
    <row r="128" spans="1:65" s="2" customFormat="1" ht="24.2" customHeight="1">
      <c r="A128" s="34"/>
      <c r="B128" s="35"/>
      <c r="C128" s="237" t="s">
        <v>90</v>
      </c>
      <c r="D128" s="237" t="s">
        <v>250</v>
      </c>
      <c r="E128" s="238" t="s">
        <v>837</v>
      </c>
      <c r="F128" s="239" t="s">
        <v>838</v>
      </c>
      <c r="G128" s="240" t="s">
        <v>365</v>
      </c>
      <c r="H128" s="241">
        <v>1</v>
      </c>
      <c r="I128" s="242"/>
      <c r="J128" s="243">
        <f t="shared" si="0"/>
        <v>0</v>
      </c>
      <c r="K128" s="239" t="s">
        <v>155</v>
      </c>
      <c r="L128" s="244"/>
      <c r="M128" s="245" t="s">
        <v>1</v>
      </c>
      <c r="N128" s="246" t="s">
        <v>46</v>
      </c>
      <c r="O128" s="71"/>
      <c r="P128" s="200">
        <f t="shared" si="1"/>
        <v>0</v>
      </c>
      <c r="Q128" s="200">
        <v>0.0268</v>
      </c>
      <c r="R128" s="200">
        <f t="shared" si="2"/>
        <v>0.0268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197</v>
      </c>
      <c r="AT128" s="202" t="s">
        <v>250</v>
      </c>
      <c r="AU128" s="202" t="s">
        <v>90</v>
      </c>
      <c r="AY128" s="17" t="s">
        <v>149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88</v>
      </c>
      <c r="BK128" s="203">
        <f t="shared" si="9"/>
        <v>0</v>
      </c>
      <c r="BL128" s="17" t="s">
        <v>156</v>
      </c>
      <c r="BM128" s="202" t="s">
        <v>839</v>
      </c>
    </row>
    <row r="129" spans="1:65" s="2" customFormat="1" ht="16.5" customHeight="1">
      <c r="A129" s="34"/>
      <c r="B129" s="35"/>
      <c r="C129" s="237" t="s">
        <v>169</v>
      </c>
      <c r="D129" s="237" t="s">
        <v>250</v>
      </c>
      <c r="E129" s="238" t="s">
        <v>840</v>
      </c>
      <c r="F129" s="239" t="s">
        <v>841</v>
      </c>
      <c r="G129" s="240" t="s">
        <v>365</v>
      </c>
      <c r="H129" s="241">
        <v>1</v>
      </c>
      <c r="I129" s="242"/>
      <c r="J129" s="243">
        <f t="shared" si="0"/>
        <v>0</v>
      </c>
      <c r="K129" s="239" t="s">
        <v>1</v>
      </c>
      <c r="L129" s="244"/>
      <c r="M129" s="245" t="s">
        <v>1</v>
      </c>
      <c r="N129" s="246" t="s">
        <v>46</v>
      </c>
      <c r="O129" s="71"/>
      <c r="P129" s="200">
        <f t="shared" si="1"/>
        <v>0</v>
      </c>
      <c r="Q129" s="200">
        <v>0.00098</v>
      </c>
      <c r="R129" s="200">
        <f t="shared" si="2"/>
        <v>0.00098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197</v>
      </c>
      <c r="AT129" s="202" t="s">
        <v>250</v>
      </c>
      <c r="AU129" s="202" t="s">
        <v>90</v>
      </c>
      <c r="AY129" s="17" t="s">
        <v>149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88</v>
      </c>
      <c r="BK129" s="203">
        <f t="shared" si="9"/>
        <v>0</v>
      </c>
      <c r="BL129" s="17" t="s">
        <v>156</v>
      </c>
      <c r="BM129" s="202" t="s">
        <v>842</v>
      </c>
    </row>
    <row r="130" spans="1:65" s="2" customFormat="1" ht="37.9" customHeight="1">
      <c r="A130" s="34"/>
      <c r="B130" s="35"/>
      <c r="C130" s="191" t="s">
        <v>156</v>
      </c>
      <c r="D130" s="191" t="s">
        <v>151</v>
      </c>
      <c r="E130" s="192" t="s">
        <v>843</v>
      </c>
      <c r="F130" s="193" t="s">
        <v>844</v>
      </c>
      <c r="G130" s="194" t="s">
        <v>365</v>
      </c>
      <c r="H130" s="195">
        <v>2</v>
      </c>
      <c r="I130" s="196"/>
      <c r="J130" s="197">
        <f t="shared" si="0"/>
        <v>0</v>
      </c>
      <c r="K130" s="193" t="s">
        <v>1</v>
      </c>
      <c r="L130" s="39"/>
      <c r="M130" s="198" t="s">
        <v>1</v>
      </c>
      <c r="N130" s="199" t="s">
        <v>46</v>
      </c>
      <c r="O130" s="71"/>
      <c r="P130" s="200">
        <f t="shared" si="1"/>
        <v>0</v>
      </c>
      <c r="Q130" s="200">
        <v>0.00296</v>
      </c>
      <c r="R130" s="200">
        <f t="shared" si="2"/>
        <v>0.00592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156</v>
      </c>
      <c r="AT130" s="202" t="s">
        <v>151</v>
      </c>
      <c r="AU130" s="202" t="s">
        <v>90</v>
      </c>
      <c r="AY130" s="17" t="s">
        <v>149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88</v>
      </c>
      <c r="BK130" s="203">
        <f t="shared" si="9"/>
        <v>0</v>
      </c>
      <c r="BL130" s="17" t="s">
        <v>156</v>
      </c>
      <c r="BM130" s="202" t="s">
        <v>845</v>
      </c>
    </row>
    <row r="131" spans="1:65" s="2" customFormat="1" ht="24.2" customHeight="1">
      <c r="A131" s="34"/>
      <c r="B131" s="35"/>
      <c r="C131" s="237" t="s">
        <v>177</v>
      </c>
      <c r="D131" s="237" t="s">
        <v>250</v>
      </c>
      <c r="E131" s="238" t="s">
        <v>846</v>
      </c>
      <c r="F131" s="239" t="s">
        <v>847</v>
      </c>
      <c r="G131" s="240" t="s">
        <v>365</v>
      </c>
      <c r="H131" s="241">
        <v>1</v>
      </c>
      <c r="I131" s="242"/>
      <c r="J131" s="243">
        <f t="shared" si="0"/>
        <v>0</v>
      </c>
      <c r="K131" s="239" t="s">
        <v>1</v>
      </c>
      <c r="L131" s="244"/>
      <c r="M131" s="245" t="s">
        <v>1</v>
      </c>
      <c r="N131" s="246" t="s">
        <v>46</v>
      </c>
      <c r="O131" s="71"/>
      <c r="P131" s="200">
        <f t="shared" si="1"/>
        <v>0</v>
      </c>
      <c r="Q131" s="200">
        <v>0.0269</v>
      </c>
      <c r="R131" s="200">
        <f t="shared" si="2"/>
        <v>0.0269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197</v>
      </c>
      <c r="AT131" s="202" t="s">
        <v>250</v>
      </c>
      <c r="AU131" s="202" t="s">
        <v>90</v>
      </c>
      <c r="AY131" s="17" t="s">
        <v>149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88</v>
      </c>
      <c r="BK131" s="203">
        <f t="shared" si="9"/>
        <v>0</v>
      </c>
      <c r="BL131" s="17" t="s">
        <v>156</v>
      </c>
      <c r="BM131" s="202" t="s">
        <v>848</v>
      </c>
    </row>
    <row r="132" spans="1:65" s="2" customFormat="1" ht="16.5" customHeight="1">
      <c r="A132" s="34"/>
      <c r="B132" s="35"/>
      <c r="C132" s="237" t="s">
        <v>183</v>
      </c>
      <c r="D132" s="237" t="s">
        <v>250</v>
      </c>
      <c r="E132" s="238" t="s">
        <v>849</v>
      </c>
      <c r="F132" s="239" t="s">
        <v>850</v>
      </c>
      <c r="G132" s="240" t="s">
        <v>365</v>
      </c>
      <c r="H132" s="241">
        <v>1</v>
      </c>
      <c r="I132" s="242"/>
      <c r="J132" s="243">
        <f t="shared" si="0"/>
        <v>0</v>
      </c>
      <c r="K132" s="239" t="s">
        <v>1</v>
      </c>
      <c r="L132" s="244"/>
      <c r="M132" s="245" t="s">
        <v>1</v>
      </c>
      <c r="N132" s="246" t="s">
        <v>46</v>
      </c>
      <c r="O132" s="71"/>
      <c r="P132" s="200">
        <f t="shared" si="1"/>
        <v>0</v>
      </c>
      <c r="Q132" s="200">
        <v>0.00098</v>
      </c>
      <c r="R132" s="200">
        <f t="shared" si="2"/>
        <v>0.00098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197</v>
      </c>
      <c r="AT132" s="202" t="s">
        <v>250</v>
      </c>
      <c r="AU132" s="202" t="s">
        <v>90</v>
      </c>
      <c r="AY132" s="17" t="s">
        <v>149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88</v>
      </c>
      <c r="BK132" s="203">
        <f t="shared" si="9"/>
        <v>0</v>
      </c>
      <c r="BL132" s="17" t="s">
        <v>156</v>
      </c>
      <c r="BM132" s="202" t="s">
        <v>851</v>
      </c>
    </row>
    <row r="133" spans="2:63" s="12" customFormat="1" ht="22.9" customHeight="1">
      <c r="B133" s="175"/>
      <c r="C133" s="176"/>
      <c r="D133" s="177" t="s">
        <v>80</v>
      </c>
      <c r="E133" s="189" t="s">
        <v>501</v>
      </c>
      <c r="F133" s="189" t="s">
        <v>502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88</v>
      </c>
      <c r="AT133" s="187" t="s">
        <v>80</v>
      </c>
      <c r="AU133" s="187" t="s">
        <v>88</v>
      </c>
      <c r="AY133" s="186" t="s">
        <v>149</v>
      </c>
      <c r="BK133" s="188">
        <f>BK134</f>
        <v>0</v>
      </c>
    </row>
    <row r="134" spans="1:65" s="2" customFormat="1" ht="37.9" customHeight="1">
      <c r="A134" s="34"/>
      <c r="B134" s="35"/>
      <c r="C134" s="191" t="s">
        <v>190</v>
      </c>
      <c r="D134" s="191" t="s">
        <v>151</v>
      </c>
      <c r="E134" s="192" t="s">
        <v>504</v>
      </c>
      <c r="F134" s="193" t="s">
        <v>505</v>
      </c>
      <c r="G134" s="194" t="s">
        <v>253</v>
      </c>
      <c r="H134" s="195">
        <v>0.065</v>
      </c>
      <c r="I134" s="196"/>
      <c r="J134" s="197">
        <f>ROUND(I134*H134,2)</f>
        <v>0</v>
      </c>
      <c r="K134" s="193" t="s">
        <v>155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156</v>
      </c>
      <c r="AT134" s="202" t="s">
        <v>151</v>
      </c>
      <c r="AU134" s="202" t="s">
        <v>90</v>
      </c>
      <c r="AY134" s="17" t="s">
        <v>149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156</v>
      </c>
      <c r="BM134" s="202" t="s">
        <v>852</v>
      </c>
    </row>
    <row r="135" spans="2:63" s="12" customFormat="1" ht="25.9" customHeight="1">
      <c r="B135" s="175"/>
      <c r="C135" s="176"/>
      <c r="D135" s="177" t="s">
        <v>80</v>
      </c>
      <c r="E135" s="178" t="s">
        <v>507</v>
      </c>
      <c r="F135" s="178" t="s">
        <v>508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SUM(P136:P139)</f>
        <v>0</v>
      </c>
      <c r="Q135" s="183"/>
      <c r="R135" s="184">
        <f>SUM(R136:R139)</f>
        <v>0</v>
      </c>
      <c r="S135" s="183"/>
      <c r="T135" s="185">
        <f>SUM(T136:T139)</f>
        <v>0</v>
      </c>
      <c r="AR135" s="186" t="s">
        <v>156</v>
      </c>
      <c r="AT135" s="187" t="s">
        <v>80</v>
      </c>
      <c r="AU135" s="187" t="s">
        <v>81</v>
      </c>
      <c r="AY135" s="186" t="s">
        <v>149</v>
      </c>
      <c r="BK135" s="188">
        <f>SUM(BK136:BK139)</f>
        <v>0</v>
      </c>
    </row>
    <row r="136" spans="1:65" s="2" customFormat="1" ht="16.5" customHeight="1">
      <c r="A136" s="34"/>
      <c r="B136" s="35"/>
      <c r="C136" s="191" t="s">
        <v>197</v>
      </c>
      <c r="D136" s="191" t="s">
        <v>151</v>
      </c>
      <c r="E136" s="192" t="s">
        <v>853</v>
      </c>
      <c r="F136" s="193" t="s">
        <v>854</v>
      </c>
      <c r="G136" s="194" t="s">
        <v>517</v>
      </c>
      <c r="H136" s="195">
        <v>1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243</v>
      </c>
      <c r="AT136" s="202" t="s">
        <v>151</v>
      </c>
      <c r="AU136" s="202" t="s">
        <v>88</v>
      </c>
      <c r="AY136" s="17" t="s">
        <v>149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243</v>
      </c>
      <c r="BM136" s="202" t="s">
        <v>855</v>
      </c>
    </row>
    <row r="137" spans="2:51" s="13" customFormat="1" ht="12">
      <c r="B137" s="204"/>
      <c r="C137" s="205"/>
      <c r="D137" s="206" t="s">
        <v>158</v>
      </c>
      <c r="E137" s="207" t="s">
        <v>1</v>
      </c>
      <c r="F137" s="208" t="s">
        <v>856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158</v>
      </c>
      <c r="AU137" s="214" t="s">
        <v>88</v>
      </c>
      <c r="AV137" s="13" t="s">
        <v>88</v>
      </c>
      <c r="AW137" s="13" t="s">
        <v>36</v>
      </c>
      <c r="AX137" s="13" t="s">
        <v>81</v>
      </c>
      <c r="AY137" s="214" t="s">
        <v>149</v>
      </c>
    </row>
    <row r="138" spans="2:51" s="13" customFormat="1" ht="12">
      <c r="B138" s="204"/>
      <c r="C138" s="205"/>
      <c r="D138" s="206" t="s">
        <v>158</v>
      </c>
      <c r="E138" s="207" t="s">
        <v>1</v>
      </c>
      <c r="F138" s="208" t="s">
        <v>857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158</v>
      </c>
      <c r="AU138" s="214" t="s">
        <v>88</v>
      </c>
      <c r="AV138" s="13" t="s">
        <v>88</v>
      </c>
      <c r="AW138" s="13" t="s">
        <v>36</v>
      </c>
      <c r="AX138" s="13" t="s">
        <v>81</v>
      </c>
      <c r="AY138" s="214" t="s">
        <v>149</v>
      </c>
    </row>
    <row r="139" spans="2:51" s="14" customFormat="1" ht="12">
      <c r="B139" s="215"/>
      <c r="C139" s="216"/>
      <c r="D139" s="206" t="s">
        <v>158</v>
      </c>
      <c r="E139" s="217" t="s">
        <v>1</v>
      </c>
      <c r="F139" s="218" t="s">
        <v>88</v>
      </c>
      <c r="G139" s="216"/>
      <c r="H139" s="219">
        <v>1</v>
      </c>
      <c r="I139" s="220"/>
      <c r="J139" s="216"/>
      <c r="K139" s="216"/>
      <c r="L139" s="221"/>
      <c r="M139" s="256"/>
      <c r="N139" s="257"/>
      <c r="O139" s="257"/>
      <c r="P139" s="257"/>
      <c r="Q139" s="257"/>
      <c r="R139" s="257"/>
      <c r="S139" s="257"/>
      <c r="T139" s="258"/>
      <c r="AT139" s="225" t="s">
        <v>158</v>
      </c>
      <c r="AU139" s="225" t="s">
        <v>88</v>
      </c>
      <c r="AV139" s="14" t="s">
        <v>90</v>
      </c>
      <c r="AW139" s="14" t="s">
        <v>36</v>
      </c>
      <c r="AX139" s="14" t="s">
        <v>88</v>
      </c>
      <c r="AY139" s="225" t="s">
        <v>149</v>
      </c>
    </row>
    <row r="140" spans="1:31" s="2" customFormat="1" ht="6.95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2SQuYvF6XqLVRgeT7L2NOAsMaAjqYJrV14DxDsOPqVYkZ4tvZKiB5g2lTbIEjDqbUNkaZ3JN3rOcPVPJ9x6x3g==" saltValue="u6bAkaR0l24+7HyvSMCLQQ==" spinCount="100000" sheet="1" objects="1" scenarios="1" formatColumns="0" formatRows="0" autoFilter="0"/>
  <autoFilter ref="C123:K13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7"/>
  <sheetViews>
    <sheetView showGridLines="0" workbookViewId="0" topLeftCell="A1">
      <selection activeCell="K27" sqref="K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114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115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8" t="str">
        <f>'Rekapitulace stavby'!K6</f>
        <v>Vodovod Bezno - Chotětov - bezvýkopové uložení - intravilán Chotětov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9" t="s">
        <v>116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1" t="s">
        <v>858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21. 12. 2022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9" t="s">
        <v>28</v>
      </c>
      <c r="J15" s="110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9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25</v>
      </c>
      <c r="J20" s="110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34</v>
      </c>
      <c r="F21" s="34"/>
      <c r="G21" s="34"/>
      <c r="H21" s="34"/>
      <c r="I21" s="119" t="s">
        <v>28</v>
      </c>
      <c r="J21" s="110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37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9" t="s">
        <v>28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1.25" customHeight="1">
      <c r="A27" s="121"/>
      <c r="B27" s="122"/>
      <c r="C27" s="121"/>
      <c r="D27" s="121"/>
      <c r="E27" s="314" t="s">
        <v>40</v>
      </c>
      <c r="F27" s="314"/>
      <c r="G27" s="314"/>
      <c r="H27" s="31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41</v>
      </c>
      <c r="E30" s="34"/>
      <c r="F30" s="34"/>
      <c r="G30" s="34"/>
      <c r="H30" s="34"/>
      <c r="I30" s="34"/>
      <c r="J30" s="126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43</v>
      </c>
      <c r="G32" s="34"/>
      <c r="H32" s="34"/>
      <c r="I32" s="127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45</v>
      </c>
      <c r="E33" s="119" t="s">
        <v>46</v>
      </c>
      <c r="F33" s="129">
        <f>ROUND((SUM(BE117:BE176)),2)</f>
        <v>0</v>
      </c>
      <c r="G33" s="34"/>
      <c r="H33" s="34"/>
      <c r="I33" s="130">
        <v>0.21</v>
      </c>
      <c r="J33" s="129">
        <f>ROUND(((SUM(BE117:BE176))*I33),2)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47</v>
      </c>
      <c r="F34" s="129">
        <f>ROUND((SUM(BF117:BF176)),2)</f>
        <v>0</v>
      </c>
      <c r="G34" s="34"/>
      <c r="H34" s="34"/>
      <c r="I34" s="130">
        <v>0.15</v>
      </c>
      <c r="J34" s="129">
        <f>ROUND(((SUM(BF117:BF176))*I34),2)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48</v>
      </c>
      <c r="F35" s="129">
        <f>ROUND((SUM(BG117:BG176)),2)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49</v>
      </c>
      <c r="F36" s="129">
        <f>ROUND((SUM(BH117:BH176)),2)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50</v>
      </c>
      <c r="F37" s="129">
        <f>ROUND((SUM(BI117:BI176)),2)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51</v>
      </c>
      <c r="E39" s="133"/>
      <c r="F39" s="133"/>
      <c r="G39" s="134" t="s">
        <v>52</v>
      </c>
      <c r="H39" s="135" t="s">
        <v>53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6" t="str">
        <f>E7</f>
        <v>Vodovod Bezno - Chotětov - bezvýkopové uložení - intravilán Chotětov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5" t="str">
        <f>E9</f>
        <v>03 - Vedlejší a ostaní náklady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Bezno - Chotětov</v>
      </c>
      <c r="G89" s="36"/>
      <c r="H89" s="36"/>
      <c r="I89" s="29" t="s">
        <v>22</v>
      </c>
      <c r="J89" s="66" t="str">
        <f>IF(J12="","",J12)</f>
        <v>21. 12. 2022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Vodovody a kanalizace Mladá Boleslav, a.s.</v>
      </c>
      <c r="G91" s="36"/>
      <c r="H91" s="36"/>
      <c r="I91" s="29" t="s">
        <v>32</v>
      </c>
      <c r="J91" s="32" t="str">
        <f>E21</f>
        <v>ŠINDLAR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Roman Bárta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121</v>
      </c>
      <c r="D94" s="150"/>
      <c r="E94" s="150"/>
      <c r="F94" s="150"/>
      <c r="G94" s="150"/>
      <c r="H94" s="150"/>
      <c r="I94" s="150"/>
      <c r="J94" s="151" t="s">
        <v>122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123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124</v>
      </c>
    </row>
    <row r="97" spans="2:12" s="9" customFormat="1" ht="24.95" customHeight="1">
      <c r="B97" s="153"/>
      <c r="C97" s="154"/>
      <c r="D97" s="155" t="s">
        <v>859</v>
      </c>
      <c r="E97" s="156"/>
      <c r="F97" s="156"/>
      <c r="G97" s="156"/>
      <c r="H97" s="156"/>
      <c r="I97" s="156"/>
      <c r="J97" s="157">
        <f>J118</f>
        <v>0</v>
      </c>
      <c r="K97" s="154"/>
      <c r="L97" s="158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134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6.25" customHeight="1">
      <c r="A107" s="34"/>
      <c r="B107" s="35"/>
      <c r="C107" s="36"/>
      <c r="D107" s="36"/>
      <c r="E107" s="306" t="str">
        <f>E7</f>
        <v>Vodovod Bezno - Chotětov - bezvýkopové uložení - intravilán Chotětov</v>
      </c>
      <c r="F107" s="307"/>
      <c r="G107" s="307"/>
      <c r="H107" s="307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85" t="str">
        <f>E9</f>
        <v>03 - Vedlejší a ostaní náklady</v>
      </c>
      <c r="F109" s="305"/>
      <c r="G109" s="305"/>
      <c r="H109" s="305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>Bezno - Chotětov</v>
      </c>
      <c r="G111" s="36"/>
      <c r="H111" s="36"/>
      <c r="I111" s="29" t="s">
        <v>22</v>
      </c>
      <c r="J111" s="66" t="str">
        <f>IF(J12="","",J12)</f>
        <v>21. 12. 2022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>Vodovody a kanalizace Mladá Boleslav, a.s.</v>
      </c>
      <c r="G113" s="36"/>
      <c r="H113" s="36"/>
      <c r="I113" s="29" t="s">
        <v>32</v>
      </c>
      <c r="J113" s="32" t="str">
        <f>E21</f>
        <v>ŠINDLAR s.r.o.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30</v>
      </c>
      <c r="D114" s="36"/>
      <c r="E114" s="36"/>
      <c r="F114" s="27" t="str">
        <f>IF(E18="","",E18)</f>
        <v>Vyplň údaj</v>
      </c>
      <c r="G114" s="36"/>
      <c r="H114" s="36"/>
      <c r="I114" s="29" t="s">
        <v>37</v>
      </c>
      <c r="J114" s="32" t="str">
        <f>E24</f>
        <v>Roman Bárta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64"/>
      <c r="B116" s="165"/>
      <c r="C116" s="166" t="s">
        <v>135</v>
      </c>
      <c r="D116" s="167" t="s">
        <v>66</v>
      </c>
      <c r="E116" s="167" t="s">
        <v>62</v>
      </c>
      <c r="F116" s="167" t="s">
        <v>63</v>
      </c>
      <c r="G116" s="167" t="s">
        <v>136</v>
      </c>
      <c r="H116" s="167" t="s">
        <v>137</v>
      </c>
      <c r="I116" s="167" t="s">
        <v>138</v>
      </c>
      <c r="J116" s="167" t="s">
        <v>122</v>
      </c>
      <c r="K116" s="168" t="s">
        <v>139</v>
      </c>
      <c r="L116" s="169"/>
      <c r="M116" s="75" t="s">
        <v>1</v>
      </c>
      <c r="N116" s="76" t="s">
        <v>45</v>
      </c>
      <c r="O116" s="76" t="s">
        <v>140</v>
      </c>
      <c r="P116" s="76" t="s">
        <v>141</v>
      </c>
      <c r="Q116" s="76" t="s">
        <v>142</v>
      </c>
      <c r="R116" s="76" t="s">
        <v>143</v>
      </c>
      <c r="S116" s="76" t="s">
        <v>144</v>
      </c>
      <c r="T116" s="77" t="s">
        <v>145</v>
      </c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</row>
    <row r="117" spans="1:63" s="2" customFormat="1" ht="22.9" customHeight="1">
      <c r="A117" s="34"/>
      <c r="B117" s="35"/>
      <c r="C117" s="82" t="s">
        <v>146</v>
      </c>
      <c r="D117" s="36"/>
      <c r="E117" s="36"/>
      <c r="F117" s="36"/>
      <c r="G117" s="36"/>
      <c r="H117" s="36"/>
      <c r="I117" s="36"/>
      <c r="J117" s="170">
        <f>BK117</f>
        <v>0</v>
      </c>
      <c r="K117" s="36"/>
      <c r="L117" s="39"/>
      <c r="M117" s="78"/>
      <c r="N117" s="171"/>
      <c r="O117" s="79"/>
      <c r="P117" s="172">
        <f>P118</f>
        <v>0</v>
      </c>
      <c r="Q117" s="79"/>
      <c r="R117" s="172">
        <f>R118</f>
        <v>0</v>
      </c>
      <c r="S117" s="79"/>
      <c r="T117" s="173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80</v>
      </c>
      <c r="AU117" s="17" t="s">
        <v>124</v>
      </c>
      <c r="BK117" s="174">
        <f>BK118</f>
        <v>0</v>
      </c>
    </row>
    <row r="118" spans="2:63" s="12" customFormat="1" ht="25.9" customHeight="1">
      <c r="B118" s="175"/>
      <c r="C118" s="176"/>
      <c r="D118" s="177" t="s">
        <v>80</v>
      </c>
      <c r="E118" s="178" t="s">
        <v>860</v>
      </c>
      <c r="F118" s="178" t="s">
        <v>861</v>
      </c>
      <c r="G118" s="176"/>
      <c r="H118" s="176"/>
      <c r="I118" s="179"/>
      <c r="J118" s="180">
        <f>BK118</f>
        <v>0</v>
      </c>
      <c r="K118" s="176"/>
      <c r="L118" s="181"/>
      <c r="M118" s="182"/>
      <c r="N118" s="183"/>
      <c r="O118" s="183"/>
      <c r="P118" s="184">
        <f>SUM(P119:P176)</f>
        <v>0</v>
      </c>
      <c r="Q118" s="183"/>
      <c r="R118" s="184">
        <f>SUM(R119:R176)</f>
        <v>0</v>
      </c>
      <c r="S118" s="183"/>
      <c r="T118" s="185">
        <f>SUM(T119:T176)</f>
        <v>0</v>
      </c>
      <c r="AR118" s="186" t="s">
        <v>177</v>
      </c>
      <c r="AT118" s="187" t="s">
        <v>80</v>
      </c>
      <c r="AU118" s="187" t="s">
        <v>81</v>
      </c>
      <c r="AY118" s="186" t="s">
        <v>149</v>
      </c>
      <c r="BK118" s="188">
        <f>SUM(BK119:BK176)</f>
        <v>0</v>
      </c>
    </row>
    <row r="119" spans="1:65" s="2" customFormat="1" ht="16.5" customHeight="1">
      <c r="A119" s="34"/>
      <c r="B119" s="35"/>
      <c r="C119" s="191" t="s">
        <v>88</v>
      </c>
      <c r="D119" s="191" t="s">
        <v>151</v>
      </c>
      <c r="E119" s="192" t="s">
        <v>862</v>
      </c>
      <c r="F119" s="193" t="s">
        <v>863</v>
      </c>
      <c r="G119" s="194" t="s">
        <v>864</v>
      </c>
      <c r="H119" s="195">
        <v>1</v>
      </c>
      <c r="I119" s="196"/>
      <c r="J119" s="197">
        <f>ROUND(I119*H119,2)</f>
        <v>0</v>
      </c>
      <c r="K119" s="193" t="s">
        <v>1</v>
      </c>
      <c r="L119" s="39"/>
      <c r="M119" s="198" t="s">
        <v>1</v>
      </c>
      <c r="N119" s="199" t="s">
        <v>46</v>
      </c>
      <c r="O119" s="7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2" t="s">
        <v>865</v>
      </c>
      <c r="AT119" s="202" t="s">
        <v>151</v>
      </c>
      <c r="AU119" s="202" t="s">
        <v>88</v>
      </c>
      <c r="AY119" s="17" t="s">
        <v>149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88</v>
      </c>
      <c r="BK119" s="203">
        <f>ROUND(I119*H119,2)</f>
        <v>0</v>
      </c>
      <c r="BL119" s="17" t="s">
        <v>865</v>
      </c>
      <c r="BM119" s="202" t="s">
        <v>866</v>
      </c>
    </row>
    <row r="120" spans="2:51" s="13" customFormat="1" ht="12">
      <c r="B120" s="204"/>
      <c r="C120" s="205"/>
      <c r="D120" s="206" t="s">
        <v>158</v>
      </c>
      <c r="E120" s="207" t="s">
        <v>1</v>
      </c>
      <c r="F120" s="208" t="s">
        <v>867</v>
      </c>
      <c r="G120" s="205"/>
      <c r="H120" s="207" t="s">
        <v>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158</v>
      </c>
      <c r="AU120" s="214" t="s">
        <v>88</v>
      </c>
      <c r="AV120" s="13" t="s">
        <v>88</v>
      </c>
      <c r="AW120" s="13" t="s">
        <v>36</v>
      </c>
      <c r="AX120" s="13" t="s">
        <v>81</v>
      </c>
      <c r="AY120" s="214" t="s">
        <v>149</v>
      </c>
    </row>
    <row r="121" spans="2:51" s="14" customFormat="1" ht="12">
      <c r="B121" s="215"/>
      <c r="C121" s="216"/>
      <c r="D121" s="206" t="s">
        <v>158</v>
      </c>
      <c r="E121" s="217" t="s">
        <v>1</v>
      </c>
      <c r="F121" s="218" t="s">
        <v>88</v>
      </c>
      <c r="G121" s="216"/>
      <c r="H121" s="219">
        <v>1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158</v>
      </c>
      <c r="AU121" s="225" t="s">
        <v>88</v>
      </c>
      <c r="AV121" s="14" t="s">
        <v>90</v>
      </c>
      <c r="AW121" s="14" t="s">
        <v>36</v>
      </c>
      <c r="AX121" s="14" t="s">
        <v>88</v>
      </c>
      <c r="AY121" s="225" t="s">
        <v>149</v>
      </c>
    </row>
    <row r="122" spans="1:65" s="2" customFormat="1" ht="16.5" customHeight="1">
      <c r="A122" s="34"/>
      <c r="B122" s="35"/>
      <c r="C122" s="191" t="s">
        <v>90</v>
      </c>
      <c r="D122" s="191" t="s">
        <v>151</v>
      </c>
      <c r="E122" s="192" t="s">
        <v>868</v>
      </c>
      <c r="F122" s="193" t="s">
        <v>869</v>
      </c>
      <c r="G122" s="194" t="s">
        <v>864</v>
      </c>
      <c r="H122" s="195">
        <v>1</v>
      </c>
      <c r="I122" s="196"/>
      <c r="J122" s="197">
        <f>ROUND(I122*H122,2)</f>
        <v>0</v>
      </c>
      <c r="K122" s="193" t="s">
        <v>1</v>
      </c>
      <c r="L122" s="39"/>
      <c r="M122" s="198" t="s">
        <v>1</v>
      </c>
      <c r="N122" s="199" t="s">
        <v>46</v>
      </c>
      <c r="O122" s="7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865</v>
      </c>
      <c r="AT122" s="202" t="s">
        <v>151</v>
      </c>
      <c r="AU122" s="202" t="s">
        <v>88</v>
      </c>
      <c r="AY122" s="17" t="s">
        <v>149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88</v>
      </c>
      <c r="BK122" s="203">
        <f>ROUND(I122*H122,2)</f>
        <v>0</v>
      </c>
      <c r="BL122" s="17" t="s">
        <v>865</v>
      </c>
      <c r="BM122" s="202" t="s">
        <v>870</v>
      </c>
    </row>
    <row r="123" spans="2:51" s="13" customFormat="1" ht="12">
      <c r="B123" s="204"/>
      <c r="C123" s="205"/>
      <c r="D123" s="206" t="s">
        <v>158</v>
      </c>
      <c r="E123" s="207" t="s">
        <v>1</v>
      </c>
      <c r="F123" s="208" t="s">
        <v>867</v>
      </c>
      <c r="G123" s="205"/>
      <c r="H123" s="207" t="s">
        <v>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158</v>
      </c>
      <c r="AU123" s="214" t="s">
        <v>88</v>
      </c>
      <c r="AV123" s="13" t="s">
        <v>88</v>
      </c>
      <c r="AW123" s="13" t="s">
        <v>36</v>
      </c>
      <c r="AX123" s="13" t="s">
        <v>81</v>
      </c>
      <c r="AY123" s="214" t="s">
        <v>149</v>
      </c>
    </row>
    <row r="124" spans="2:51" s="14" customFormat="1" ht="12">
      <c r="B124" s="215"/>
      <c r="C124" s="216"/>
      <c r="D124" s="206" t="s">
        <v>158</v>
      </c>
      <c r="E124" s="217" t="s">
        <v>1</v>
      </c>
      <c r="F124" s="218" t="s">
        <v>88</v>
      </c>
      <c r="G124" s="216"/>
      <c r="H124" s="219">
        <v>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158</v>
      </c>
      <c r="AU124" s="225" t="s">
        <v>88</v>
      </c>
      <c r="AV124" s="14" t="s">
        <v>90</v>
      </c>
      <c r="AW124" s="14" t="s">
        <v>36</v>
      </c>
      <c r="AX124" s="14" t="s">
        <v>88</v>
      </c>
      <c r="AY124" s="225" t="s">
        <v>149</v>
      </c>
    </row>
    <row r="125" spans="1:65" s="2" customFormat="1" ht="16.5" customHeight="1">
      <c r="A125" s="34"/>
      <c r="B125" s="35"/>
      <c r="C125" s="191" t="s">
        <v>169</v>
      </c>
      <c r="D125" s="191" t="s">
        <v>151</v>
      </c>
      <c r="E125" s="192" t="s">
        <v>871</v>
      </c>
      <c r="F125" s="193" t="s">
        <v>872</v>
      </c>
      <c r="G125" s="194" t="s">
        <v>864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865</v>
      </c>
      <c r="AT125" s="202" t="s">
        <v>151</v>
      </c>
      <c r="AU125" s="202" t="s">
        <v>88</v>
      </c>
      <c r="AY125" s="17" t="s">
        <v>149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865</v>
      </c>
      <c r="BM125" s="202" t="s">
        <v>873</v>
      </c>
    </row>
    <row r="126" spans="2:51" s="13" customFormat="1" ht="12">
      <c r="B126" s="204"/>
      <c r="C126" s="205"/>
      <c r="D126" s="206" t="s">
        <v>158</v>
      </c>
      <c r="E126" s="207" t="s">
        <v>1</v>
      </c>
      <c r="F126" s="208" t="s">
        <v>867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158</v>
      </c>
      <c r="AU126" s="214" t="s">
        <v>88</v>
      </c>
      <c r="AV126" s="13" t="s">
        <v>88</v>
      </c>
      <c r="AW126" s="13" t="s">
        <v>36</v>
      </c>
      <c r="AX126" s="13" t="s">
        <v>81</v>
      </c>
      <c r="AY126" s="214" t="s">
        <v>149</v>
      </c>
    </row>
    <row r="127" spans="2:51" s="14" customFormat="1" ht="12">
      <c r="B127" s="215"/>
      <c r="C127" s="216"/>
      <c r="D127" s="206" t="s">
        <v>158</v>
      </c>
      <c r="E127" s="217" t="s">
        <v>1</v>
      </c>
      <c r="F127" s="218" t="s">
        <v>88</v>
      </c>
      <c r="G127" s="216"/>
      <c r="H127" s="219">
        <v>1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158</v>
      </c>
      <c r="AU127" s="225" t="s">
        <v>88</v>
      </c>
      <c r="AV127" s="14" t="s">
        <v>90</v>
      </c>
      <c r="AW127" s="14" t="s">
        <v>36</v>
      </c>
      <c r="AX127" s="14" t="s">
        <v>88</v>
      </c>
      <c r="AY127" s="225" t="s">
        <v>149</v>
      </c>
    </row>
    <row r="128" spans="1:65" s="2" customFormat="1" ht="37.9" customHeight="1">
      <c r="A128" s="34"/>
      <c r="B128" s="35"/>
      <c r="C128" s="191" t="s">
        <v>156</v>
      </c>
      <c r="D128" s="191" t="s">
        <v>151</v>
      </c>
      <c r="E128" s="192" t="s">
        <v>874</v>
      </c>
      <c r="F128" s="193" t="s">
        <v>875</v>
      </c>
      <c r="G128" s="194" t="s">
        <v>864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865</v>
      </c>
      <c r="AT128" s="202" t="s">
        <v>151</v>
      </c>
      <c r="AU128" s="202" t="s">
        <v>88</v>
      </c>
      <c r="AY128" s="17" t="s">
        <v>149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88</v>
      </c>
      <c r="BK128" s="203">
        <f>ROUND(I128*H128,2)</f>
        <v>0</v>
      </c>
      <c r="BL128" s="17" t="s">
        <v>865</v>
      </c>
      <c r="BM128" s="202" t="s">
        <v>876</v>
      </c>
    </row>
    <row r="129" spans="2:51" s="13" customFormat="1" ht="12">
      <c r="B129" s="204"/>
      <c r="C129" s="205"/>
      <c r="D129" s="206" t="s">
        <v>158</v>
      </c>
      <c r="E129" s="207" t="s">
        <v>1</v>
      </c>
      <c r="F129" s="208" t="s">
        <v>867</v>
      </c>
      <c r="G129" s="205"/>
      <c r="H129" s="207" t="s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158</v>
      </c>
      <c r="AU129" s="214" t="s">
        <v>88</v>
      </c>
      <c r="AV129" s="13" t="s">
        <v>88</v>
      </c>
      <c r="AW129" s="13" t="s">
        <v>36</v>
      </c>
      <c r="AX129" s="13" t="s">
        <v>81</v>
      </c>
      <c r="AY129" s="214" t="s">
        <v>149</v>
      </c>
    </row>
    <row r="130" spans="2:51" s="14" customFormat="1" ht="12">
      <c r="B130" s="215"/>
      <c r="C130" s="216"/>
      <c r="D130" s="206" t="s">
        <v>158</v>
      </c>
      <c r="E130" s="217" t="s">
        <v>1</v>
      </c>
      <c r="F130" s="218" t="s">
        <v>88</v>
      </c>
      <c r="G130" s="216"/>
      <c r="H130" s="219">
        <v>1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158</v>
      </c>
      <c r="AU130" s="225" t="s">
        <v>88</v>
      </c>
      <c r="AV130" s="14" t="s">
        <v>90</v>
      </c>
      <c r="AW130" s="14" t="s">
        <v>36</v>
      </c>
      <c r="AX130" s="14" t="s">
        <v>88</v>
      </c>
      <c r="AY130" s="225" t="s">
        <v>149</v>
      </c>
    </row>
    <row r="131" spans="1:65" s="2" customFormat="1" ht="24.2" customHeight="1">
      <c r="A131" s="34"/>
      <c r="B131" s="35"/>
      <c r="C131" s="191" t="s">
        <v>177</v>
      </c>
      <c r="D131" s="191" t="s">
        <v>151</v>
      </c>
      <c r="E131" s="192" t="s">
        <v>877</v>
      </c>
      <c r="F131" s="193" t="s">
        <v>878</v>
      </c>
      <c r="G131" s="194" t="s">
        <v>864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865</v>
      </c>
      <c r="AT131" s="202" t="s">
        <v>151</v>
      </c>
      <c r="AU131" s="202" t="s">
        <v>88</v>
      </c>
      <c r="AY131" s="17" t="s">
        <v>149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865</v>
      </c>
      <c r="BM131" s="202" t="s">
        <v>879</v>
      </c>
    </row>
    <row r="132" spans="2:51" s="13" customFormat="1" ht="12">
      <c r="B132" s="204"/>
      <c r="C132" s="205"/>
      <c r="D132" s="206" t="s">
        <v>158</v>
      </c>
      <c r="E132" s="207" t="s">
        <v>1</v>
      </c>
      <c r="F132" s="208" t="s">
        <v>867</v>
      </c>
      <c r="G132" s="205"/>
      <c r="H132" s="207" t="s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158</v>
      </c>
      <c r="AU132" s="214" t="s">
        <v>88</v>
      </c>
      <c r="AV132" s="13" t="s">
        <v>88</v>
      </c>
      <c r="AW132" s="13" t="s">
        <v>36</v>
      </c>
      <c r="AX132" s="13" t="s">
        <v>81</v>
      </c>
      <c r="AY132" s="214" t="s">
        <v>149</v>
      </c>
    </row>
    <row r="133" spans="2:51" s="14" customFormat="1" ht="12">
      <c r="B133" s="215"/>
      <c r="C133" s="216"/>
      <c r="D133" s="206" t="s">
        <v>158</v>
      </c>
      <c r="E133" s="217" t="s">
        <v>1</v>
      </c>
      <c r="F133" s="218" t="s">
        <v>88</v>
      </c>
      <c r="G133" s="216"/>
      <c r="H133" s="219">
        <v>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158</v>
      </c>
      <c r="AU133" s="225" t="s">
        <v>88</v>
      </c>
      <c r="AV133" s="14" t="s">
        <v>90</v>
      </c>
      <c r="AW133" s="14" t="s">
        <v>36</v>
      </c>
      <c r="AX133" s="14" t="s">
        <v>88</v>
      </c>
      <c r="AY133" s="225" t="s">
        <v>149</v>
      </c>
    </row>
    <row r="134" spans="1:65" s="2" customFormat="1" ht="16.5" customHeight="1">
      <c r="A134" s="34"/>
      <c r="B134" s="35"/>
      <c r="C134" s="191" t="s">
        <v>183</v>
      </c>
      <c r="D134" s="191" t="s">
        <v>151</v>
      </c>
      <c r="E134" s="192" t="s">
        <v>880</v>
      </c>
      <c r="F134" s="193" t="s">
        <v>881</v>
      </c>
      <c r="G134" s="194" t="s">
        <v>864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865</v>
      </c>
      <c r="AT134" s="202" t="s">
        <v>151</v>
      </c>
      <c r="AU134" s="202" t="s">
        <v>88</v>
      </c>
      <c r="AY134" s="17" t="s">
        <v>149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865</v>
      </c>
      <c r="BM134" s="202" t="s">
        <v>882</v>
      </c>
    </row>
    <row r="135" spans="2:51" s="13" customFormat="1" ht="12">
      <c r="B135" s="204"/>
      <c r="C135" s="205"/>
      <c r="D135" s="206" t="s">
        <v>158</v>
      </c>
      <c r="E135" s="207" t="s">
        <v>1</v>
      </c>
      <c r="F135" s="208" t="s">
        <v>867</v>
      </c>
      <c r="G135" s="205"/>
      <c r="H135" s="207" t="s">
        <v>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158</v>
      </c>
      <c r="AU135" s="214" t="s">
        <v>88</v>
      </c>
      <c r="AV135" s="13" t="s">
        <v>88</v>
      </c>
      <c r="AW135" s="13" t="s">
        <v>36</v>
      </c>
      <c r="AX135" s="13" t="s">
        <v>81</v>
      </c>
      <c r="AY135" s="214" t="s">
        <v>149</v>
      </c>
    </row>
    <row r="136" spans="2:51" s="14" customFormat="1" ht="12">
      <c r="B136" s="215"/>
      <c r="C136" s="216"/>
      <c r="D136" s="206" t="s">
        <v>158</v>
      </c>
      <c r="E136" s="217" t="s">
        <v>1</v>
      </c>
      <c r="F136" s="218" t="s">
        <v>88</v>
      </c>
      <c r="G136" s="216"/>
      <c r="H136" s="219">
        <v>1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158</v>
      </c>
      <c r="AU136" s="225" t="s">
        <v>88</v>
      </c>
      <c r="AV136" s="14" t="s">
        <v>90</v>
      </c>
      <c r="AW136" s="14" t="s">
        <v>36</v>
      </c>
      <c r="AX136" s="14" t="s">
        <v>88</v>
      </c>
      <c r="AY136" s="225" t="s">
        <v>149</v>
      </c>
    </row>
    <row r="137" spans="1:65" s="2" customFormat="1" ht="37.9" customHeight="1">
      <c r="A137" s="34"/>
      <c r="B137" s="35"/>
      <c r="C137" s="191" t="s">
        <v>190</v>
      </c>
      <c r="D137" s="191" t="s">
        <v>151</v>
      </c>
      <c r="E137" s="192" t="s">
        <v>883</v>
      </c>
      <c r="F137" s="193" t="s">
        <v>884</v>
      </c>
      <c r="G137" s="194" t="s">
        <v>864</v>
      </c>
      <c r="H137" s="195">
        <v>1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865</v>
      </c>
      <c r="AT137" s="202" t="s">
        <v>151</v>
      </c>
      <c r="AU137" s="202" t="s">
        <v>88</v>
      </c>
      <c r="AY137" s="17" t="s">
        <v>149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865</v>
      </c>
      <c r="BM137" s="202" t="s">
        <v>885</v>
      </c>
    </row>
    <row r="138" spans="2:51" s="13" customFormat="1" ht="12">
      <c r="B138" s="204"/>
      <c r="C138" s="205"/>
      <c r="D138" s="206" t="s">
        <v>158</v>
      </c>
      <c r="E138" s="207" t="s">
        <v>1</v>
      </c>
      <c r="F138" s="208" t="s">
        <v>867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158</v>
      </c>
      <c r="AU138" s="214" t="s">
        <v>88</v>
      </c>
      <c r="AV138" s="13" t="s">
        <v>88</v>
      </c>
      <c r="AW138" s="13" t="s">
        <v>36</v>
      </c>
      <c r="AX138" s="13" t="s">
        <v>81</v>
      </c>
      <c r="AY138" s="214" t="s">
        <v>149</v>
      </c>
    </row>
    <row r="139" spans="2:51" s="14" customFormat="1" ht="12">
      <c r="B139" s="215"/>
      <c r="C139" s="216"/>
      <c r="D139" s="206" t="s">
        <v>158</v>
      </c>
      <c r="E139" s="217" t="s">
        <v>1</v>
      </c>
      <c r="F139" s="218" t="s">
        <v>88</v>
      </c>
      <c r="G139" s="216"/>
      <c r="H139" s="219">
        <v>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158</v>
      </c>
      <c r="AU139" s="225" t="s">
        <v>88</v>
      </c>
      <c r="AV139" s="14" t="s">
        <v>90</v>
      </c>
      <c r="AW139" s="14" t="s">
        <v>36</v>
      </c>
      <c r="AX139" s="14" t="s">
        <v>88</v>
      </c>
      <c r="AY139" s="225" t="s">
        <v>149</v>
      </c>
    </row>
    <row r="140" spans="1:65" s="2" customFormat="1" ht="24.2" customHeight="1">
      <c r="A140" s="34"/>
      <c r="B140" s="35"/>
      <c r="C140" s="191" t="s">
        <v>197</v>
      </c>
      <c r="D140" s="191" t="s">
        <v>151</v>
      </c>
      <c r="E140" s="192" t="s">
        <v>886</v>
      </c>
      <c r="F140" s="193" t="s">
        <v>887</v>
      </c>
      <c r="G140" s="194" t="s">
        <v>864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865</v>
      </c>
      <c r="AT140" s="202" t="s">
        <v>151</v>
      </c>
      <c r="AU140" s="202" t="s">
        <v>88</v>
      </c>
      <c r="AY140" s="17" t="s">
        <v>149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88</v>
      </c>
      <c r="BK140" s="203">
        <f>ROUND(I140*H140,2)</f>
        <v>0</v>
      </c>
      <c r="BL140" s="17" t="s">
        <v>865</v>
      </c>
      <c r="BM140" s="202" t="s">
        <v>888</v>
      </c>
    </row>
    <row r="141" spans="2:51" s="13" customFormat="1" ht="12">
      <c r="B141" s="204"/>
      <c r="C141" s="205"/>
      <c r="D141" s="206" t="s">
        <v>158</v>
      </c>
      <c r="E141" s="207" t="s">
        <v>1</v>
      </c>
      <c r="F141" s="208" t="s">
        <v>867</v>
      </c>
      <c r="G141" s="205"/>
      <c r="H141" s="207" t="s">
        <v>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158</v>
      </c>
      <c r="AU141" s="214" t="s">
        <v>88</v>
      </c>
      <c r="AV141" s="13" t="s">
        <v>88</v>
      </c>
      <c r="AW141" s="13" t="s">
        <v>36</v>
      </c>
      <c r="AX141" s="13" t="s">
        <v>81</v>
      </c>
      <c r="AY141" s="214" t="s">
        <v>149</v>
      </c>
    </row>
    <row r="142" spans="2:51" s="14" customFormat="1" ht="12">
      <c r="B142" s="215"/>
      <c r="C142" s="216"/>
      <c r="D142" s="206" t="s">
        <v>158</v>
      </c>
      <c r="E142" s="217" t="s">
        <v>1</v>
      </c>
      <c r="F142" s="218" t="s">
        <v>88</v>
      </c>
      <c r="G142" s="216"/>
      <c r="H142" s="219">
        <v>1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158</v>
      </c>
      <c r="AU142" s="225" t="s">
        <v>88</v>
      </c>
      <c r="AV142" s="14" t="s">
        <v>90</v>
      </c>
      <c r="AW142" s="14" t="s">
        <v>36</v>
      </c>
      <c r="AX142" s="14" t="s">
        <v>88</v>
      </c>
      <c r="AY142" s="225" t="s">
        <v>149</v>
      </c>
    </row>
    <row r="143" spans="1:65" s="2" customFormat="1" ht="21.75" customHeight="1">
      <c r="A143" s="34"/>
      <c r="B143" s="35"/>
      <c r="C143" s="191" t="s">
        <v>203</v>
      </c>
      <c r="D143" s="191" t="s">
        <v>151</v>
      </c>
      <c r="E143" s="192" t="s">
        <v>889</v>
      </c>
      <c r="F143" s="193" t="s">
        <v>890</v>
      </c>
      <c r="G143" s="194" t="s">
        <v>864</v>
      </c>
      <c r="H143" s="195">
        <v>1</v>
      </c>
      <c r="I143" s="196"/>
      <c r="J143" s="197">
        <f>ROUND(I143*H143,2)</f>
        <v>0</v>
      </c>
      <c r="K143" s="193" t="s">
        <v>1</v>
      </c>
      <c r="L143" s="39"/>
      <c r="M143" s="198" t="s">
        <v>1</v>
      </c>
      <c r="N143" s="199" t="s">
        <v>46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865</v>
      </c>
      <c r="AT143" s="202" t="s">
        <v>151</v>
      </c>
      <c r="AU143" s="202" t="s">
        <v>88</v>
      </c>
      <c r="AY143" s="17" t="s">
        <v>149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88</v>
      </c>
      <c r="BK143" s="203">
        <f>ROUND(I143*H143,2)</f>
        <v>0</v>
      </c>
      <c r="BL143" s="17" t="s">
        <v>865</v>
      </c>
      <c r="BM143" s="202" t="s">
        <v>891</v>
      </c>
    </row>
    <row r="144" spans="2:51" s="13" customFormat="1" ht="12">
      <c r="B144" s="204"/>
      <c r="C144" s="205"/>
      <c r="D144" s="206" t="s">
        <v>158</v>
      </c>
      <c r="E144" s="207" t="s">
        <v>1</v>
      </c>
      <c r="F144" s="208" t="s">
        <v>867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158</v>
      </c>
      <c r="AU144" s="214" t="s">
        <v>88</v>
      </c>
      <c r="AV144" s="13" t="s">
        <v>88</v>
      </c>
      <c r="AW144" s="13" t="s">
        <v>36</v>
      </c>
      <c r="AX144" s="13" t="s">
        <v>81</v>
      </c>
      <c r="AY144" s="214" t="s">
        <v>149</v>
      </c>
    </row>
    <row r="145" spans="2:51" s="14" customFormat="1" ht="12">
      <c r="B145" s="215"/>
      <c r="C145" s="216"/>
      <c r="D145" s="206" t="s">
        <v>158</v>
      </c>
      <c r="E145" s="217" t="s">
        <v>1</v>
      </c>
      <c r="F145" s="218" t="s">
        <v>88</v>
      </c>
      <c r="G145" s="216"/>
      <c r="H145" s="219">
        <v>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158</v>
      </c>
      <c r="AU145" s="225" t="s">
        <v>88</v>
      </c>
      <c r="AV145" s="14" t="s">
        <v>90</v>
      </c>
      <c r="AW145" s="14" t="s">
        <v>36</v>
      </c>
      <c r="AX145" s="14" t="s">
        <v>88</v>
      </c>
      <c r="AY145" s="225" t="s">
        <v>149</v>
      </c>
    </row>
    <row r="146" spans="1:65" s="2" customFormat="1" ht="16.5" customHeight="1">
      <c r="A146" s="34"/>
      <c r="B146" s="35"/>
      <c r="C146" s="191" t="s">
        <v>210</v>
      </c>
      <c r="D146" s="191" t="s">
        <v>151</v>
      </c>
      <c r="E146" s="192" t="s">
        <v>892</v>
      </c>
      <c r="F146" s="193" t="s">
        <v>893</v>
      </c>
      <c r="G146" s="194" t="s">
        <v>864</v>
      </c>
      <c r="H146" s="195">
        <v>1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46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865</v>
      </c>
      <c r="AT146" s="202" t="s">
        <v>151</v>
      </c>
      <c r="AU146" s="202" t="s">
        <v>88</v>
      </c>
      <c r="AY146" s="17" t="s">
        <v>149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88</v>
      </c>
      <c r="BK146" s="203">
        <f>ROUND(I146*H146,2)</f>
        <v>0</v>
      </c>
      <c r="BL146" s="17" t="s">
        <v>865</v>
      </c>
      <c r="BM146" s="202" t="s">
        <v>894</v>
      </c>
    </row>
    <row r="147" spans="2:51" s="13" customFormat="1" ht="12">
      <c r="B147" s="204"/>
      <c r="C147" s="205"/>
      <c r="D147" s="206" t="s">
        <v>158</v>
      </c>
      <c r="E147" s="207" t="s">
        <v>1</v>
      </c>
      <c r="F147" s="208" t="s">
        <v>867</v>
      </c>
      <c r="G147" s="205"/>
      <c r="H147" s="207" t="s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158</v>
      </c>
      <c r="AU147" s="214" t="s">
        <v>88</v>
      </c>
      <c r="AV147" s="13" t="s">
        <v>88</v>
      </c>
      <c r="AW147" s="13" t="s">
        <v>36</v>
      </c>
      <c r="AX147" s="13" t="s">
        <v>81</v>
      </c>
      <c r="AY147" s="214" t="s">
        <v>149</v>
      </c>
    </row>
    <row r="148" spans="2:51" s="14" customFormat="1" ht="12">
      <c r="B148" s="215"/>
      <c r="C148" s="216"/>
      <c r="D148" s="206" t="s">
        <v>158</v>
      </c>
      <c r="E148" s="217" t="s">
        <v>1</v>
      </c>
      <c r="F148" s="218" t="s">
        <v>88</v>
      </c>
      <c r="G148" s="216"/>
      <c r="H148" s="219">
        <v>1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158</v>
      </c>
      <c r="AU148" s="225" t="s">
        <v>88</v>
      </c>
      <c r="AV148" s="14" t="s">
        <v>90</v>
      </c>
      <c r="AW148" s="14" t="s">
        <v>36</v>
      </c>
      <c r="AX148" s="14" t="s">
        <v>88</v>
      </c>
      <c r="AY148" s="225" t="s">
        <v>149</v>
      </c>
    </row>
    <row r="149" spans="1:65" s="2" customFormat="1" ht="24.2" customHeight="1">
      <c r="A149" s="34"/>
      <c r="B149" s="35"/>
      <c r="C149" s="191" t="s">
        <v>214</v>
      </c>
      <c r="D149" s="191" t="s">
        <v>151</v>
      </c>
      <c r="E149" s="192" t="s">
        <v>895</v>
      </c>
      <c r="F149" s="193" t="s">
        <v>896</v>
      </c>
      <c r="G149" s="194" t="s">
        <v>864</v>
      </c>
      <c r="H149" s="195">
        <v>1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46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865</v>
      </c>
      <c r="AT149" s="202" t="s">
        <v>151</v>
      </c>
      <c r="AU149" s="202" t="s">
        <v>88</v>
      </c>
      <c r="AY149" s="17" t="s">
        <v>149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865</v>
      </c>
      <c r="BM149" s="202" t="s">
        <v>897</v>
      </c>
    </row>
    <row r="150" spans="2:51" s="13" customFormat="1" ht="12">
      <c r="B150" s="204"/>
      <c r="C150" s="205"/>
      <c r="D150" s="206" t="s">
        <v>158</v>
      </c>
      <c r="E150" s="207" t="s">
        <v>1</v>
      </c>
      <c r="F150" s="208" t="s">
        <v>867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158</v>
      </c>
      <c r="AU150" s="214" t="s">
        <v>88</v>
      </c>
      <c r="AV150" s="13" t="s">
        <v>88</v>
      </c>
      <c r="AW150" s="13" t="s">
        <v>36</v>
      </c>
      <c r="AX150" s="13" t="s">
        <v>81</v>
      </c>
      <c r="AY150" s="214" t="s">
        <v>149</v>
      </c>
    </row>
    <row r="151" spans="2:51" s="14" customFormat="1" ht="12">
      <c r="B151" s="215"/>
      <c r="C151" s="216"/>
      <c r="D151" s="206" t="s">
        <v>158</v>
      </c>
      <c r="E151" s="217" t="s">
        <v>1</v>
      </c>
      <c r="F151" s="218" t="s">
        <v>88</v>
      </c>
      <c r="G151" s="216"/>
      <c r="H151" s="219">
        <v>1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158</v>
      </c>
      <c r="AU151" s="225" t="s">
        <v>88</v>
      </c>
      <c r="AV151" s="14" t="s">
        <v>90</v>
      </c>
      <c r="AW151" s="14" t="s">
        <v>36</v>
      </c>
      <c r="AX151" s="14" t="s">
        <v>88</v>
      </c>
      <c r="AY151" s="225" t="s">
        <v>149</v>
      </c>
    </row>
    <row r="152" spans="1:65" s="2" customFormat="1" ht="16.5" customHeight="1">
      <c r="A152" s="34"/>
      <c r="B152" s="35"/>
      <c r="C152" s="191" t="s">
        <v>219</v>
      </c>
      <c r="D152" s="191" t="s">
        <v>151</v>
      </c>
      <c r="E152" s="192" t="s">
        <v>898</v>
      </c>
      <c r="F152" s="193" t="s">
        <v>899</v>
      </c>
      <c r="G152" s="194" t="s">
        <v>864</v>
      </c>
      <c r="H152" s="195">
        <v>1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46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865</v>
      </c>
      <c r="AT152" s="202" t="s">
        <v>151</v>
      </c>
      <c r="AU152" s="202" t="s">
        <v>88</v>
      </c>
      <c r="AY152" s="17" t="s">
        <v>149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88</v>
      </c>
      <c r="BK152" s="203">
        <f>ROUND(I152*H152,2)</f>
        <v>0</v>
      </c>
      <c r="BL152" s="17" t="s">
        <v>865</v>
      </c>
      <c r="BM152" s="202" t="s">
        <v>900</v>
      </c>
    </row>
    <row r="153" spans="2:51" s="13" customFormat="1" ht="12">
      <c r="B153" s="204"/>
      <c r="C153" s="205"/>
      <c r="D153" s="206" t="s">
        <v>158</v>
      </c>
      <c r="E153" s="207" t="s">
        <v>1</v>
      </c>
      <c r="F153" s="208" t="s">
        <v>867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158</v>
      </c>
      <c r="AU153" s="214" t="s">
        <v>88</v>
      </c>
      <c r="AV153" s="13" t="s">
        <v>88</v>
      </c>
      <c r="AW153" s="13" t="s">
        <v>36</v>
      </c>
      <c r="AX153" s="13" t="s">
        <v>81</v>
      </c>
      <c r="AY153" s="214" t="s">
        <v>149</v>
      </c>
    </row>
    <row r="154" spans="2:51" s="14" customFormat="1" ht="12">
      <c r="B154" s="215"/>
      <c r="C154" s="216"/>
      <c r="D154" s="206" t="s">
        <v>158</v>
      </c>
      <c r="E154" s="217" t="s">
        <v>1</v>
      </c>
      <c r="F154" s="218" t="s">
        <v>88</v>
      </c>
      <c r="G154" s="216"/>
      <c r="H154" s="219">
        <v>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158</v>
      </c>
      <c r="AU154" s="225" t="s">
        <v>88</v>
      </c>
      <c r="AV154" s="14" t="s">
        <v>90</v>
      </c>
      <c r="AW154" s="14" t="s">
        <v>36</v>
      </c>
      <c r="AX154" s="14" t="s">
        <v>88</v>
      </c>
      <c r="AY154" s="225" t="s">
        <v>149</v>
      </c>
    </row>
    <row r="155" spans="1:65" s="2" customFormat="1" ht="16.5" customHeight="1">
      <c r="A155" s="34"/>
      <c r="B155" s="35"/>
      <c r="C155" s="191" t="s">
        <v>225</v>
      </c>
      <c r="D155" s="191" t="s">
        <v>151</v>
      </c>
      <c r="E155" s="192" t="s">
        <v>901</v>
      </c>
      <c r="F155" s="193" t="s">
        <v>902</v>
      </c>
      <c r="G155" s="194" t="s">
        <v>864</v>
      </c>
      <c r="H155" s="195">
        <v>1</v>
      </c>
      <c r="I155" s="196"/>
      <c r="J155" s="197">
        <f>ROUND(I155*H155,2)</f>
        <v>0</v>
      </c>
      <c r="K155" s="193" t="s">
        <v>1</v>
      </c>
      <c r="L155" s="39"/>
      <c r="M155" s="198" t="s">
        <v>1</v>
      </c>
      <c r="N155" s="199" t="s">
        <v>46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865</v>
      </c>
      <c r="AT155" s="202" t="s">
        <v>151</v>
      </c>
      <c r="AU155" s="202" t="s">
        <v>88</v>
      </c>
      <c r="AY155" s="17" t="s">
        <v>149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88</v>
      </c>
      <c r="BK155" s="203">
        <f>ROUND(I155*H155,2)</f>
        <v>0</v>
      </c>
      <c r="BL155" s="17" t="s">
        <v>865</v>
      </c>
      <c r="BM155" s="202" t="s">
        <v>903</v>
      </c>
    </row>
    <row r="156" spans="2:51" s="13" customFormat="1" ht="12">
      <c r="B156" s="204"/>
      <c r="C156" s="205"/>
      <c r="D156" s="206" t="s">
        <v>158</v>
      </c>
      <c r="E156" s="207" t="s">
        <v>1</v>
      </c>
      <c r="F156" s="208" t="s">
        <v>867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158</v>
      </c>
      <c r="AU156" s="214" t="s">
        <v>88</v>
      </c>
      <c r="AV156" s="13" t="s">
        <v>88</v>
      </c>
      <c r="AW156" s="13" t="s">
        <v>36</v>
      </c>
      <c r="AX156" s="13" t="s">
        <v>81</v>
      </c>
      <c r="AY156" s="214" t="s">
        <v>149</v>
      </c>
    </row>
    <row r="157" spans="2:51" s="14" customFormat="1" ht="12">
      <c r="B157" s="215"/>
      <c r="C157" s="216"/>
      <c r="D157" s="206" t="s">
        <v>158</v>
      </c>
      <c r="E157" s="217" t="s">
        <v>1</v>
      </c>
      <c r="F157" s="218" t="s">
        <v>88</v>
      </c>
      <c r="G157" s="216"/>
      <c r="H157" s="219">
        <v>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158</v>
      </c>
      <c r="AU157" s="225" t="s">
        <v>88</v>
      </c>
      <c r="AV157" s="14" t="s">
        <v>90</v>
      </c>
      <c r="AW157" s="14" t="s">
        <v>36</v>
      </c>
      <c r="AX157" s="14" t="s">
        <v>88</v>
      </c>
      <c r="AY157" s="225" t="s">
        <v>149</v>
      </c>
    </row>
    <row r="158" spans="1:65" s="2" customFormat="1" ht="24.2" customHeight="1">
      <c r="A158" s="34"/>
      <c r="B158" s="35"/>
      <c r="C158" s="191" t="s">
        <v>229</v>
      </c>
      <c r="D158" s="191" t="s">
        <v>151</v>
      </c>
      <c r="E158" s="192" t="s">
        <v>904</v>
      </c>
      <c r="F158" s="193" t="s">
        <v>905</v>
      </c>
      <c r="G158" s="194" t="s">
        <v>864</v>
      </c>
      <c r="H158" s="195">
        <v>1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46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865</v>
      </c>
      <c r="AT158" s="202" t="s">
        <v>151</v>
      </c>
      <c r="AU158" s="202" t="s">
        <v>88</v>
      </c>
      <c r="AY158" s="17" t="s">
        <v>149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88</v>
      </c>
      <c r="BK158" s="203">
        <f>ROUND(I158*H158,2)</f>
        <v>0</v>
      </c>
      <c r="BL158" s="17" t="s">
        <v>865</v>
      </c>
      <c r="BM158" s="202" t="s">
        <v>906</v>
      </c>
    </row>
    <row r="159" spans="2:51" s="13" customFormat="1" ht="12">
      <c r="B159" s="204"/>
      <c r="C159" s="205"/>
      <c r="D159" s="206" t="s">
        <v>158</v>
      </c>
      <c r="E159" s="207" t="s">
        <v>1</v>
      </c>
      <c r="F159" s="208" t="s">
        <v>907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158</v>
      </c>
      <c r="AU159" s="214" t="s">
        <v>88</v>
      </c>
      <c r="AV159" s="13" t="s">
        <v>88</v>
      </c>
      <c r="AW159" s="13" t="s">
        <v>36</v>
      </c>
      <c r="AX159" s="13" t="s">
        <v>81</v>
      </c>
      <c r="AY159" s="214" t="s">
        <v>149</v>
      </c>
    </row>
    <row r="160" spans="2:51" s="13" customFormat="1" ht="12">
      <c r="B160" s="204"/>
      <c r="C160" s="205"/>
      <c r="D160" s="206" t="s">
        <v>158</v>
      </c>
      <c r="E160" s="207" t="s">
        <v>1</v>
      </c>
      <c r="F160" s="208" t="s">
        <v>908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158</v>
      </c>
      <c r="AU160" s="214" t="s">
        <v>88</v>
      </c>
      <c r="AV160" s="13" t="s">
        <v>88</v>
      </c>
      <c r="AW160" s="13" t="s">
        <v>36</v>
      </c>
      <c r="AX160" s="13" t="s">
        <v>81</v>
      </c>
      <c r="AY160" s="214" t="s">
        <v>149</v>
      </c>
    </row>
    <row r="161" spans="2:51" s="13" customFormat="1" ht="22.5">
      <c r="B161" s="204"/>
      <c r="C161" s="205"/>
      <c r="D161" s="206" t="s">
        <v>158</v>
      </c>
      <c r="E161" s="207" t="s">
        <v>1</v>
      </c>
      <c r="F161" s="208" t="s">
        <v>909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158</v>
      </c>
      <c r="AU161" s="214" t="s">
        <v>88</v>
      </c>
      <c r="AV161" s="13" t="s">
        <v>88</v>
      </c>
      <c r="AW161" s="13" t="s">
        <v>36</v>
      </c>
      <c r="AX161" s="13" t="s">
        <v>81</v>
      </c>
      <c r="AY161" s="214" t="s">
        <v>149</v>
      </c>
    </row>
    <row r="162" spans="2:51" s="13" customFormat="1" ht="22.5">
      <c r="B162" s="204"/>
      <c r="C162" s="205"/>
      <c r="D162" s="206" t="s">
        <v>158</v>
      </c>
      <c r="E162" s="207" t="s">
        <v>1</v>
      </c>
      <c r="F162" s="208" t="s">
        <v>910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158</v>
      </c>
      <c r="AU162" s="214" t="s">
        <v>88</v>
      </c>
      <c r="AV162" s="13" t="s">
        <v>88</v>
      </c>
      <c r="AW162" s="13" t="s">
        <v>36</v>
      </c>
      <c r="AX162" s="13" t="s">
        <v>81</v>
      </c>
      <c r="AY162" s="214" t="s">
        <v>149</v>
      </c>
    </row>
    <row r="163" spans="2:51" s="13" customFormat="1" ht="12">
      <c r="B163" s="204"/>
      <c r="C163" s="205"/>
      <c r="D163" s="206" t="s">
        <v>158</v>
      </c>
      <c r="E163" s="207" t="s">
        <v>1</v>
      </c>
      <c r="F163" s="208" t="s">
        <v>911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158</v>
      </c>
      <c r="AU163" s="214" t="s">
        <v>88</v>
      </c>
      <c r="AV163" s="13" t="s">
        <v>88</v>
      </c>
      <c r="AW163" s="13" t="s">
        <v>36</v>
      </c>
      <c r="AX163" s="13" t="s">
        <v>81</v>
      </c>
      <c r="AY163" s="214" t="s">
        <v>149</v>
      </c>
    </row>
    <row r="164" spans="2:51" s="14" customFormat="1" ht="12">
      <c r="B164" s="215"/>
      <c r="C164" s="216"/>
      <c r="D164" s="206" t="s">
        <v>158</v>
      </c>
      <c r="E164" s="217" t="s">
        <v>1</v>
      </c>
      <c r="F164" s="218" t="s">
        <v>88</v>
      </c>
      <c r="G164" s="216"/>
      <c r="H164" s="219">
        <v>1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158</v>
      </c>
      <c r="AU164" s="225" t="s">
        <v>88</v>
      </c>
      <c r="AV164" s="14" t="s">
        <v>90</v>
      </c>
      <c r="AW164" s="14" t="s">
        <v>36</v>
      </c>
      <c r="AX164" s="14" t="s">
        <v>88</v>
      </c>
      <c r="AY164" s="225" t="s">
        <v>149</v>
      </c>
    </row>
    <row r="165" spans="1:65" s="2" customFormat="1" ht="24.2" customHeight="1">
      <c r="A165" s="34"/>
      <c r="B165" s="35"/>
      <c r="C165" s="191" t="s">
        <v>8</v>
      </c>
      <c r="D165" s="191" t="s">
        <v>151</v>
      </c>
      <c r="E165" s="192" t="s">
        <v>912</v>
      </c>
      <c r="F165" s="193" t="s">
        <v>913</v>
      </c>
      <c r="G165" s="194" t="s">
        <v>864</v>
      </c>
      <c r="H165" s="195">
        <v>1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46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865</v>
      </c>
      <c r="AT165" s="202" t="s">
        <v>151</v>
      </c>
      <c r="AU165" s="202" t="s">
        <v>88</v>
      </c>
      <c r="AY165" s="17" t="s">
        <v>149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88</v>
      </c>
      <c r="BK165" s="203">
        <f>ROUND(I165*H165,2)</f>
        <v>0</v>
      </c>
      <c r="BL165" s="17" t="s">
        <v>865</v>
      </c>
      <c r="BM165" s="202" t="s">
        <v>914</v>
      </c>
    </row>
    <row r="166" spans="2:51" s="13" customFormat="1" ht="12">
      <c r="B166" s="204"/>
      <c r="C166" s="205"/>
      <c r="D166" s="206" t="s">
        <v>158</v>
      </c>
      <c r="E166" s="207" t="s">
        <v>1</v>
      </c>
      <c r="F166" s="208" t="s">
        <v>915</v>
      </c>
      <c r="G166" s="205"/>
      <c r="H166" s="207" t="s">
        <v>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158</v>
      </c>
      <c r="AU166" s="214" t="s">
        <v>88</v>
      </c>
      <c r="AV166" s="13" t="s">
        <v>88</v>
      </c>
      <c r="AW166" s="13" t="s">
        <v>36</v>
      </c>
      <c r="AX166" s="13" t="s">
        <v>81</v>
      </c>
      <c r="AY166" s="214" t="s">
        <v>149</v>
      </c>
    </row>
    <row r="167" spans="2:51" s="13" customFormat="1" ht="12">
      <c r="B167" s="204"/>
      <c r="C167" s="205"/>
      <c r="D167" s="206" t="s">
        <v>158</v>
      </c>
      <c r="E167" s="207" t="s">
        <v>1</v>
      </c>
      <c r="F167" s="208" t="s">
        <v>916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158</v>
      </c>
      <c r="AU167" s="214" t="s">
        <v>88</v>
      </c>
      <c r="AV167" s="13" t="s">
        <v>88</v>
      </c>
      <c r="AW167" s="13" t="s">
        <v>36</v>
      </c>
      <c r="AX167" s="13" t="s">
        <v>81</v>
      </c>
      <c r="AY167" s="214" t="s">
        <v>149</v>
      </c>
    </row>
    <row r="168" spans="2:51" s="13" customFormat="1" ht="22.5">
      <c r="B168" s="204"/>
      <c r="C168" s="205"/>
      <c r="D168" s="206" t="s">
        <v>158</v>
      </c>
      <c r="E168" s="207" t="s">
        <v>1</v>
      </c>
      <c r="F168" s="208" t="s">
        <v>909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158</v>
      </c>
      <c r="AU168" s="214" t="s">
        <v>88</v>
      </c>
      <c r="AV168" s="13" t="s">
        <v>88</v>
      </c>
      <c r="AW168" s="13" t="s">
        <v>36</v>
      </c>
      <c r="AX168" s="13" t="s">
        <v>81</v>
      </c>
      <c r="AY168" s="214" t="s">
        <v>149</v>
      </c>
    </row>
    <row r="169" spans="2:51" s="13" customFormat="1" ht="12">
      <c r="B169" s="204"/>
      <c r="C169" s="205"/>
      <c r="D169" s="206" t="s">
        <v>158</v>
      </c>
      <c r="E169" s="207" t="s">
        <v>1</v>
      </c>
      <c r="F169" s="208" t="s">
        <v>911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158</v>
      </c>
      <c r="AU169" s="214" t="s">
        <v>88</v>
      </c>
      <c r="AV169" s="13" t="s">
        <v>88</v>
      </c>
      <c r="AW169" s="13" t="s">
        <v>36</v>
      </c>
      <c r="AX169" s="13" t="s">
        <v>81</v>
      </c>
      <c r="AY169" s="214" t="s">
        <v>149</v>
      </c>
    </row>
    <row r="170" spans="2:51" s="14" customFormat="1" ht="12">
      <c r="B170" s="215"/>
      <c r="C170" s="216"/>
      <c r="D170" s="206" t="s">
        <v>158</v>
      </c>
      <c r="E170" s="217" t="s">
        <v>1</v>
      </c>
      <c r="F170" s="218" t="s">
        <v>88</v>
      </c>
      <c r="G170" s="216"/>
      <c r="H170" s="219">
        <v>1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158</v>
      </c>
      <c r="AU170" s="225" t="s">
        <v>88</v>
      </c>
      <c r="AV170" s="14" t="s">
        <v>90</v>
      </c>
      <c r="AW170" s="14" t="s">
        <v>36</v>
      </c>
      <c r="AX170" s="14" t="s">
        <v>88</v>
      </c>
      <c r="AY170" s="225" t="s">
        <v>149</v>
      </c>
    </row>
    <row r="171" spans="1:65" s="2" customFormat="1" ht="24.2" customHeight="1">
      <c r="A171" s="34"/>
      <c r="B171" s="35"/>
      <c r="C171" s="191" t="s">
        <v>243</v>
      </c>
      <c r="D171" s="191" t="s">
        <v>151</v>
      </c>
      <c r="E171" s="192" t="s">
        <v>917</v>
      </c>
      <c r="F171" s="193" t="s">
        <v>918</v>
      </c>
      <c r="G171" s="194" t="s">
        <v>864</v>
      </c>
      <c r="H171" s="195">
        <v>1</v>
      </c>
      <c r="I171" s="196"/>
      <c r="J171" s="197">
        <f>ROUND(I171*H171,2)</f>
        <v>0</v>
      </c>
      <c r="K171" s="193" t="s">
        <v>1</v>
      </c>
      <c r="L171" s="39"/>
      <c r="M171" s="198" t="s">
        <v>1</v>
      </c>
      <c r="N171" s="199" t="s">
        <v>46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865</v>
      </c>
      <c r="AT171" s="202" t="s">
        <v>151</v>
      </c>
      <c r="AU171" s="202" t="s">
        <v>88</v>
      </c>
      <c r="AY171" s="17" t="s">
        <v>149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88</v>
      </c>
      <c r="BK171" s="203">
        <f>ROUND(I171*H171,2)</f>
        <v>0</v>
      </c>
      <c r="BL171" s="17" t="s">
        <v>865</v>
      </c>
      <c r="BM171" s="202" t="s">
        <v>919</v>
      </c>
    </row>
    <row r="172" spans="2:51" s="13" customFormat="1" ht="12">
      <c r="B172" s="204"/>
      <c r="C172" s="205"/>
      <c r="D172" s="206" t="s">
        <v>158</v>
      </c>
      <c r="E172" s="207" t="s">
        <v>1</v>
      </c>
      <c r="F172" s="208" t="s">
        <v>915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158</v>
      </c>
      <c r="AU172" s="214" t="s">
        <v>88</v>
      </c>
      <c r="AV172" s="13" t="s">
        <v>88</v>
      </c>
      <c r="AW172" s="13" t="s">
        <v>36</v>
      </c>
      <c r="AX172" s="13" t="s">
        <v>81</v>
      </c>
      <c r="AY172" s="214" t="s">
        <v>149</v>
      </c>
    </row>
    <row r="173" spans="2:51" s="13" customFormat="1" ht="12">
      <c r="B173" s="204"/>
      <c r="C173" s="205"/>
      <c r="D173" s="206" t="s">
        <v>158</v>
      </c>
      <c r="E173" s="207" t="s">
        <v>1</v>
      </c>
      <c r="F173" s="208" t="s">
        <v>916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158</v>
      </c>
      <c r="AU173" s="214" t="s">
        <v>88</v>
      </c>
      <c r="AV173" s="13" t="s">
        <v>88</v>
      </c>
      <c r="AW173" s="13" t="s">
        <v>36</v>
      </c>
      <c r="AX173" s="13" t="s">
        <v>81</v>
      </c>
      <c r="AY173" s="214" t="s">
        <v>149</v>
      </c>
    </row>
    <row r="174" spans="2:51" s="13" customFormat="1" ht="22.5">
      <c r="B174" s="204"/>
      <c r="C174" s="205"/>
      <c r="D174" s="206" t="s">
        <v>158</v>
      </c>
      <c r="E174" s="207" t="s">
        <v>1</v>
      </c>
      <c r="F174" s="208" t="s">
        <v>910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158</v>
      </c>
      <c r="AU174" s="214" t="s">
        <v>88</v>
      </c>
      <c r="AV174" s="13" t="s">
        <v>88</v>
      </c>
      <c r="AW174" s="13" t="s">
        <v>36</v>
      </c>
      <c r="AX174" s="13" t="s">
        <v>81</v>
      </c>
      <c r="AY174" s="214" t="s">
        <v>149</v>
      </c>
    </row>
    <row r="175" spans="2:51" s="13" customFormat="1" ht="12">
      <c r="B175" s="204"/>
      <c r="C175" s="205"/>
      <c r="D175" s="206" t="s">
        <v>158</v>
      </c>
      <c r="E175" s="207" t="s">
        <v>1</v>
      </c>
      <c r="F175" s="208" t="s">
        <v>911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158</v>
      </c>
      <c r="AU175" s="214" t="s">
        <v>88</v>
      </c>
      <c r="AV175" s="13" t="s">
        <v>88</v>
      </c>
      <c r="AW175" s="13" t="s">
        <v>36</v>
      </c>
      <c r="AX175" s="13" t="s">
        <v>81</v>
      </c>
      <c r="AY175" s="214" t="s">
        <v>149</v>
      </c>
    </row>
    <row r="176" spans="2:51" s="14" customFormat="1" ht="12">
      <c r="B176" s="215"/>
      <c r="C176" s="216"/>
      <c r="D176" s="206" t="s">
        <v>158</v>
      </c>
      <c r="E176" s="217" t="s">
        <v>1</v>
      </c>
      <c r="F176" s="218" t="s">
        <v>88</v>
      </c>
      <c r="G176" s="216"/>
      <c r="H176" s="219">
        <v>1</v>
      </c>
      <c r="I176" s="220"/>
      <c r="J176" s="216"/>
      <c r="K176" s="216"/>
      <c r="L176" s="221"/>
      <c r="M176" s="256"/>
      <c r="N176" s="257"/>
      <c r="O176" s="257"/>
      <c r="P176" s="257"/>
      <c r="Q176" s="257"/>
      <c r="R176" s="257"/>
      <c r="S176" s="257"/>
      <c r="T176" s="258"/>
      <c r="AT176" s="225" t="s">
        <v>158</v>
      </c>
      <c r="AU176" s="225" t="s">
        <v>88</v>
      </c>
      <c r="AV176" s="14" t="s">
        <v>90</v>
      </c>
      <c r="AW176" s="14" t="s">
        <v>36</v>
      </c>
      <c r="AX176" s="14" t="s">
        <v>88</v>
      </c>
      <c r="AY176" s="225" t="s">
        <v>149</v>
      </c>
    </row>
    <row r="177" spans="1:31" s="2" customFormat="1" ht="6.95" customHeight="1">
      <c r="A177" s="34"/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39"/>
      <c r="M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</sheetData>
  <sheetProtection algorithmName="SHA-512" hashValue="dYV8m+1LBJdzwY/XsMdwbZZy9sy3WdNmO6zWmUc6rCO6GmQsxO0KBvKMtGjcT7r46Ivbpi73R2Eu7DoLPYHA0g==" saltValue="Lldk90GnWeWaujM6j0CpCc8uSUcpyWvuQ74U1q2XQEMcJeK4E1usqV9OKeq/aT/KWobh3Luu8RNEBJwDZXI1cg==" spinCount="100000" sheet="1" objects="1" scenarios="1" formatColumns="0" formatRows="0" autoFilter="0"/>
  <autoFilter ref="C116:K17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Vocel Ales</cp:lastModifiedBy>
  <dcterms:created xsi:type="dcterms:W3CDTF">2023-02-13T08:14:00Z</dcterms:created>
  <dcterms:modified xsi:type="dcterms:W3CDTF">2023-02-13T16:08:40Z</dcterms:modified>
  <cp:category/>
  <cp:version/>
  <cp:contentType/>
  <cp:contentStatus/>
</cp:coreProperties>
</file>