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I:\Skupiny\VRI\P7\INV\Luštěnice, odvedení odpadních vod do Brodců\PŘÍPRAVA\13 ZAKÁZKY\REALIZACE\DODAVATELÉ\zadávací dokumentace\"/>
    </mc:Choice>
  </mc:AlternateContent>
  <xr:revisionPtr revIDLastSave="0" documentId="13_ncr:1_{F6BB3C55-660A-450D-ADA1-632C40A2EE53}" xr6:coauthVersionLast="36" xr6:coauthVersionMax="36" xr10:uidLastSave="{00000000-0000-0000-0000-000000000000}"/>
  <bookViews>
    <workbookView xWindow="0" yWindow="0" windowWidth="25200" windowHeight="11475" xr2:uid="{00000000-000D-0000-FFFF-FFFF00000000}"/>
  </bookViews>
  <sheets>
    <sheet name="Rekapitulace stavby" sheetId="1" r:id="rId1"/>
    <sheet name="2014-1 - Kanalizační výtl..." sheetId="2" r:id="rId2"/>
    <sheet name="2014-2 - Kanalizační výtl..." sheetId="3" r:id="rId3"/>
    <sheet name="Seznam figur" sheetId="4" r:id="rId4"/>
  </sheets>
  <definedNames>
    <definedName name="_xlnm._FilterDatabase" localSheetId="1" hidden="1">'2014-1 - Kanalizační výtl...'!$C$128:$K$403</definedName>
    <definedName name="_xlnm._FilterDatabase" localSheetId="2" hidden="1">'2014-2 - Kanalizační výtl...'!$C$119:$K$233</definedName>
    <definedName name="_xlnm.Print_Titles" localSheetId="1">'2014-1 - Kanalizační výtl...'!$128:$128</definedName>
    <definedName name="_xlnm.Print_Titles" localSheetId="2">'2014-2 - Kanalizační výtl...'!$119:$119</definedName>
    <definedName name="_xlnm.Print_Titles" localSheetId="0">'Rekapitulace stavby'!$92:$92</definedName>
    <definedName name="_xlnm.Print_Titles" localSheetId="3">'Seznam figur'!$9:$9</definedName>
    <definedName name="_xlnm.Print_Area" localSheetId="1">'2014-1 - Kanalizační výtl...'!$B$80:$J$404</definedName>
    <definedName name="_xlnm.Print_Area" localSheetId="2">'2014-2 - Kanalizační výtl...'!$B$80:$J$233</definedName>
    <definedName name="_xlnm.Print_Area" localSheetId="0">'Rekapitulace stavby'!$D$4:$AO$76,'Rekapitulace stavby'!$C$82:$AQ$97</definedName>
    <definedName name="_xlnm.Print_Area" localSheetId="3">'Seznam figur'!$C$4:$G$577</definedName>
  </definedNames>
  <calcPr calcId="191029"/>
</workbook>
</file>

<file path=xl/calcChain.xml><?xml version="1.0" encoding="utf-8"?>
<calcChain xmlns="http://schemas.openxmlformats.org/spreadsheetml/2006/main">
  <c r="H304" i="2" l="1"/>
  <c r="BK305" i="2"/>
  <c r="BI305" i="2"/>
  <c r="BH305" i="2"/>
  <c r="BG305" i="2"/>
  <c r="BF305" i="2"/>
  <c r="BE305" i="2"/>
  <c r="T305" i="2"/>
  <c r="R305" i="2"/>
  <c r="P305" i="2"/>
  <c r="J305" i="2"/>
  <c r="J204" i="3" l="1"/>
  <c r="J108" i="2"/>
  <c r="J106" i="2"/>
  <c r="BK217" i="3" l="1"/>
  <c r="BI217" i="3"/>
  <c r="BH217" i="3"/>
  <c r="BG217" i="3"/>
  <c r="BF217" i="3"/>
  <c r="T217" i="3"/>
  <c r="R217" i="3"/>
  <c r="P217" i="3"/>
  <c r="J217" i="3"/>
  <c r="BE217" i="3" s="1"/>
  <c r="BK312" i="2" l="1"/>
  <c r="BI312" i="2"/>
  <c r="BH312" i="2"/>
  <c r="BG312" i="2"/>
  <c r="BF312" i="2"/>
  <c r="T312" i="2"/>
  <c r="R312" i="2"/>
  <c r="P312" i="2"/>
  <c r="J312" i="2"/>
  <c r="BE312" i="2" s="1"/>
  <c r="L352" i="2"/>
  <c r="D7" i="4" l="1"/>
  <c r="J37" i="3"/>
  <c r="J36" i="3"/>
  <c r="AY96" i="1" s="1"/>
  <c r="J35" i="3"/>
  <c r="AX96" i="1" s="1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T201" i="3" s="1"/>
  <c r="R202" i="3"/>
  <c r="R201" i="3" s="1"/>
  <c r="P202" i="3"/>
  <c r="P201" i="3" s="1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1" i="3"/>
  <c r="J90" i="3"/>
  <c r="F90" i="3"/>
  <c r="F88" i="3"/>
  <c r="E86" i="3"/>
  <c r="J18" i="3"/>
  <c r="E18" i="3"/>
  <c r="F91" i="3" s="1"/>
  <c r="J17" i="3"/>
  <c r="J12" i="3"/>
  <c r="J114" i="3" s="1"/>
  <c r="E7" i="3"/>
  <c r="E110" i="3"/>
  <c r="J37" i="2"/>
  <c r="J36" i="2"/>
  <c r="AY95" i="1" s="1"/>
  <c r="J35" i="2"/>
  <c r="AX95" i="1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T348" i="2" s="1"/>
  <c r="R349" i="2"/>
  <c r="R348" i="2" s="1"/>
  <c r="P349" i="2"/>
  <c r="P348" i="2" s="1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T237" i="2" s="1"/>
  <c r="R238" i="2"/>
  <c r="R237" i="2"/>
  <c r="P238" i="2"/>
  <c r="P237" i="2" s="1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1" i="2"/>
  <c r="J90" i="2"/>
  <c r="F90" i="2"/>
  <c r="F88" i="2"/>
  <c r="E86" i="2"/>
  <c r="J18" i="2"/>
  <c r="E18" i="2"/>
  <c r="F91" i="2" s="1"/>
  <c r="J17" i="2"/>
  <c r="J12" i="2"/>
  <c r="J88" i="2" s="1"/>
  <c r="E7" i="2"/>
  <c r="E84" i="2" s="1"/>
  <c r="L90" i="1"/>
  <c r="AM90" i="1"/>
  <c r="AM89" i="1"/>
  <c r="L89" i="1"/>
  <c r="AM87" i="1"/>
  <c r="L87" i="1"/>
  <c r="L85" i="1"/>
  <c r="L84" i="1"/>
  <c r="BK232" i="3"/>
  <c r="J230" i="3"/>
  <c r="J228" i="3"/>
  <c r="BK226" i="3"/>
  <c r="J223" i="3"/>
  <c r="J221" i="3"/>
  <c r="J220" i="3"/>
  <c r="BK218" i="3"/>
  <c r="J216" i="3"/>
  <c r="BK214" i="3"/>
  <c r="BK212" i="3"/>
  <c r="J210" i="3"/>
  <c r="J206" i="3"/>
  <c r="J202" i="3"/>
  <c r="J201" i="3" s="1"/>
  <c r="BK197" i="3"/>
  <c r="BK191" i="3"/>
  <c r="J189" i="3"/>
  <c r="J185" i="3"/>
  <c r="BK182" i="3"/>
  <c r="BK180" i="3"/>
  <c r="J174" i="3"/>
  <c r="J167" i="3"/>
  <c r="J147" i="3"/>
  <c r="J142" i="3"/>
  <c r="J131" i="3"/>
  <c r="BK125" i="3"/>
  <c r="BK399" i="2"/>
  <c r="BK396" i="2"/>
  <c r="BK395" i="2"/>
  <c r="J393" i="2"/>
  <c r="BK392" i="2"/>
  <c r="J391" i="2"/>
  <c r="J387" i="2"/>
  <c r="BK384" i="2"/>
  <c r="BK377" i="2"/>
  <c r="J371" i="2"/>
  <c r="BK369" i="2"/>
  <c r="J369" i="2"/>
  <c r="BK365" i="2"/>
  <c r="BK360" i="2"/>
  <c r="J358" i="2"/>
  <c r="BK356" i="2"/>
  <c r="BK343" i="2"/>
  <c r="J342" i="2"/>
  <c r="BK339" i="2"/>
  <c r="J338" i="2"/>
  <c r="BK337" i="2"/>
  <c r="BK336" i="2"/>
  <c r="BK334" i="2"/>
  <c r="BK333" i="2"/>
  <c r="BK332" i="2"/>
  <c r="BK331" i="2"/>
  <c r="J326" i="2"/>
  <c r="J325" i="2"/>
  <c r="J323" i="2"/>
  <c r="J320" i="2"/>
  <c r="BK319" i="2"/>
  <c r="J317" i="2"/>
  <c r="J316" i="2"/>
  <c r="J315" i="2"/>
  <c r="BK314" i="2"/>
  <c r="J313" i="2"/>
  <c r="BK309" i="2"/>
  <c r="BK302" i="2"/>
  <c r="BK301" i="2"/>
  <c r="J299" i="2"/>
  <c r="J298" i="2"/>
  <c r="BK297" i="2"/>
  <c r="BK296" i="2"/>
  <c r="J294" i="2"/>
  <c r="BK293" i="2"/>
  <c r="BK291" i="2"/>
  <c r="J290" i="2"/>
  <c r="J289" i="2"/>
  <c r="BK288" i="2"/>
  <c r="BK287" i="2"/>
  <c r="J286" i="2"/>
  <c r="J285" i="2"/>
  <c r="BK281" i="2"/>
  <c r="J279" i="2"/>
  <c r="BK275" i="2"/>
  <c r="BK273" i="2"/>
  <c r="BK265" i="2"/>
  <c r="BK260" i="2"/>
  <c r="BK258" i="2"/>
  <c r="BK255" i="2"/>
  <c r="BK251" i="2"/>
  <c r="J249" i="2"/>
  <c r="BK247" i="2"/>
  <c r="BK245" i="2"/>
  <c r="J241" i="2"/>
  <c r="J238" i="2"/>
  <c r="J237" i="2" s="1"/>
  <c r="BK233" i="2"/>
  <c r="BK230" i="2"/>
  <c r="BK228" i="2"/>
  <c r="J226" i="2"/>
  <c r="BK224" i="2"/>
  <c r="J222" i="2"/>
  <c r="BK220" i="2"/>
  <c r="BK216" i="2"/>
  <c r="J214" i="2"/>
  <c r="BK205" i="2"/>
  <c r="BK201" i="2"/>
  <c r="J199" i="2"/>
  <c r="J197" i="2"/>
  <c r="J195" i="2"/>
  <c r="BK193" i="2"/>
  <c r="BK184" i="2"/>
  <c r="BK182" i="2"/>
  <c r="BK180" i="2"/>
  <c r="J178" i="2"/>
  <c r="BK167" i="2"/>
  <c r="BK158" i="2"/>
  <c r="BK134" i="2"/>
  <c r="BK132" i="2"/>
  <c r="J232" i="3"/>
  <c r="BK230" i="3"/>
  <c r="BK228" i="3"/>
  <c r="J226" i="3"/>
  <c r="BK225" i="3"/>
  <c r="BK223" i="3"/>
  <c r="J215" i="3"/>
  <c r="J212" i="3"/>
  <c r="J208" i="3"/>
  <c r="J205" i="3"/>
  <c r="BK202" i="3"/>
  <c r="BK199" i="3"/>
  <c r="J197" i="3"/>
  <c r="J193" i="3"/>
  <c r="BK189" i="3"/>
  <c r="BK185" i="3"/>
  <c r="J182" i="3"/>
  <c r="BK173" i="3"/>
  <c r="J171" i="3"/>
  <c r="J162" i="3"/>
  <c r="J160" i="3"/>
  <c r="J158" i="3"/>
  <c r="BK156" i="3"/>
  <c r="BK151" i="3"/>
  <c r="BK142" i="3"/>
  <c r="BK127" i="3"/>
  <c r="BK403" i="2"/>
  <c r="J403" i="2"/>
  <c r="BK402" i="2"/>
  <c r="J402" i="2"/>
  <c r="BK401" i="2"/>
  <c r="BK400" i="2"/>
  <c r="BK398" i="2"/>
  <c r="J397" i="2"/>
  <c r="BK391" i="2"/>
  <c r="J390" i="2"/>
  <c r="J384" i="2"/>
  <c r="BK383" i="2"/>
  <c r="BK381" i="2"/>
  <c r="BK379" i="2"/>
  <c r="J373" i="2"/>
  <c r="BK358" i="2"/>
  <c r="J356" i="2"/>
  <c r="BK354" i="2"/>
  <c r="BK352" i="2"/>
  <c r="J349" i="2"/>
  <c r="J348" i="2" s="1"/>
  <c r="BK347" i="2"/>
  <c r="J346" i="2"/>
  <c r="J345" i="2"/>
  <c r="J343" i="2"/>
  <c r="BK342" i="2"/>
  <c r="BK340" i="2"/>
  <c r="J339" i="2"/>
  <c r="J337" i="2"/>
  <c r="J336" i="2"/>
  <c r="BK335" i="2"/>
  <c r="J333" i="2"/>
  <c r="BK330" i="2"/>
  <c r="BK329" i="2"/>
  <c r="J328" i="2"/>
  <c r="BK323" i="2"/>
  <c r="J322" i="2"/>
  <c r="BK318" i="2"/>
  <c r="BK317" i="2"/>
  <c r="J311" i="2"/>
  <c r="J309" i="2"/>
  <c r="J308" i="2"/>
  <c r="J307" i="2"/>
  <c r="J292" i="2"/>
  <c r="J291" i="2"/>
  <c r="BK289" i="2"/>
  <c r="J287" i="2"/>
  <c r="BK282" i="2"/>
  <c r="J281" i="2"/>
  <c r="J273" i="2"/>
  <c r="J271" i="2"/>
  <c r="J269" i="2"/>
  <c r="J267" i="2"/>
  <c r="BK253" i="2"/>
  <c r="J251" i="2"/>
  <c r="J247" i="2"/>
  <c r="J245" i="2"/>
  <c r="BK243" i="2"/>
  <c r="BK241" i="2"/>
  <c r="BK238" i="2"/>
  <c r="J235" i="2"/>
  <c r="BK222" i="2"/>
  <c r="J220" i="2"/>
  <c r="J211" i="2"/>
  <c r="BK206" i="2"/>
  <c r="J191" i="2"/>
  <c r="J184" i="2"/>
  <c r="J182" i="2"/>
  <c r="J180" i="2"/>
  <c r="BK169" i="2"/>
  <c r="J167" i="2"/>
  <c r="J164" i="2"/>
  <c r="J162" i="2"/>
  <c r="J160" i="2"/>
  <c r="BK152" i="2"/>
  <c r="J132" i="2"/>
  <c r="J225" i="3"/>
  <c r="BK221" i="3"/>
  <c r="BK220" i="3"/>
  <c r="J218" i="3"/>
  <c r="BK216" i="3"/>
  <c r="BK215" i="3"/>
  <c r="J214" i="3"/>
  <c r="BK210" i="3"/>
  <c r="J195" i="3"/>
  <c r="BK193" i="3"/>
  <c r="J191" i="3"/>
  <c r="BK174" i="3"/>
  <c r="J173" i="3"/>
  <c r="BK169" i="3"/>
  <c r="J164" i="3"/>
  <c r="BK162" i="3"/>
  <c r="BK158" i="3"/>
  <c r="J156" i="3"/>
  <c r="BK149" i="3"/>
  <c r="BK131" i="3"/>
  <c r="J127" i="3"/>
  <c r="BK123" i="3"/>
  <c r="J399" i="2"/>
  <c r="J398" i="2"/>
  <c r="BK394" i="2"/>
  <c r="J392" i="2"/>
  <c r="BK390" i="2"/>
  <c r="J389" i="2"/>
  <c r="BK388" i="2"/>
  <c r="BK387" i="2"/>
  <c r="J379" i="2"/>
  <c r="BK373" i="2"/>
  <c r="BK371" i="2"/>
  <c r="J365" i="2"/>
  <c r="BK363" i="2"/>
  <c r="J360" i="2"/>
  <c r="J354" i="2"/>
  <c r="J352" i="2"/>
  <c r="BK349" i="2"/>
  <c r="BK338" i="2"/>
  <c r="J331" i="2"/>
  <c r="J330" i="2"/>
  <c r="BK326" i="2"/>
  <c r="BK321" i="2"/>
  <c r="J319" i="2"/>
  <c r="J318" i="2"/>
  <c r="J310" i="2"/>
  <c r="BK308" i="2"/>
  <c r="BK307" i="2"/>
  <c r="BK306" i="2"/>
  <c r="BK304" i="2"/>
  <c r="J302" i="2"/>
  <c r="J300" i="2"/>
  <c r="BK295" i="2"/>
  <c r="J293" i="2"/>
  <c r="BK290" i="2"/>
  <c r="J288" i="2"/>
  <c r="J284" i="2"/>
  <c r="BK283" i="2"/>
  <c r="J282" i="2"/>
  <c r="BK280" i="2"/>
  <c r="BK279" i="2"/>
  <c r="BK277" i="2"/>
  <c r="J275" i="2"/>
  <c r="J262" i="2"/>
  <c r="J260" i="2"/>
  <c r="BK249" i="2"/>
  <c r="BK235" i="2"/>
  <c r="J233" i="2"/>
  <c r="J232" i="2" s="1"/>
  <c r="J230" i="2"/>
  <c r="J228" i="2"/>
  <c r="BK226" i="2"/>
  <c r="J216" i="2"/>
  <c r="BK214" i="2"/>
  <c r="J205" i="2"/>
  <c r="J203" i="2"/>
  <c r="BK199" i="2"/>
  <c r="J193" i="2"/>
  <c r="BK178" i="2"/>
  <c r="J171" i="2"/>
  <c r="BK164" i="2"/>
  <c r="BK162" i="2"/>
  <c r="BK156" i="2"/>
  <c r="J154" i="2"/>
  <c r="J152" i="2"/>
  <c r="BK150" i="2"/>
  <c r="BK208" i="3"/>
  <c r="BK206" i="3"/>
  <c r="BK205" i="3"/>
  <c r="J199" i="3"/>
  <c r="BK195" i="3"/>
  <c r="J180" i="3"/>
  <c r="BK171" i="3"/>
  <c r="J169" i="3"/>
  <c r="BK167" i="3"/>
  <c r="BK164" i="3"/>
  <c r="BK160" i="3"/>
  <c r="J151" i="3"/>
  <c r="J149" i="3"/>
  <c r="BK147" i="3"/>
  <c r="J125" i="3"/>
  <c r="J123" i="3"/>
  <c r="J122" i="3" s="1"/>
  <c r="J401" i="2"/>
  <c r="J400" i="2"/>
  <c r="BK397" i="2"/>
  <c r="J396" i="2"/>
  <c r="J395" i="2"/>
  <c r="J394" i="2"/>
  <c r="BK393" i="2"/>
  <c r="BK389" i="2"/>
  <c r="J388" i="2"/>
  <c r="J383" i="2"/>
  <c r="J381" i="2"/>
  <c r="J377" i="2"/>
  <c r="BK375" i="2"/>
  <c r="J375" i="2"/>
  <c r="J363" i="2"/>
  <c r="J347" i="2"/>
  <c r="BK346" i="2"/>
  <c r="BK345" i="2"/>
  <c r="J340" i="2"/>
  <c r="J335" i="2"/>
  <c r="J334" i="2"/>
  <c r="J332" i="2"/>
  <c r="J329" i="2"/>
  <c r="BK328" i="2"/>
  <c r="BK325" i="2"/>
  <c r="BK322" i="2"/>
  <c r="J321" i="2"/>
  <c r="BK320" i="2"/>
  <c r="BK316" i="2"/>
  <c r="BK315" i="2"/>
  <c r="J314" i="2"/>
  <c r="BK313" i="2"/>
  <c r="BK311" i="2"/>
  <c r="BK310" i="2"/>
  <c r="J306" i="2"/>
  <c r="J304" i="2"/>
  <c r="J264" i="2" s="1"/>
  <c r="J301" i="2"/>
  <c r="BK300" i="2"/>
  <c r="BK299" i="2"/>
  <c r="BK298" i="2"/>
  <c r="J297" i="2"/>
  <c r="J296" i="2"/>
  <c r="J295" i="2"/>
  <c r="BK294" i="2"/>
  <c r="BK292" i="2"/>
  <c r="BK286" i="2"/>
  <c r="BK285" i="2"/>
  <c r="BK284" i="2"/>
  <c r="J283" i="2"/>
  <c r="J280" i="2"/>
  <c r="J277" i="2"/>
  <c r="BK271" i="2"/>
  <c r="BK269" i="2"/>
  <c r="BK267" i="2"/>
  <c r="J265" i="2"/>
  <c r="BK262" i="2"/>
  <c r="J258" i="2"/>
  <c r="J255" i="2"/>
  <c r="J253" i="2"/>
  <c r="J243" i="2"/>
  <c r="J224" i="2"/>
  <c r="BK211" i="2"/>
  <c r="J206" i="2"/>
  <c r="BK203" i="2"/>
  <c r="J201" i="2"/>
  <c r="BK197" i="2"/>
  <c r="BK195" i="2"/>
  <c r="BK191" i="2"/>
  <c r="BK171" i="2"/>
  <c r="J169" i="2"/>
  <c r="BK160" i="2"/>
  <c r="J158" i="2"/>
  <c r="J156" i="2"/>
  <c r="BK154" i="2"/>
  <c r="J150" i="2"/>
  <c r="J134" i="2"/>
  <c r="AS94" i="1"/>
  <c r="J229" i="3" l="1"/>
  <c r="J121" i="3"/>
  <c r="J120" i="3" s="1"/>
  <c r="J362" i="2"/>
  <c r="J105" i="2" s="1"/>
  <c r="J240" i="2"/>
  <c r="J386" i="2"/>
  <c r="J385" i="2" s="1"/>
  <c r="J131" i="2"/>
  <c r="J130" i="2" s="1"/>
  <c r="J257" i="2"/>
  <c r="J351" i="2"/>
  <c r="J368" i="2"/>
  <c r="J367" i="2" s="1"/>
  <c r="P131" i="2"/>
  <c r="P232" i="2"/>
  <c r="T240" i="2"/>
  <c r="T257" i="2"/>
  <c r="BK264" i="2"/>
  <c r="BK351" i="2"/>
  <c r="J104" i="2" s="1"/>
  <c r="BK362" i="2"/>
  <c r="R368" i="2"/>
  <c r="R367" i="2" s="1"/>
  <c r="BK386" i="2"/>
  <c r="BK385" i="2" s="1"/>
  <c r="T131" i="2"/>
  <c r="R240" i="2"/>
  <c r="P257" i="2"/>
  <c r="T264" i="2"/>
  <c r="P351" i="2"/>
  <c r="R362" i="2"/>
  <c r="P368" i="2"/>
  <c r="P367" i="2" s="1"/>
  <c r="P386" i="2"/>
  <c r="P385" i="2" s="1"/>
  <c r="BK131" i="2"/>
  <c r="BK232" i="2"/>
  <c r="J98" i="2"/>
  <c r="T232" i="2"/>
  <c r="P240" i="2"/>
  <c r="R257" i="2"/>
  <c r="R264" i="2"/>
  <c r="R351" i="2"/>
  <c r="P362" i="2"/>
  <c r="BK368" i="2"/>
  <c r="J107" i="2" s="1"/>
  <c r="R386" i="2"/>
  <c r="R385" i="2" s="1"/>
  <c r="R122" i="3"/>
  <c r="R131" i="2"/>
  <c r="R232" i="2"/>
  <c r="BK240" i="2"/>
  <c r="BK257" i="2"/>
  <c r="J101" i="2" s="1"/>
  <c r="P264" i="2"/>
  <c r="T351" i="2"/>
  <c r="T362" i="2"/>
  <c r="T368" i="2"/>
  <c r="T367" i="2"/>
  <c r="T386" i="2"/>
  <c r="T385" i="2" s="1"/>
  <c r="BK122" i="3"/>
  <c r="P122" i="3"/>
  <c r="T122" i="3"/>
  <c r="BK204" i="3"/>
  <c r="J99" i="3" s="1"/>
  <c r="P204" i="3"/>
  <c r="R204" i="3"/>
  <c r="T204" i="3"/>
  <c r="BK229" i="3"/>
  <c r="J100" i="3" s="1"/>
  <c r="P229" i="3"/>
  <c r="R229" i="3"/>
  <c r="T229" i="3"/>
  <c r="BE164" i="2"/>
  <c r="BE178" i="2"/>
  <c r="BE199" i="2"/>
  <c r="BE206" i="2"/>
  <c r="BE214" i="2"/>
  <c r="BE224" i="2"/>
  <c r="BE233" i="2"/>
  <c r="BE238" i="2"/>
  <c r="BE247" i="2"/>
  <c r="BE273" i="2"/>
  <c r="BE277" i="2"/>
  <c r="BE281" i="2"/>
  <c r="BE288" i="2"/>
  <c r="BE291" i="2"/>
  <c r="BE307" i="2"/>
  <c r="BE317" i="2"/>
  <c r="BE318" i="2"/>
  <c r="BE330" i="2"/>
  <c r="BE337" i="2"/>
  <c r="BE338" i="2"/>
  <c r="BE340" i="2"/>
  <c r="BE352" i="2"/>
  <c r="BE354" i="2"/>
  <c r="BE358" i="2"/>
  <c r="BE365" i="2"/>
  <c r="BE384" i="2"/>
  <c r="BE390" i="2"/>
  <c r="BE398" i="2"/>
  <c r="BK348" i="2"/>
  <c r="J103" i="2" s="1"/>
  <c r="J88" i="3"/>
  <c r="F117" i="3"/>
  <c r="BE125" i="3"/>
  <c r="BE127" i="3"/>
  <c r="BE131" i="3"/>
  <c r="BE162" i="3"/>
  <c r="BE173" i="3"/>
  <c r="BE182" i="3"/>
  <c r="BE185" i="3"/>
  <c r="BE197" i="3"/>
  <c r="BE199" i="3"/>
  <c r="E119" i="2"/>
  <c r="J123" i="2"/>
  <c r="BE132" i="2"/>
  <c r="BE134" i="2"/>
  <c r="BE158" i="2"/>
  <c r="BE167" i="2"/>
  <c r="BE180" i="2"/>
  <c r="BE182" i="2"/>
  <c r="BE184" i="2"/>
  <c r="BE191" i="2"/>
  <c r="BE201" i="2"/>
  <c r="BE205" i="2"/>
  <c r="BE211" i="2"/>
  <c r="BE220" i="2"/>
  <c r="BE222" i="2"/>
  <c r="BE253" i="2"/>
  <c r="BE255" i="2"/>
  <c r="BE258" i="2"/>
  <c r="BE265" i="2"/>
  <c r="BE271" i="2"/>
  <c r="BE280" i="2"/>
  <c r="BE285" i="2"/>
  <c r="BE286" i="2"/>
  <c r="BE290" i="2"/>
  <c r="BE296" i="2"/>
  <c r="BE297" i="2"/>
  <c r="BE298" i="2"/>
  <c r="BE310" i="2"/>
  <c r="BE311" i="2"/>
  <c r="BE314" i="2"/>
  <c r="BE316" i="2"/>
  <c r="BE322" i="2"/>
  <c r="BE323" i="2"/>
  <c r="BE332" i="2"/>
  <c r="BE334" i="2"/>
  <c r="BE335" i="2"/>
  <c r="BE336" i="2"/>
  <c r="BE342" i="2"/>
  <c r="BE343" i="2"/>
  <c r="BE345" i="2"/>
  <c r="BE356" i="2"/>
  <c r="BE377" i="2"/>
  <c r="BE381" i="2"/>
  <c r="BE383" i="2"/>
  <c r="BE392" i="2"/>
  <c r="BE395" i="2"/>
  <c r="BE399" i="2"/>
  <c r="BE400" i="2"/>
  <c r="BK237" i="2"/>
  <c r="J99" i="2" s="1"/>
  <c r="E84" i="3"/>
  <c r="BE142" i="3"/>
  <c r="BE147" i="3"/>
  <c r="BE180" i="3"/>
  <c r="BE189" i="3"/>
  <c r="BE195" i="3"/>
  <c r="BE205" i="3"/>
  <c r="BE214" i="3"/>
  <c r="BE215" i="3"/>
  <c r="BE216" i="3"/>
  <c r="BE218" i="3"/>
  <c r="BE220" i="3"/>
  <c r="F126" i="2"/>
  <c r="BE156" i="2"/>
  <c r="BE171" i="2"/>
  <c r="BE193" i="2"/>
  <c r="BE195" i="2"/>
  <c r="BE197" i="2"/>
  <c r="BE203" i="2"/>
  <c r="BE216" i="2"/>
  <c r="BE226" i="2"/>
  <c r="BE228" i="2"/>
  <c r="BE230" i="2"/>
  <c r="BE241" i="2"/>
  <c r="BE243" i="2"/>
  <c r="BE245" i="2"/>
  <c r="BE249" i="2"/>
  <c r="BE251" i="2"/>
  <c r="BE260" i="2"/>
  <c r="BE262" i="2"/>
  <c r="BE275" i="2"/>
  <c r="BE279" i="2"/>
  <c r="BE283" i="2"/>
  <c r="BE287" i="2"/>
  <c r="BE289" i="2"/>
  <c r="BE293" i="2"/>
  <c r="BE294" i="2"/>
  <c r="BE295" i="2"/>
  <c r="BE299" i="2"/>
  <c r="BE300" i="2"/>
  <c r="BE301" i="2"/>
  <c r="BE302" i="2"/>
  <c r="BE304" i="2"/>
  <c r="BE306" i="2"/>
  <c r="BE309" i="2"/>
  <c r="BE313" i="2"/>
  <c r="BE315" i="2"/>
  <c r="BE319" i="2"/>
  <c r="BE321" i="2"/>
  <c r="BE325" i="2"/>
  <c r="BE326" i="2"/>
  <c r="BE331" i="2"/>
  <c r="BE333" i="2"/>
  <c r="BE360" i="2"/>
  <c r="BE363" i="2"/>
  <c r="BE369" i="2"/>
  <c r="BE388" i="2"/>
  <c r="BE391" i="2"/>
  <c r="BE393" i="2"/>
  <c r="BE396" i="2"/>
  <c r="BE401" i="2"/>
  <c r="BE402" i="2"/>
  <c r="BE403" i="2"/>
  <c r="BE123" i="3"/>
  <c r="BE160" i="3"/>
  <c r="BE174" i="3"/>
  <c r="BE191" i="3"/>
  <c r="BE206" i="3"/>
  <c r="BE208" i="3"/>
  <c r="BE212" i="3"/>
  <c r="BE223" i="3"/>
  <c r="BE226" i="3"/>
  <c r="BE232" i="3"/>
  <c r="BE150" i="2"/>
  <c r="BE152" i="2"/>
  <c r="BE154" i="2"/>
  <c r="BE160" i="2"/>
  <c r="BE162" i="2"/>
  <c r="BE169" i="2"/>
  <c r="BE235" i="2"/>
  <c r="BE267" i="2"/>
  <c r="BE269" i="2"/>
  <c r="BE282" i="2"/>
  <c r="BE284" i="2"/>
  <c r="BE292" i="2"/>
  <c r="BE308" i="2"/>
  <c r="BE320" i="2"/>
  <c r="BE328" i="2"/>
  <c r="BE329" i="2"/>
  <c r="BE339" i="2"/>
  <c r="BE346" i="2"/>
  <c r="BE347" i="2"/>
  <c r="BE349" i="2"/>
  <c r="BE371" i="2"/>
  <c r="BE373" i="2"/>
  <c r="BE375" i="2"/>
  <c r="BE379" i="2"/>
  <c r="BE387" i="2"/>
  <c r="BE389" i="2"/>
  <c r="BE394" i="2"/>
  <c r="BE397" i="2"/>
  <c r="BE149" i="3"/>
  <c r="BE151" i="3"/>
  <c r="BE156" i="3"/>
  <c r="BE158" i="3"/>
  <c r="BE164" i="3"/>
  <c r="BE167" i="3"/>
  <c r="BE169" i="3"/>
  <c r="BE171" i="3"/>
  <c r="BE193" i="3"/>
  <c r="BE202" i="3"/>
  <c r="BE210" i="3"/>
  <c r="BE221" i="3"/>
  <c r="BE225" i="3"/>
  <c r="BE228" i="3"/>
  <c r="BE230" i="3"/>
  <c r="BK201" i="3"/>
  <c r="J98" i="3" s="1"/>
  <c r="F36" i="2"/>
  <c r="BC95" i="1" s="1"/>
  <c r="F35" i="2"/>
  <c r="BB95" i="1" s="1"/>
  <c r="F34" i="3"/>
  <c r="BA96" i="1" s="1"/>
  <c r="F37" i="2"/>
  <c r="BD95" i="1" s="1"/>
  <c r="F34" i="2"/>
  <c r="BA95" i="1" s="1"/>
  <c r="J34" i="3"/>
  <c r="AW96" i="1" s="1"/>
  <c r="F35" i="3"/>
  <c r="BB96" i="1" s="1"/>
  <c r="J34" i="2"/>
  <c r="AW95" i="1" s="1"/>
  <c r="F37" i="3"/>
  <c r="BD96" i="1" s="1"/>
  <c r="F36" i="3"/>
  <c r="BC96" i="1" s="1"/>
  <c r="J97" i="3" l="1"/>
  <c r="J96" i="3" s="1"/>
  <c r="J100" i="2"/>
  <c r="J102" i="2"/>
  <c r="R130" i="2"/>
  <c r="R129" i="2" s="1"/>
  <c r="R121" i="3"/>
  <c r="R120" i="3" s="1"/>
  <c r="BK130" i="2"/>
  <c r="T121" i="3"/>
  <c r="T120" i="3" s="1"/>
  <c r="T130" i="2"/>
  <c r="T129" i="2" s="1"/>
  <c r="P121" i="3"/>
  <c r="P120" i="3" s="1"/>
  <c r="AU96" i="1" s="1"/>
  <c r="P130" i="2"/>
  <c r="P129" i="2" s="1"/>
  <c r="AU95" i="1" s="1"/>
  <c r="BK367" i="2"/>
  <c r="J109" i="2"/>
  <c r="J97" i="2"/>
  <c r="J96" i="2" s="1"/>
  <c r="J95" i="2" s="1"/>
  <c r="AG95" i="1" s="1"/>
  <c r="BK121" i="3"/>
  <c r="BA94" i="1"/>
  <c r="AW94" i="1" s="1"/>
  <c r="AK30" i="1" s="1"/>
  <c r="F33" i="2"/>
  <c r="AZ95" i="1" s="1"/>
  <c r="BB94" i="1"/>
  <c r="W31" i="1" s="1"/>
  <c r="J33" i="3"/>
  <c r="AV96" i="1" s="1"/>
  <c r="AT96" i="1" s="1"/>
  <c r="J33" i="2"/>
  <c r="AV95" i="1" s="1"/>
  <c r="AT95" i="1" s="1"/>
  <c r="F33" i="3"/>
  <c r="AZ96" i="1" s="1"/>
  <c r="BD94" i="1"/>
  <c r="W33" i="1" s="1"/>
  <c r="BC94" i="1"/>
  <c r="AY94" i="1" s="1"/>
  <c r="AN95" i="1" l="1"/>
  <c r="AG94" i="1"/>
  <c r="BK129" i="2"/>
  <c r="J129" i="2" s="1"/>
  <c r="BK120" i="3"/>
  <c r="J95" i="3" s="1"/>
  <c r="AG96" i="1" s="1"/>
  <c r="AZ94" i="1"/>
  <c r="AV94" i="1" s="1"/>
  <c r="AK29" i="1" s="1"/>
  <c r="W30" i="1"/>
  <c r="AU94" i="1"/>
  <c r="W32" i="1"/>
  <c r="AX94" i="1"/>
  <c r="W29" i="1" l="1"/>
  <c r="J30" i="2"/>
  <c r="AT94" i="1"/>
  <c r="J30" i="3"/>
  <c r="AN96" i="1" s="1"/>
  <c r="AN94" i="1" l="1"/>
  <c r="AK26" i="1"/>
  <c r="AK35" i="1" s="1"/>
  <c r="J39" i="2"/>
  <c r="J39" i="3"/>
</calcChain>
</file>

<file path=xl/sharedStrings.xml><?xml version="1.0" encoding="utf-8"?>
<sst xmlns="http://schemas.openxmlformats.org/spreadsheetml/2006/main" count="6780" uniqueCount="1135">
  <si>
    <t>Export Komplet</t>
  </si>
  <si>
    <t/>
  </si>
  <si>
    <t>2.0</t>
  </si>
  <si>
    <t>False</t>
  </si>
  <si>
    <t>{94aba1fe-21fb-476b-8704-ddd5798d3ceb}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</si>
  <si>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</si>
  <si>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</si>
  <si>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</si>
  <si>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</si>
  <si>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</si>
  <si>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</si>
  <si>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</si>
  <si>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</si>
  <si>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</si>
  <si>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</si>
  <si>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</si>
  <si>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</si>
  <si>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Luštěnice, odvedení odpadních vod do Brodců</t>
  </si>
  <si>
    <t>KSO:</t>
  </si>
  <si>
    <t>827 21 11</t>
  </si>
  <si>
    <t>CC-CZ:</t>
  </si>
  <si>
    <t>22122</t>
  </si>
  <si>
    <t>Místo:</t>
  </si>
  <si>
    <t>Luštěnice, Brodce</t>
  </si>
  <si>
    <t>Datum:</t>
  </si>
  <si>
    <t>14. 10. 2021</t>
  </si>
  <si>
    <t>CZ-CPV:</t>
  </si>
  <si>
    <t>45231300-8</t>
  </si>
  <si>
    <t>CZ-CPA:</t>
  </si>
  <si>
    <t>42.21.21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</si>
  <si>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</si>
  <si>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</si>
  <si>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</si>
  <si>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</si>
  <si>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</si>
  <si>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</si>
  <si>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</si>
  <si>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</si>
  <si>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</si>
  <si>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49297945</t>
  </si>
  <si>
    <t>Ing. Petr Čepický</t>
  </si>
  <si>
    <t>CZ7003153432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</si>
  <si>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</si>
  <si>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</si>
  <si>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</si>
  <si>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</si>
  <si>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</si>
  <si>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</si>
  <si>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</si>
  <si>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</si>
  <si>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</si>
  <si>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</si>
  <si>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</si>
  <si>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</si>
  <si>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</si>
  <si>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</si>
  <si>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</si>
  <si>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</si>
  <si>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</si>
  <si>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</si>
  <si>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</si>
  <si>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</si>
  <si>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</si>
  <si>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</si>
  <si>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</si>
  <si>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</si>
  <si>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</si>
  <si>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</si>
  <si>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</si>
  <si>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</si>
  <si>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</si>
  <si>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</si>
  <si>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</si>
  <si>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</si>
  <si>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</si>
  <si>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</si>
  <si>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</si>
  <si>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</si>
  <si>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</si>
  <si>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</si>
  <si>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</si>
  <si>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</si>
  <si>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</si>
  <si>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</si>
  <si>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</si>
  <si>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</si>
  <si>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</si>
  <si>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</si>
  <si>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</si>
  <si>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</si>
  <si>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2014-1</t>
  </si>
  <si>
    <t>Kanalizační výtlak - úsek 1</t>
  </si>
  <si>
    <t>ING</t>
  </si>
  <si>
    <t>1</t>
  </si>
  <si>
    <t>{2d60f937-246e-4fdb-bda7-8ecc8d0fc101}</t>
  </si>
  <si>
    <t>2</t>
  </si>
  <si>
    <t>2014-2</t>
  </si>
  <si>
    <t>Kanalizační výtlak - úsek 2</t>
  </si>
  <si>
    <t>{8ec3ae50-a2e1-49a7-800f-dd4bac1a2c6c}</t>
  </si>
  <si>
    <t>DEL160_Ž1</t>
  </si>
  <si>
    <t>18</t>
  </si>
  <si>
    <t>DEL160_N2</t>
  </si>
  <si>
    <t>11,5</t>
  </si>
  <si>
    <t>KRYCÍ LIST SOUPISU PRACÍ</t>
  </si>
  <si>
    <t>DEL160_P1</t>
  </si>
  <si>
    <t>1171,5</t>
  </si>
  <si>
    <t>DEL160_CE</t>
  </si>
  <si>
    <t>1205</t>
  </si>
  <si>
    <t>PRUMHL</t>
  </si>
  <si>
    <t>2,116</t>
  </si>
  <si>
    <t>KUB160_Ž1</t>
  </si>
  <si>
    <t>57,132</t>
  </si>
  <si>
    <t>Objekt:</t>
  </si>
  <si>
    <t>KUB160_N2</t>
  </si>
  <si>
    <t>36,501</t>
  </si>
  <si>
    <t>2014-1 - Kanalizační výtlak - úsek 1</t>
  </si>
  <si>
    <t>DEL160_Š1</t>
  </si>
  <si>
    <t>4</t>
  </si>
  <si>
    <t>ODSTRPODK_B</t>
  </si>
  <si>
    <t>40,69</t>
  </si>
  <si>
    <t>ODSTRŽ1_ZÁM</t>
  </si>
  <si>
    <t>94,16</t>
  </si>
  <si>
    <t>KUB160_Š1</t>
  </si>
  <si>
    <t>12,696</t>
  </si>
  <si>
    <t>VYKOP_Z</t>
  </si>
  <si>
    <t>60,834</t>
  </si>
  <si>
    <t>ORNIC160_ŠACH_TR</t>
  </si>
  <si>
    <t>17,25</t>
  </si>
  <si>
    <t>VYKOP_N</t>
  </si>
  <si>
    <t>33,051</t>
  </si>
  <si>
    <t>VYKOP_CE</t>
  </si>
  <si>
    <t>93,885</t>
  </si>
  <si>
    <t>VYKOP12</t>
  </si>
  <si>
    <t>42,248</t>
  </si>
  <si>
    <t>VYKOP3</t>
  </si>
  <si>
    <t>46,943</t>
  </si>
  <si>
    <t>PAŽCELK</t>
  </si>
  <si>
    <t>141,772</t>
  </si>
  <si>
    <t>KUBPAŽ_4M</t>
  </si>
  <si>
    <t>39,63</t>
  </si>
  <si>
    <t>KUBPAŽ_2M</t>
  </si>
  <si>
    <t>66,699</t>
  </si>
  <si>
    <t>PAŽCELK2</t>
  </si>
  <si>
    <t>88,932</t>
  </si>
  <si>
    <t>PAŽCELK4</t>
  </si>
  <si>
    <t>52,84</t>
  </si>
  <si>
    <t>PAŽPŘÍLOŽ2</t>
  </si>
  <si>
    <t>71,146</t>
  </si>
  <si>
    <t>PAŽPŘÍLOŽ4</t>
  </si>
  <si>
    <t>42,272</t>
  </si>
  <si>
    <t>PAŽZÁTAŽ2</t>
  </si>
  <si>
    <t>17,786</t>
  </si>
  <si>
    <t>PAŽZÁTAŽ4</t>
  </si>
  <si>
    <t>10,568</t>
  </si>
  <si>
    <t>VYTLAČ_Z</t>
  </si>
  <si>
    <t>18,48</t>
  </si>
  <si>
    <t>VYTLAČ_N</t>
  </si>
  <si>
    <t>9,66</t>
  </si>
  <si>
    <t>ODVOZ13</t>
  </si>
  <si>
    <t>95,972</t>
  </si>
  <si>
    <t>ODVOZ45</t>
  </si>
  <si>
    <t>5,051</t>
  </si>
  <si>
    <t>ODVOZ_CE</t>
  </si>
  <si>
    <t>101,023</t>
  </si>
  <si>
    <t>OBSYP_CE</t>
  </si>
  <si>
    <t>20,603</t>
  </si>
  <si>
    <t>NÁTĚR_V_ASF</t>
  </si>
  <si>
    <t>5,369</t>
  </si>
  <si>
    <t>NÁTĚR_V_SIKA</t>
  </si>
  <si>
    <t>9,813</t>
  </si>
  <si>
    <t>NÁTĚR_S_ASF</t>
  </si>
  <si>
    <t>21,013</t>
  </si>
  <si>
    <t>NÁTĚR_S_SIKA</t>
  </si>
  <si>
    <t>15,308</t>
  </si>
  <si>
    <t>NÁTĚR_P_ASF</t>
  </si>
  <si>
    <t>6,154</t>
  </si>
  <si>
    <t>ORNIC_CE</t>
  </si>
  <si>
    <t>ZASYP_Z</t>
  </si>
  <si>
    <t>59,036</t>
  </si>
  <si>
    <t>ODSTRPANEL</t>
  </si>
  <si>
    <t>BET_MAZANIN</t>
  </si>
  <si>
    <t>0,393</t>
  </si>
  <si>
    <t>ODSTRPODK_Š2500</t>
  </si>
  <si>
    <t>13,69</t>
  </si>
  <si>
    <t>JAM2500_CE</t>
  </si>
  <si>
    <t>30,529</t>
  </si>
  <si>
    <t>JAM12</t>
  </si>
  <si>
    <t>13,738</t>
  </si>
  <si>
    <t>JAM3</t>
  </si>
  <si>
    <t>15,265</t>
  </si>
  <si>
    <t>VYTLAČ_Z_Š2500</t>
  </si>
  <si>
    <t>13,847</t>
  </si>
  <si>
    <t>ODSTRPODK_Š</t>
  </si>
  <si>
    <t>46,69</t>
  </si>
  <si>
    <t>ODSTRPODK_Ž1</t>
  </si>
  <si>
    <t>27</t>
  </si>
  <si>
    <t>ODSTRPODK_Ž</t>
  </si>
  <si>
    <t>TLT_80</t>
  </si>
  <si>
    <t>TLT_100</t>
  </si>
  <si>
    <t>TLT_150</t>
  </si>
  <si>
    <t>PŘESUN_HMT</t>
  </si>
  <si>
    <t>31,775</t>
  </si>
  <si>
    <t>SUŤ_ŠTĚRK_T</t>
  </si>
  <si>
    <t>20,544</t>
  </si>
  <si>
    <t>SUŤ_ŽIVICE_T</t>
  </si>
  <si>
    <t>22,086</t>
  </si>
  <si>
    <t>SUŤ_BETON_T</t>
  </si>
  <si>
    <t>25,431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</si>
  <si>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</si>
  <si>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</si>
  <si>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</si>
  <si>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</si>
  <si>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</si>
  <si>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</si>
  <si>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</si>
  <si>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</si>
  <si>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</si>
  <si>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</si>
  <si>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</si>
  <si>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</si>
  <si>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</si>
  <si>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</si>
  <si>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</si>
  <si>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</si>
  <si>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</si>
  <si>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</si>
  <si>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</si>
  <si>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</si>
  <si>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</si>
  <si>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</si>
  <si>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</si>
  <si>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</si>
  <si>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</si>
  <si>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</si>
  <si>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</si>
  <si>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</si>
  <si>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</si>
  <si>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</si>
  <si>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</si>
  <si>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</si>
  <si>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</si>
  <si>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</si>
  <si>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</si>
  <si>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</si>
  <si>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</si>
  <si>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113107041</t>
  </si>
  <si>
    <t>Odstranění podkladu živičných tl 50 mm při překopech ručně</t>
  </si>
  <si>
    <t>m2</t>
  </si>
  <si>
    <t>217661914</t>
  </si>
  <si>
    <t>VV</t>
  </si>
  <si>
    <t>"živičné zámky-přesahy 0,5m za hranu rýhy" 16,01+5,49+13,93+11,45+14,90+3,86+6,90+11,10+10,52</t>
  </si>
  <si>
    <t>113107423</t>
  </si>
  <si>
    <t>Odstranění podkladu z kameniva drceného tl 300 mm při překopech strojně pl do 15 m2</t>
  </si>
  <si>
    <t>-1124075357</t>
  </si>
  <si>
    <t>((1,29+1,58+1,59+2,43+2,62+1,97+1,96+1,95+1,99+2,01+1,93+2,02+2,11+1,99+1,99+2,02)+(16*0,15))/16</t>
  </si>
  <si>
    <t>Mezisoučet</t>
  </si>
  <si>
    <t>3</t>
  </si>
  <si>
    <t>"délka D160 protlak-P1" 1203,5+1,5-DEL160_Ž1-DEL160_N2-DEL160_Š1</t>
  </si>
  <si>
    <t>"délka DN160 startovací šachty štěrk-místní komunikace-Š1" 2*2,0</t>
  </si>
  <si>
    <t>"délka DN160 startovací šachty živice-místní komunikace-Ž1" 9*2,0</t>
  </si>
  <si>
    <t>"délka DN160 startovací šachty ornice-N2 + VZŠ1" (5*2,0)+1,5</t>
  </si>
  <si>
    <t>"základní objem D160 živice-místní komunikace-Ž1" DEL160_Ž1*1,5*PRUMHL</t>
  </si>
  <si>
    <t>"základní objem D160 štěrk-místní komunikace-Š1" DEL160_Š1*1,5*PRUMHL</t>
  </si>
  <si>
    <t>"základní objem D160 živice-ornice-N2" DEL160_N2*1,5*PRUMHL</t>
  </si>
  <si>
    <t>KUB160_CE</t>
  </si>
  <si>
    <t>ODSTRPODK_Š1</t>
  </si>
  <si>
    <t>(DEL160_Š1*1,5)</t>
  </si>
  <si>
    <t>(DEL160_Ž1*1,5)</t>
  </si>
  <si>
    <t>"šachta DN2500" 3,7*3,7</t>
  </si>
  <si>
    <t>113107432</t>
  </si>
  <si>
    <t>Odstranění podkladu z betonu prostého tl 300 mm při překopech strojně pl do 15 m2</t>
  </si>
  <si>
    <t>-1423440743</t>
  </si>
  <si>
    <t>ODSTRPODK_Š2500+ODSTRPODK_Ž1</t>
  </si>
  <si>
    <t>113107443</t>
  </si>
  <si>
    <t>Odstranění podkladu živičných tl 150 mm při překopech strojně pl do 15 m2</t>
  </si>
  <si>
    <t>659100342</t>
  </si>
  <si>
    <t>5</t>
  </si>
  <si>
    <t>113151111</t>
  </si>
  <si>
    <t>Rozebrání zpevněných ploch ze silničních dílců</t>
  </si>
  <si>
    <t>1538335757</t>
  </si>
  <si>
    <t>"odstranění silničních panelů" 3,0*6,0</t>
  </si>
  <si>
    <t>6</t>
  </si>
  <si>
    <t>115101201</t>
  </si>
  <si>
    <t>Čerpání vody na dopravní výšku do 10 m průměrný přítok do 500 l/min</t>
  </si>
  <si>
    <t>hod</t>
  </si>
  <si>
    <t>1761225503</t>
  </si>
  <si>
    <t>7</t>
  </si>
  <si>
    <t>115101301</t>
  </si>
  <si>
    <t>Pohotovost čerpací soupravy pro dopravní výšku do 10 m přítok do 500 l/min</t>
  </si>
  <si>
    <t>den</t>
  </si>
  <si>
    <t>1317791177</t>
  </si>
  <si>
    <t>8</t>
  </si>
  <si>
    <t>121151103</t>
  </si>
  <si>
    <t>Sejmutí ornice plochy do 100 m2 tl vrstvy do 200 mm strojně</t>
  </si>
  <si>
    <t>1912909188</t>
  </si>
  <si>
    <t>"travnatý povrch TR" (DEL160_N2*1,5)</t>
  </si>
  <si>
    <t>9</t>
  </si>
  <si>
    <t>131111333</t>
  </si>
  <si>
    <t>Vrtání jamek pro plotové sloupky D do 300 mm - ručně s motorovým vrtákem</t>
  </si>
  <si>
    <t>m</t>
  </si>
  <si>
    <t>-42224886</t>
  </si>
  <si>
    <t>"pro označníkové tyče" 0,75*2</t>
  </si>
  <si>
    <t>10</t>
  </si>
  <si>
    <t>131153102</t>
  </si>
  <si>
    <t>Hloubení jam nezapažených v hornině třídy těžitelnosti I, skupiny 1 a 2 objem do 50 m3 strojně v omezeném prostoru</t>
  </si>
  <si>
    <t>m3</t>
  </si>
  <si>
    <t>1533623170</t>
  </si>
  <si>
    <t>"jáma pro DN2500"( 3,7*3,7*2,9)-(3,7*3,7*0,67)</t>
  </si>
  <si>
    <t>JAM2500_CE*0,45</t>
  </si>
  <si>
    <t>11</t>
  </si>
  <si>
    <t>131253102</t>
  </si>
  <si>
    <t>Hloubení jam nezapažených v hornině třídy těžitelnosti I, skupiny 3 objem do 50 m3 strojně v omezeném prostoru</t>
  </si>
  <si>
    <t>-803493365</t>
  </si>
  <si>
    <t>JAM2500_CE*0,5</t>
  </si>
  <si>
    <t>12</t>
  </si>
  <si>
    <t>131351302</t>
  </si>
  <si>
    <t>Hloubení jam nezapažených v hornině třídy těžitelnosti II, skupiny 4 objem do 50 m3 strojně v omezeném prostoru</t>
  </si>
  <si>
    <t>290115592</t>
  </si>
  <si>
    <t>JAM4</t>
  </si>
  <si>
    <t>JAM2500_CE*0,05</t>
  </si>
  <si>
    <t>13</t>
  </si>
  <si>
    <t>132154201</t>
  </si>
  <si>
    <t>Hloubení zapažených rýh š do 2000 mm v hornině třídy těžitelnosti I, skupiny 1 a 2 objem do 20 m3</t>
  </si>
  <si>
    <t>1626466699</t>
  </si>
  <si>
    <t>VYK_Ž1</t>
  </si>
  <si>
    <t>"výkop m3 v živici-Ž1" (KUB160_Ž1-(DEL160_Ž1*1,5*0,67))+(KUB160_Š1-(DEL160_Š1*1,5*0,30))</t>
  </si>
  <si>
    <t>VYK_Š1</t>
  </si>
  <si>
    <t>"výkop m3 ve štěrku-Š1" (KUB160_Š1-(DEL160_Š1*1,5*0,30))</t>
  </si>
  <si>
    <t>"výkop v nezpevněném" KUB160_N2-(ORNIC160_ŠACH_TR*0,2)</t>
  </si>
  <si>
    <t>VYKOP_Z+VYKOP_N</t>
  </si>
  <si>
    <t>VYKOP_CE*0,45</t>
  </si>
  <si>
    <t>14</t>
  </si>
  <si>
    <t>132254201</t>
  </si>
  <si>
    <t>Hloubení zapažených rýh š do 2000 mm v hornině třídy těžitelnosti I, skupiny 3 objem do 20 m3</t>
  </si>
  <si>
    <t>-1590497156</t>
  </si>
  <si>
    <t>VYKOP_CE*0,50</t>
  </si>
  <si>
    <t>132354201</t>
  </si>
  <si>
    <t>Hloubení zapažených rýh š do 2000 mm v hornině třídy těžitelnosti II, skupiny 4 objem do 20 m3</t>
  </si>
  <si>
    <t>1695425983</t>
  </si>
  <si>
    <t>VYKOP4</t>
  </si>
  <si>
    <t>VYKOP_CE*0,05</t>
  </si>
  <si>
    <t>16</t>
  </si>
  <si>
    <t>141721254</t>
  </si>
  <si>
    <t>Řízený zemní protlak délky do 100 m hloubky do 6 m s protlačením potrubí vnějšího průměru vrtu do 180 mm v hornině třídy těžitelnosti I a II, skupiny 1 až 4</t>
  </si>
  <si>
    <t>-431031510</t>
  </si>
  <si>
    <t>17</t>
  </si>
  <si>
    <t>151101101</t>
  </si>
  <si>
    <t>Zřízení příložného pažení a rozepření stěn rýh hl do 2 m</t>
  </si>
  <si>
    <t>1336705395</t>
  </si>
  <si>
    <t>"pažení celkové"  (DEL160_CE-DEL160_P1)*PRUMHL*2</t>
  </si>
  <si>
    <t>"kubatura výk. do 2m hloubky "KUB160_CE-KUBPAŽ_4M</t>
  </si>
  <si>
    <t>"kubatura výk. do 4m hloubky" (2,43+2,62+2,01+2,02+2,11+2,02)*1,5*2,0</t>
  </si>
  <si>
    <t>"pažení celkové do 2m" PAŽCELK*(KUBPAŽ_2M/(KUBPAŽ_2M+KUBPAŽ_4M))</t>
  </si>
  <si>
    <t>"pažení celkové do 4m" PAŽCELK*(KUBPAŽ_4M/(KUBPAŽ_2M+KUBPAŽ_4M))</t>
  </si>
  <si>
    <t>PAŽCELK2*0,8</t>
  </si>
  <si>
    <t>151101102</t>
  </si>
  <si>
    <t>Zřízení příložného pažení a rozepření stěn rýh hl do 4 m</t>
  </si>
  <si>
    <t>401938752</t>
  </si>
  <si>
    <t>PAŽCELK4*0,8</t>
  </si>
  <si>
    <t>19</t>
  </si>
  <si>
    <t>151101111</t>
  </si>
  <si>
    <t>Odstranění příložného pažení a rozepření stěn rýh hl do 2 m</t>
  </si>
  <si>
    <t>-415273297</t>
  </si>
  <si>
    <t>20</t>
  </si>
  <si>
    <t>151101112</t>
  </si>
  <si>
    <t>Odstranění příložného pažení a rozepření stěn rýh hl do 4 m</t>
  </si>
  <si>
    <t>-1981933899</t>
  </si>
  <si>
    <t>151201101</t>
  </si>
  <si>
    <t>Zřízení zátažného pažení a rozepření stěn rýh hl do 2 m</t>
  </si>
  <si>
    <t>547659538</t>
  </si>
  <si>
    <t>PAŽCELK2*0,2</t>
  </si>
  <si>
    <t>22</t>
  </si>
  <si>
    <t>151201102</t>
  </si>
  <si>
    <t>Zřízení zátažného pažení a rozepření stěn rýh hl do 4 m</t>
  </si>
  <si>
    <t>39328248</t>
  </si>
  <si>
    <t>PAŽCELK4*0,2</t>
  </si>
  <si>
    <t>23</t>
  </si>
  <si>
    <t>151201111</t>
  </si>
  <si>
    <t>Odstranění zátažného pažení a rozepření stěn rýh hl do 2 m</t>
  </si>
  <si>
    <t>14885528</t>
  </si>
  <si>
    <t>24</t>
  </si>
  <si>
    <t>151201112</t>
  </si>
  <si>
    <t>Odstranění zátažného pažení a rozepření stěn rýh hl do 4 m</t>
  </si>
  <si>
    <t>-178866478</t>
  </si>
  <si>
    <t>25</t>
  </si>
  <si>
    <t>153191117.R</t>
  </si>
  <si>
    <t>Pažení jámy pro šachtu DN2500 s půdorysnými rozměry 3,5 x 3,5 m a hloubky 2,4 m. V ceně pronájem na nezbytně nutnou dobu pro provedení prací, doprava, osazení a odstranění rámového pažicího boxu</t>
  </si>
  <si>
    <t>kus</t>
  </si>
  <si>
    <t>2034720363</t>
  </si>
  <si>
    <t>26</t>
  </si>
  <si>
    <t>162751117.R</t>
  </si>
  <si>
    <t>Vodorovné přemístění výkopku/sypaniny z horniny třídy těžitelnosti I, skupiny 1 až 3 na trvalou skládku. Vzdálenost si určí zhotovitel.</t>
  </si>
  <si>
    <t>515612784</t>
  </si>
  <si>
    <t>"vytlačený objem L-P-O ve zpevněném" (DEL160_Ž1+DEL160_Š1)*(0,15+0,16+0,25)*1,5</t>
  </si>
  <si>
    <t>"vytlačený objem L-P-O v nezpevněném" (DEL160_N2)*(0,15+0,16+0,25)*1,5</t>
  </si>
  <si>
    <t>"vytlačený objem Š2500" (2,8*2,8*3,14/4)*2,25</t>
  </si>
  <si>
    <t>(VYKOP_Z+VYTLAČ_N)*((VYKOP3+VYKOP12)/VYKOP_CE)+(JAM12+JAM3)</t>
  </si>
  <si>
    <t>171201221</t>
  </si>
  <si>
    <t>Poplatek za uložení na skládce (skládkovné) zeminy a kamení kód odpadu 17 05 04</t>
  </si>
  <si>
    <t>t</t>
  </si>
  <si>
    <t>173057897</t>
  </si>
  <si>
    <t>(ODVOZ13+ODVOZ45)</t>
  </si>
  <si>
    <t>ODVOZ_CE*2,0</t>
  </si>
  <si>
    <t>28</t>
  </si>
  <si>
    <t>171251201.R</t>
  </si>
  <si>
    <t>Uložení sypaniny na trvalou skládku odpadů</t>
  </si>
  <si>
    <t>-970094697</t>
  </si>
  <si>
    <t>29</t>
  </si>
  <si>
    <t>174151101</t>
  </si>
  <si>
    <t>Zásyp jam, šachet rýh nebo kolem objektů sypaninou se zhutněním</t>
  </si>
  <si>
    <t>1350614977</t>
  </si>
  <si>
    <t>"zásyp ve zpev." (VYKOP_Z-VYTLAČ_Z)+(JAM2500_CE-VYTLAČ_Z_Š2500)</t>
  </si>
  <si>
    <t>ZASYP_N</t>
  </si>
  <si>
    <t>"zásyp v nezpev" (VYKOP_N-VYTLAČ_N)</t>
  </si>
  <si>
    <t>ZASYP_CE</t>
  </si>
  <si>
    <t>Součet</t>
  </si>
  <si>
    <t>30</t>
  </si>
  <si>
    <t>M</t>
  </si>
  <si>
    <t>58331200</t>
  </si>
  <si>
    <t>štěrkopísek netříděný zásypový</t>
  </si>
  <si>
    <t>-1549236653</t>
  </si>
  <si>
    <t>((ZASYP_Z)+(JAM2500_CE-VYTLAČ_Z_Š2500))*2,0</t>
  </si>
  <si>
    <t>31</t>
  </si>
  <si>
    <t>175151101</t>
  </si>
  <si>
    <t>Obsypání potrubí strojně sypaninou bez prohození, uloženou do 3 m</t>
  </si>
  <si>
    <t>-2099623787</t>
  </si>
  <si>
    <t>(DEL160_N2+DEL160_Š1+DEL160_Ž1)*1,5*(0,16+0,25)</t>
  </si>
  <si>
    <t>32</t>
  </si>
  <si>
    <t>58337310</t>
  </si>
  <si>
    <t>štěrkopísek frakce 0/4</t>
  </si>
  <si>
    <t>-1206663078</t>
  </si>
  <si>
    <t>OBSYP_CE*2,0</t>
  </si>
  <si>
    <t>33</t>
  </si>
  <si>
    <t>181351003</t>
  </si>
  <si>
    <t>Rozprostření ornice tl vrstvy do 200 mm pl do 100 m2 v rovině nebo ve svahu do 1:5 strojně</t>
  </si>
  <si>
    <t>-177804887</t>
  </si>
  <si>
    <t>34</t>
  </si>
  <si>
    <t>181411121</t>
  </si>
  <si>
    <t>Založení lučního trávníku výsevem plochy do 1000 m2 v rovině a ve svahu do 1:5</t>
  </si>
  <si>
    <t>-201005788</t>
  </si>
  <si>
    <t>35</t>
  </si>
  <si>
    <t>00572100</t>
  </si>
  <si>
    <t>osivo jetelotráva intenzivní víceletá</t>
  </si>
  <si>
    <t>kg</t>
  </si>
  <si>
    <t>-491217717</t>
  </si>
  <si>
    <t>ORNIC_CE*0,015</t>
  </si>
  <si>
    <t>Svislé a kompletní konstrukce</t>
  </si>
  <si>
    <t>36</t>
  </si>
  <si>
    <t>338121125</t>
  </si>
  <si>
    <t>Osazování sloupků a vzpěr ŽB plotových zabetonováním patky o objemu do 0,20 m3</t>
  </si>
  <si>
    <t>1483376501</t>
  </si>
  <si>
    <t>"označníková tyč" (0,5*0,5*0,75)*2</t>
  </si>
  <si>
    <t>37</t>
  </si>
  <si>
    <t>-877725754</t>
  </si>
  <si>
    <t>Vodorovné konstrukce</t>
  </si>
  <si>
    <t>38</t>
  </si>
  <si>
    <t>451573111</t>
  </si>
  <si>
    <t>Lože pod potrubí, stoky a drobné objekty v otevřeném výkopu z písku a štěrkopísku do 63 mm</t>
  </si>
  <si>
    <t>1484767873</t>
  </si>
  <si>
    <t>LOŽE_CE</t>
  </si>
  <si>
    <t>(DEL160_N2+DEL160_Š1+DEL160_Ž1)*1,5*0,15</t>
  </si>
  <si>
    <t>Komunikace pozemní</t>
  </si>
  <si>
    <t>39</t>
  </si>
  <si>
    <t>564871111</t>
  </si>
  <si>
    <t>Podklad ze štěrkodrtě ŠD tl 250 mm</t>
  </si>
  <si>
    <t>1686309576</t>
  </si>
  <si>
    <t>40</t>
  </si>
  <si>
    <t>566901232</t>
  </si>
  <si>
    <t>Vyspravení podkladu po překopech ing sítí plochy přes 15 m2 štěrkodrtí tl. 150 mm</t>
  </si>
  <si>
    <t>-387248312</t>
  </si>
  <si>
    <t>"provizorní úprava rýhy před pokládkou živice" ODSTRPODK_Ž</t>
  </si>
  <si>
    <t>41</t>
  </si>
  <si>
    <t>567122114</t>
  </si>
  <si>
    <t>Podklad ze směsi stmelené cementem SC C 8/10 (KSC I) tl 150 mm</t>
  </si>
  <si>
    <t>1813672978</t>
  </si>
  <si>
    <t>"celková tloušťka 300 mm" ODSTRPODK_B*2</t>
  </si>
  <si>
    <t>42</t>
  </si>
  <si>
    <t>573111112</t>
  </si>
  <si>
    <t>Postřik živičný infiltrační s posypem z asfaltu množství 1 kg/m2</t>
  </si>
  <si>
    <t>1855796275</t>
  </si>
  <si>
    <t>43</t>
  </si>
  <si>
    <t>573231111</t>
  </si>
  <si>
    <t>Postřik živičný spojovací ze silniční emulze v množství 0,70 kg/m2</t>
  </si>
  <si>
    <t>1660162769</t>
  </si>
  <si>
    <t>ODSTRPODK_Ž+ODSTRŽ1_ZÁM</t>
  </si>
  <si>
    <t>44</t>
  </si>
  <si>
    <t>577144111</t>
  </si>
  <si>
    <t>Asfaltový beton vrstva obrusná ACO 11 (ABS) tř. I tl 50 mm š do 3 m z nemodifikovaného asfaltu</t>
  </si>
  <si>
    <t>1597426545</t>
  </si>
  <si>
    <t>ACO11_Ž1</t>
  </si>
  <si>
    <t>45</t>
  </si>
  <si>
    <t>577165032</t>
  </si>
  <si>
    <t>Asfaltový beton vrstva ložní ACL 16 (ABVH) tl 70 mm š do 1,5 m z modifikovaného asfaltu</t>
  </si>
  <si>
    <t>1347771050</t>
  </si>
  <si>
    <t>ACL16_Ž1</t>
  </si>
  <si>
    <t>46</t>
  </si>
  <si>
    <t>584121109</t>
  </si>
  <si>
    <t>Osazení silničních dílců z ŽB do lože z kameniva těženého tl 40 mm plochy do 50 m2</t>
  </si>
  <si>
    <t>2111379498</t>
  </si>
  <si>
    <t>Úpravy povrchů, podlahy a osazování výplní</t>
  </si>
  <si>
    <t>47</t>
  </si>
  <si>
    <t>631311215</t>
  </si>
  <si>
    <t>Mazanina tl do 80 mm z betonu prostého se zvýšenými nároky na prostředí tř. C 30/37</t>
  </si>
  <si>
    <t>-682241095</t>
  </si>
  <si>
    <t>"spádový beton v šachtě DN2500" 2,5*2,5*3,14/4*0,08</t>
  </si>
  <si>
    <t>48</t>
  </si>
  <si>
    <t>31316002</t>
  </si>
  <si>
    <t>síť výztužná svařovaná 100x100mm drát D 4mm</t>
  </si>
  <si>
    <t>-151816198</t>
  </si>
  <si>
    <t>BET_MAZANIN/0,08</t>
  </si>
  <si>
    <t>49</t>
  </si>
  <si>
    <t>635111241</t>
  </si>
  <si>
    <t>Násyp pod podlahy z hrubého kameniva 8-16 se zhutněním</t>
  </si>
  <si>
    <t>1407233637</t>
  </si>
  <si>
    <t>"štěrková vrstva 150 mm pod Š2500" (2,8+0,4)*(2,8+0,4)*3,14/4*0,15</t>
  </si>
  <si>
    <t>Trubní vedení</t>
  </si>
  <si>
    <t>50</t>
  </si>
  <si>
    <t>850265121</t>
  </si>
  <si>
    <t>Výřez nebo výsek na potrubí z trub litinových tlakových nebo plastických hmot DN 100</t>
  </si>
  <si>
    <t>-1020932716</t>
  </si>
  <si>
    <t>"napojení na obou koncích" 2</t>
  </si>
  <si>
    <t>51</t>
  </si>
  <si>
    <t>851241131</t>
  </si>
  <si>
    <t>Montáž potrubí z trub litinových hrdlových s integrovaným těsněním otevřený výkop DN 80</t>
  </si>
  <si>
    <t>329547926</t>
  </si>
  <si>
    <t>1,0</t>
  </si>
  <si>
    <t>52</t>
  </si>
  <si>
    <t>55253149</t>
  </si>
  <si>
    <t>trouba kanalizační hrdlová litinová pozinkovaná s krycí epoxidovou vrstvou, vnitřní cementovou výstelkou, jištěný spoj, 6 m DN 80</t>
  </si>
  <si>
    <t>2001953946</t>
  </si>
  <si>
    <t>53</t>
  </si>
  <si>
    <t>851261131</t>
  </si>
  <si>
    <t>Montáž potrubí z trub litinových hrdlových s integrovaným těsněním otevřený výkop DN 100</t>
  </si>
  <si>
    <t>592894940</t>
  </si>
  <si>
    <t>2,0</t>
  </si>
  <si>
    <t>54</t>
  </si>
  <si>
    <t>55253150</t>
  </si>
  <si>
    <t>trouba kanalizační hrdlová litinová pozinkovaná s krycí epoxidovou vrstvou, vnitřní cementovou výstelkou, jištěný spoj, 6 m DN 100</t>
  </si>
  <si>
    <t>1077201088</t>
  </si>
  <si>
    <t>55</t>
  </si>
  <si>
    <t>851311131</t>
  </si>
  <si>
    <t>Montáž potrubí z trub litinových hrdlových s integrovaným těsněním otevřený výkop DN 150</t>
  </si>
  <si>
    <t>-1313791638</t>
  </si>
  <si>
    <t>56</t>
  </si>
  <si>
    <t>55253152</t>
  </si>
  <si>
    <t>trouba kanalizační hrdlová litinová pozinkovaná s krycí epoxidovou vrstvou, vnitřní cementovou výstelkou, jištěný spoj, 6 m DN 150</t>
  </si>
  <si>
    <t>-176280984</t>
  </si>
  <si>
    <t>57</t>
  </si>
  <si>
    <t>857242122</t>
  </si>
  <si>
    <t>Montáž litinových tvarovek jednoosých přírubových otevřený výkop DN 80</t>
  </si>
  <si>
    <t>-447085414</t>
  </si>
  <si>
    <t>58</t>
  </si>
  <si>
    <t>810008000316</t>
  </si>
  <si>
    <t>PŘÍRUBA VNITŘNÍ ZÁVIT 80-3~~</t>
  </si>
  <si>
    <t>402588790</t>
  </si>
  <si>
    <t>59</t>
  </si>
  <si>
    <t>505008020016</t>
  </si>
  <si>
    <t>KOLENO PATNÍ PŘÍRUBOVÉ DLOUHÉ 80</t>
  </si>
  <si>
    <t>-1270576118</t>
  </si>
  <si>
    <t>60</t>
  </si>
  <si>
    <t>760208009816</t>
  </si>
  <si>
    <t>PŘÍRUBA - TAH - LITINA 80/98</t>
  </si>
  <si>
    <t>-780311679</t>
  </si>
  <si>
    <t>61</t>
  </si>
  <si>
    <t>55253244</t>
  </si>
  <si>
    <t>trouba přírubová litinová vodovodní  PN10/16 DN 80 dl 700mm</t>
  </si>
  <si>
    <t>1621147452</t>
  </si>
  <si>
    <t>62</t>
  </si>
  <si>
    <t>55254026</t>
  </si>
  <si>
    <t>koleno 90° přírubové litinové vodovodní Q-kus PN10/40 DN 80</t>
  </si>
  <si>
    <t>-196855774</t>
  </si>
  <si>
    <t>63</t>
  </si>
  <si>
    <t>857261131</t>
  </si>
  <si>
    <t>Montáž litinových tvarovek jednoosých hrdlových otevřený výkop s integrovaným těsněním DN 100</t>
  </si>
  <si>
    <t>-840196707</t>
  </si>
  <si>
    <t>64</t>
  </si>
  <si>
    <t>286709305216.R</t>
  </si>
  <si>
    <t>spojka přímá WAGA 3007 709305616 d 104-132 DN 100 PN 16</t>
  </si>
  <si>
    <t>-37816761</t>
  </si>
  <si>
    <t>65</t>
  </si>
  <si>
    <t>857262122</t>
  </si>
  <si>
    <t>Montáž litinových tvarovek jednoosých přírubových otevřený výkop DN 100</t>
  </si>
  <si>
    <t>1250611775</t>
  </si>
  <si>
    <t>66</t>
  </si>
  <si>
    <t>760210011816</t>
  </si>
  <si>
    <t>PŘÍRUBA - TAH - LITINA 100/118</t>
  </si>
  <si>
    <t>109501786</t>
  </si>
  <si>
    <t>67</t>
  </si>
  <si>
    <t>857264122</t>
  </si>
  <si>
    <t>Montáž litinových tvarovek odbočných přírubových otevřený výkop DN 100</t>
  </si>
  <si>
    <t>377844262</t>
  </si>
  <si>
    <t>68</t>
  </si>
  <si>
    <t>55253515</t>
  </si>
  <si>
    <t>tvarovka přírubová litinová s přírubovou odbočkou,práškový epoxid tl 250µm T-kus DN 100/80</t>
  </si>
  <si>
    <t>-22490786</t>
  </si>
  <si>
    <t>69</t>
  </si>
  <si>
    <t>857311131</t>
  </si>
  <si>
    <t>Montáž litinových tvarovek jednoosých hrdlových otevřený výkop s integrovaným těsněním DN 150</t>
  </si>
  <si>
    <t>-580969862</t>
  </si>
  <si>
    <t>70</t>
  </si>
  <si>
    <t>286709305220.R</t>
  </si>
  <si>
    <t>spojka přímá WAGA 3007 709305620 d 154-192 DN 150 PN 16</t>
  </si>
  <si>
    <t>-63148545</t>
  </si>
  <si>
    <t>71</t>
  </si>
  <si>
    <t>857312122</t>
  </si>
  <si>
    <t>Montáž litinových tvarovek jednoosých přírubových otevřený výkop DN 150</t>
  </si>
  <si>
    <t>1555927428</t>
  </si>
  <si>
    <t>72</t>
  </si>
  <si>
    <t>286615421.R</t>
  </si>
  <si>
    <t>lemový nákružek s přírubou 615421 EFL SDR11 d160/DN150 Frialen</t>
  </si>
  <si>
    <t>-1649522633</t>
  </si>
  <si>
    <t>73</t>
  </si>
  <si>
    <t>760215017016</t>
  </si>
  <si>
    <t>PŘÍRUBA - TAH - LITINA 150/170</t>
  </si>
  <si>
    <t>ks</t>
  </si>
  <si>
    <t>-1631068015</t>
  </si>
  <si>
    <t>74</t>
  </si>
  <si>
    <t>080115010016</t>
  </si>
  <si>
    <t>PŘÍRUBA REDUKOVANÁ XR-A 150/100</t>
  </si>
  <si>
    <t>263271466</t>
  </si>
  <si>
    <t>75</t>
  </si>
  <si>
    <t>55254014</t>
  </si>
  <si>
    <t>koleno přírubové z tvárné litiny,práškový epoxid tl 250µm FFK-kus DN 150- 45°</t>
  </si>
  <si>
    <t>1949279822</t>
  </si>
  <si>
    <t>76</t>
  </si>
  <si>
    <t>857314122</t>
  </si>
  <si>
    <t>Montáž litinových tvarovek odbočných přírubových otevřený výkop DN 150</t>
  </si>
  <si>
    <t>173078037</t>
  </si>
  <si>
    <t>77</t>
  </si>
  <si>
    <t>55253530.R</t>
  </si>
  <si>
    <t>tvarovka přírubová litinová s přírubovou odbočkou,práškový epoxid tl 250µm T-kus DN 150/150</t>
  </si>
  <si>
    <t>424800092</t>
  </si>
  <si>
    <t>78</t>
  </si>
  <si>
    <t>55253527</t>
  </si>
  <si>
    <t>tvarovka přírubová litinová s přírubovou odbočkou,práškový epoxid tl 250µm T-kus DN 150/80</t>
  </si>
  <si>
    <t>1856473412</t>
  </si>
  <si>
    <t>79</t>
  </si>
  <si>
    <t>871291811</t>
  </si>
  <si>
    <t>Bourání stávajícího potrubí z polyetylenu D 140 mm</t>
  </si>
  <si>
    <t>-614088892</t>
  </si>
  <si>
    <t>80</t>
  </si>
  <si>
    <t>871321141</t>
  </si>
  <si>
    <t>Montáž potrubí z PE100 SDR 11 otevřený výkop svařovaných na tupo D 160 x 14,6 mm</t>
  </si>
  <si>
    <t>-284902791</t>
  </si>
  <si>
    <t>DEL160_CE-1,5</t>
  </si>
  <si>
    <t>81</t>
  </si>
  <si>
    <t>28613329.R</t>
  </si>
  <si>
    <t>potrubí kanalizační třívrstvé PE100 RC+ SDR11, 160x14,6 dl 12m, s ochranným pláštěm</t>
  </si>
  <si>
    <t>1963584715</t>
  </si>
  <si>
    <t>82</t>
  </si>
  <si>
    <t>871351819</t>
  </si>
  <si>
    <t>Příplatek k bourání potrubí z polyetylenu ve štole, v uzavřeném kanálu nebo v objektu D do 225 mm</t>
  </si>
  <si>
    <t>-621868324</t>
  </si>
  <si>
    <t>83</t>
  </si>
  <si>
    <t>877321101</t>
  </si>
  <si>
    <t>Montáž elektrospojek na vodovodním potrubí z PE trub d 160</t>
  </si>
  <si>
    <t>-710861358</t>
  </si>
  <si>
    <t>84</t>
  </si>
  <si>
    <t>286612691.R</t>
  </si>
  <si>
    <t>elektrospojka 612691 MB SDR11 d160 Frialen</t>
  </si>
  <si>
    <t>127777842</t>
  </si>
  <si>
    <t>85</t>
  </si>
  <si>
    <t>877321201</t>
  </si>
  <si>
    <t>Montáž oblouků svařovaných na tupo na vodovodním potrubí z PE trub d 160</t>
  </si>
  <si>
    <t>-2095538188</t>
  </si>
  <si>
    <t>86</t>
  </si>
  <si>
    <t>286191648511.R</t>
  </si>
  <si>
    <t>BB 45° oblouk dlouhý 191648511 PE100 SDR11 d160 Frialen</t>
  </si>
  <si>
    <t>-868650654</t>
  </si>
  <si>
    <t>87</t>
  </si>
  <si>
    <t>879451192.R</t>
  </si>
  <si>
    <t>Odstranění vývalku odfrézováním uvnitř potrubí vzniklého svařováním tyčí délky 12 m na tupo a kamerové prohlídky vnitřku potrubí kontrolující odstranění vývalku od svárů</t>
  </si>
  <si>
    <t>-743632870</t>
  </si>
  <si>
    <t>88</t>
  </si>
  <si>
    <t>891241112</t>
  </si>
  <si>
    <t>Montáž vodovodních šoupátek otevřený výkop DN 80</t>
  </si>
  <si>
    <t>1480399317</t>
  </si>
  <si>
    <t>89</t>
  </si>
  <si>
    <t>422122512.R</t>
  </si>
  <si>
    <t>souprava zemní teleskopická PATENTplus-0,9-1,3 DN 80</t>
  </si>
  <si>
    <t>-808900294</t>
  </si>
  <si>
    <t>90</t>
  </si>
  <si>
    <t>891241222</t>
  </si>
  <si>
    <t>Montáž vodovodních šoupátek s ručním kolečkem v šachtách DN 80</t>
  </si>
  <si>
    <t>-1826860881</t>
  </si>
  <si>
    <t>91</t>
  </si>
  <si>
    <t>4227818045.R</t>
  </si>
  <si>
    <t>šoupě EKOplus přírubové krátké DN 80 PN16-odpadní voda</t>
  </si>
  <si>
    <t>35805856</t>
  </si>
  <si>
    <t>92</t>
  </si>
  <si>
    <t>4222203.161331.R</t>
  </si>
  <si>
    <t>ruční kolo TYP 900 DN65-80</t>
  </si>
  <si>
    <t>-714607092</t>
  </si>
  <si>
    <t>93</t>
  </si>
  <si>
    <t>891243321</t>
  </si>
  <si>
    <t>Montáž ventilů odvzdušňovacích přírubových DN 80</t>
  </si>
  <si>
    <t>-1612327316</t>
  </si>
  <si>
    <t>94</t>
  </si>
  <si>
    <t>986308000016</t>
  </si>
  <si>
    <t>VENTIL ODVZDUŠŇOVACÍ OCEL PRO ODPAD VODU 80</t>
  </si>
  <si>
    <t>1115294493</t>
  </si>
  <si>
    <t>95</t>
  </si>
  <si>
    <t>891311222</t>
  </si>
  <si>
    <t>Montáž vodovodních šoupátek s ručním kolečkem v šachtách DN 150</t>
  </si>
  <si>
    <t>817686844</t>
  </si>
  <si>
    <t>96</t>
  </si>
  <si>
    <t>4227818075.R</t>
  </si>
  <si>
    <t>šoupě EKOplus přírubové krátké DN 150 PN16-KANAL</t>
  </si>
  <si>
    <t>-690152842</t>
  </si>
  <si>
    <t>97</t>
  </si>
  <si>
    <t>4222204.161331.R</t>
  </si>
  <si>
    <t>ruční kolo TYP 900 DN100-150</t>
  </si>
  <si>
    <t>-355688270</t>
  </si>
  <si>
    <t>98</t>
  </si>
  <si>
    <t>892351111</t>
  </si>
  <si>
    <t>Tlaková zkouška vodou potrubí DN 150 nebo 200</t>
  </si>
  <si>
    <t>-1160217225</t>
  </si>
  <si>
    <t>99</t>
  </si>
  <si>
    <t>892372111</t>
  </si>
  <si>
    <t>Zabezpečení konců potrubí DN do 300 při tlakových zkouškách vodou</t>
  </si>
  <si>
    <t>-1184933757</t>
  </si>
  <si>
    <t>100</t>
  </si>
  <si>
    <t>894411111</t>
  </si>
  <si>
    <t>Zřízení šachet kanalizačních z betonových dílců na potrubí DN do 200 dno beton tř. C 25/30</t>
  </si>
  <si>
    <t>-565876405</t>
  </si>
  <si>
    <t>"VZŠ1" 1</t>
  </si>
  <si>
    <t>101</t>
  </si>
  <si>
    <t>592221CSB.R</t>
  </si>
  <si>
    <t>TBZ-Q.1 CAPITAN 150/500, kyneta 1/1 Šachtové dno DN 1000, výtok 150 mm, výška 500, t 150 mm, kyneta 1/1</t>
  </si>
  <si>
    <t>1966299166</t>
  </si>
  <si>
    <t>102</t>
  </si>
  <si>
    <t>59224348</t>
  </si>
  <si>
    <t>těsnění elastomerové pro spojení šachetních dílů DN 1000</t>
  </si>
  <si>
    <t>1173405193</t>
  </si>
  <si>
    <t>103</t>
  </si>
  <si>
    <t>592182CSB.R</t>
  </si>
  <si>
    <t>TBS-Q.1 1000/1000/120 SP Skruž šachtová se stupadly DN 1000, výška 1000, t 120 mm</t>
  </si>
  <si>
    <t>352932199</t>
  </si>
  <si>
    <t>104</t>
  </si>
  <si>
    <t>592162CSB.R</t>
  </si>
  <si>
    <t>TZK-Q.1 1000x625/200 D400 Zákrytová deska 1000/625, třída zatížení D400, t 120 mm</t>
  </si>
  <si>
    <t>-686597068</t>
  </si>
  <si>
    <t>105</t>
  </si>
  <si>
    <t>592280CSB.R</t>
  </si>
  <si>
    <t>TBW-Q.1 100/600/120 Vyrovnávací prstenec výška 100 mm, pro šachtový program t 120 mm</t>
  </si>
  <si>
    <t>1306731017</t>
  </si>
  <si>
    <t>106</t>
  </si>
  <si>
    <t>592276CSB.R</t>
  </si>
  <si>
    <t>TBW-Q.1 60/600/120 Vyrovnávací prstenec výška 60 mm, pro šachtový program t 120 mm</t>
  </si>
  <si>
    <t>2039225885</t>
  </si>
  <si>
    <t>107</t>
  </si>
  <si>
    <t>894812555.R</t>
  </si>
  <si>
    <t>773327317</t>
  </si>
  <si>
    <t>108</t>
  </si>
  <si>
    <t>899104112</t>
  </si>
  <si>
    <t>Osazení poklopů litinových nebo ocelových včetně rámů pro třídu zatížení D400, E600</t>
  </si>
  <si>
    <t>450088761</t>
  </si>
  <si>
    <t>109</t>
  </si>
  <si>
    <t>55241032.R</t>
  </si>
  <si>
    <t>poklop šachtový VIATOP M 610 třída D400, kruhový bez ventilace</t>
  </si>
  <si>
    <t>90170646</t>
  </si>
  <si>
    <t>110</t>
  </si>
  <si>
    <t>899401112</t>
  </si>
  <si>
    <t>Osazení poklopů litinových šoupátkových</t>
  </si>
  <si>
    <t>678808394</t>
  </si>
  <si>
    <t>111</t>
  </si>
  <si>
    <t>7.2.8.KMB</t>
  </si>
  <si>
    <t>EURO plovoucí uliční poklop, hranatý, 7.2.8 MB-kanal</t>
  </si>
  <si>
    <t>599236562</t>
  </si>
  <si>
    <t>112</t>
  </si>
  <si>
    <t>899431111</t>
  </si>
  <si>
    <t>Výšková úprava uličního vstupu nebo vpusti do 200 mm zvýšením krycího hrnce, šoupěte nebo hydrantu</t>
  </si>
  <si>
    <t>760509575</t>
  </si>
  <si>
    <t>113</t>
  </si>
  <si>
    <t>899722113</t>
  </si>
  <si>
    <t>Krytí potrubí z plastů výstražnou fólií z PVC 34cm</t>
  </si>
  <si>
    <t>-619549985</t>
  </si>
  <si>
    <t>DEL160_N2+DEL160_Š1+DEL160_Ž1</t>
  </si>
  <si>
    <t>114</t>
  </si>
  <si>
    <t>8999902.R</t>
  </si>
  <si>
    <t>Těsnící a spojovací materiál nerez dle specifikace</t>
  </si>
  <si>
    <t>-1381277515</t>
  </si>
  <si>
    <t>115</t>
  </si>
  <si>
    <t>8999906.R</t>
  </si>
  <si>
    <t>Zkouška průchodnosti potrubí do DN 150</t>
  </si>
  <si>
    <t>-2117349468</t>
  </si>
  <si>
    <t>116</t>
  </si>
  <si>
    <t>760215000300</t>
  </si>
  <si>
    <t>SVĚRNÝ KROUŽEK K 7602 150/170</t>
  </si>
  <si>
    <t>892781565</t>
  </si>
  <si>
    <t>117</t>
  </si>
  <si>
    <t>8999919.R</t>
  </si>
  <si>
    <t>Dodávka a montáž těsnění potrubí DN80-150 v betonové stěně tl. 150 mm</t>
  </si>
  <si>
    <t>1371483251</t>
  </si>
  <si>
    <t>118</t>
  </si>
  <si>
    <t>55117895.R</t>
  </si>
  <si>
    <t>spojka hadicová Storz B75/3" závit vnější</t>
  </si>
  <si>
    <t>-810521405</t>
  </si>
  <si>
    <t>Ostatní konstrukce a práce, bourání</t>
  </si>
  <si>
    <t>119</t>
  </si>
  <si>
    <t>979094441</t>
  </si>
  <si>
    <t>Očištění vybouraných silničních dílců s původním spárováním z kameniva těženého</t>
  </si>
  <si>
    <t>-1898422159</t>
  </si>
  <si>
    <t>997</t>
  </si>
  <si>
    <t>Přesun sutě</t>
  </si>
  <si>
    <t>120</t>
  </si>
  <si>
    <t>997221551.R</t>
  </si>
  <si>
    <t>Vodorovná doprava suti ze sypkých materiálů na trvalou skládku odpadů. Vzdálenost si určí zhotovitel.</t>
  </si>
  <si>
    <t>1000422790</t>
  </si>
  <si>
    <t>SUŤ_SYP_T</t>
  </si>
  <si>
    <t>(SUŤ_ŠTĚRK_T+SUŤ_ŽIVICE_T)</t>
  </si>
  <si>
    <t>121</t>
  </si>
  <si>
    <t>997221561.R</t>
  </si>
  <si>
    <t>Vodorovná doprava suti z kusových materiálů na trvalou skládku odpadů. Vzdálenost si určí zhotovitel.</t>
  </si>
  <si>
    <t>-10003992</t>
  </si>
  <si>
    <t>122</t>
  </si>
  <si>
    <t>997221615</t>
  </si>
  <si>
    <t>Poplatek za uložení na skládce (skládkovné) stavebního odpadu betonového kód odpadu 17 01 01</t>
  </si>
  <si>
    <t>-479026779</t>
  </si>
  <si>
    <t>ODSTRPODK_B*0,62499</t>
  </si>
  <si>
    <t>123</t>
  </si>
  <si>
    <t>997221645</t>
  </si>
  <si>
    <t>Poplatek za uložení na skládce (skládkovné) odpadu asfaltového bez dehtu kód odpadu 17 03 02</t>
  </si>
  <si>
    <t>883543779</t>
  </si>
  <si>
    <t>(ODSTRPODK_Ž*0,315999017)+(ODSTRŽ1_ZÁM*0,098003398)</t>
  </si>
  <si>
    <t>124</t>
  </si>
  <si>
    <t>997221655</t>
  </si>
  <si>
    <t>-1642425626</t>
  </si>
  <si>
    <t>ODSTRPODK_Š*0,440008567</t>
  </si>
  <si>
    <t>998</t>
  </si>
  <si>
    <t>Přesun hmot</t>
  </si>
  <si>
    <t>125</t>
  </si>
  <si>
    <t>998276101</t>
  </si>
  <si>
    <t>Přesun hmot pro trubní vedení z trub z plastických hmot otevřený výkop</t>
  </si>
  <si>
    <t>1019170742</t>
  </si>
  <si>
    <t>"přesun hmot z oddílu 8-Trubní vedení" 31,775</t>
  </si>
  <si>
    <t>126</t>
  </si>
  <si>
    <t>998276125</t>
  </si>
  <si>
    <t>Příplatek k přesunu hmot pro trubní vedení z trub z plastických hmot za zvětšený přesun do 1000 m</t>
  </si>
  <si>
    <t>-2025092249</t>
  </si>
  <si>
    <t>PSV</t>
  </si>
  <si>
    <t>Práce a dodávky PSV</t>
  </si>
  <si>
    <t>711</t>
  </si>
  <si>
    <t>Izolace proti vodě, vlhkosti a plynům</t>
  </si>
  <si>
    <t>127</t>
  </si>
  <si>
    <t>711111011</t>
  </si>
  <si>
    <t>Provedení izolace proti zemní vlhkosti vodorovné za studena suspenzí asfaltovou</t>
  </si>
  <si>
    <t>-65865032</t>
  </si>
  <si>
    <t>"úprava vnějš. povrchu bet. prvků -zákrytová deska asf.nátěrem" (((2,5+2*0,15)*(2,5+2*0,15)*3,14/4)-(1,0*1,0*3,14/4))</t>
  </si>
  <si>
    <t>128</t>
  </si>
  <si>
    <t>711111131</t>
  </si>
  <si>
    <t>Provedení izolace proti zemní vlhkosti vodorovné za studena nástřikem tloušťky 2 mm</t>
  </si>
  <si>
    <t>-1467681898</t>
  </si>
  <si>
    <t>"vnitřní nátěr Siakfloor MultiDur ES-14-2 vrstvy" (2,5*2,5*3,14/4)*2</t>
  </si>
  <si>
    <t>129</t>
  </si>
  <si>
    <t>711112011</t>
  </si>
  <si>
    <t>Provedení izolace proti zemní vlhkosti svislé za studena suspenzí asfaltovou</t>
  </si>
  <si>
    <t>-1202995264</t>
  </si>
  <si>
    <t>"úprava vnějšího povrchu bet. prvků asf. nátěrem" ((3,14*(2,5+2*0,15))*(2,1+0,29))</t>
  </si>
  <si>
    <t>130</t>
  </si>
  <si>
    <t>711112131</t>
  </si>
  <si>
    <t>Provedení izolace proti zemní vlhkosti svislé za studena nástřikem tloušťky 2 mm</t>
  </si>
  <si>
    <t>-1310899565</t>
  </si>
  <si>
    <t>"vnitřní nátěr Siakfloor MultiDur ES-14-1 vrstva" (2,5*3,14*1,95)*1</t>
  </si>
  <si>
    <t>131</t>
  </si>
  <si>
    <t>23521610.R</t>
  </si>
  <si>
    <t>nátěrová hmota epoxidová izolační bezrozpouštědlová-Sikafloor MultiDur ES-14</t>
  </si>
  <si>
    <t>-884159135</t>
  </si>
  <si>
    <t>(NÁTĚR_S_SIKA+NÁTĚR_V_SIKA)*0,3</t>
  </si>
  <si>
    <t>132</t>
  </si>
  <si>
    <t>711113011</t>
  </si>
  <si>
    <t>Provedení izolace proti zemní vlhkosti podhledu za studena suspenzí asfaltovou</t>
  </si>
  <si>
    <t>296003746</t>
  </si>
  <si>
    <t>"úprava vnějš. povrchu bet. prvků -dno asf.nátěrem" ((2,5+2*0,15)*(2,5+2*0,15)*3,14/4)</t>
  </si>
  <si>
    <t>133</t>
  </si>
  <si>
    <t>24617150</t>
  </si>
  <si>
    <t>nátěr hydroizolační na bázi asfaltu a plastu do spodní stavby</t>
  </si>
  <si>
    <t>70438670</t>
  </si>
  <si>
    <t>(NÁTĚR_P_ASF+NÁTĚR_S_ASF+NÁTĚR_V_ASF)*1,5</t>
  </si>
  <si>
    <t>134</t>
  </si>
  <si>
    <t>998711101</t>
  </si>
  <si>
    <t>Přesun hmot tonážní pro izolace proti vodě, vlhkosti a plynům v objektech výšky do 6 m</t>
  </si>
  <si>
    <t>-1820772133</t>
  </si>
  <si>
    <t>135</t>
  </si>
  <si>
    <t>998711193</t>
  </si>
  <si>
    <t>Příplatek k přesunu hmot tonážní 711 za zvětšený přesun do 500 m</t>
  </si>
  <si>
    <t>-1566830124</t>
  </si>
  <si>
    <t>VRN</t>
  </si>
  <si>
    <t>VRN9</t>
  </si>
  <si>
    <t>Ostatní náklady</t>
  </si>
  <si>
    <t>136</t>
  </si>
  <si>
    <t>091003000</t>
  </si>
  <si>
    <t>1024</t>
  </si>
  <si>
    <t>1437102287</t>
  </si>
  <si>
    <t>137</t>
  </si>
  <si>
    <t>0930001.R</t>
  </si>
  <si>
    <t>Realizační dokumentace zhotovitele, čl.1.5-TP v.1.9</t>
  </si>
  <si>
    <t>1060572390</t>
  </si>
  <si>
    <t>138</t>
  </si>
  <si>
    <t>0930002.R</t>
  </si>
  <si>
    <t>Vytyčení stavby ( všech stavebních objektů ) oprávněným geodetem včetně vypracování zprávy, ochrana geodetických bodů před poškozením ., čl.1.9-TP v.1.9</t>
  </si>
  <si>
    <t>498147295</t>
  </si>
  <si>
    <t>139</t>
  </si>
  <si>
    <t>0930003.R</t>
  </si>
  <si>
    <t>-757409455</t>
  </si>
  <si>
    <t>140</t>
  </si>
  <si>
    <t>0930004.R</t>
  </si>
  <si>
    <t>Zajištění a osvětlení výkopů a překopů, čl.1.15-TP v.1.9</t>
  </si>
  <si>
    <t>364173367</t>
  </si>
  <si>
    <t>141</t>
  </si>
  <si>
    <t>0930005.R</t>
  </si>
  <si>
    <t>Pasportizace přilehlých objektů, vč. monitoringu, čl.1.11-TP v1.9</t>
  </si>
  <si>
    <t>-279060104</t>
  </si>
  <si>
    <t>142</t>
  </si>
  <si>
    <t>0930007.R</t>
  </si>
  <si>
    <t>Havarijní plán - na vyžádání objednatele.</t>
  </si>
  <si>
    <t>-397624426</t>
  </si>
  <si>
    <t>143</t>
  </si>
  <si>
    <t>0930008.R</t>
  </si>
  <si>
    <t>1675636572</t>
  </si>
  <si>
    <t>144</t>
  </si>
  <si>
    <t>0930009.R</t>
  </si>
  <si>
    <t>Osazení informačních panelů ( dodávka panelů objednatel )</t>
  </si>
  <si>
    <t>64611620</t>
  </si>
  <si>
    <t>145</t>
  </si>
  <si>
    <t>0930010.R</t>
  </si>
  <si>
    <t>Vytyčení podzemních zařízení, rizika a zvláštní opatření</t>
  </si>
  <si>
    <t>783845859</t>
  </si>
  <si>
    <t>146</t>
  </si>
  <si>
    <t>0930011.R</t>
  </si>
  <si>
    <t>2082095762</t>
  </si>
  <si>
    <t>147</t>
  </si>
  <si>
    <t>0930012.R</t>
  </si>
  <si>
    <t>1937071242</t>
  </si>
  <si>
    <t>148</t>
  </si>
  <si>
    <t>0930013.R</t>
  </si>
  <si>
    <t>Dokumentace geodetického zaměření stavby. Průběžné zaměřování a odesílání zpracovaných výkresů objednateli k posouzení, závěrečné zpracování dokumentace geodetického zaměření stavby dle standartizovaných požadavků objednatele</t>
  </si>
  <si>
    <t>-807216365</t>
  </si>
  <si>
    <t>149</t>
  </si>
  <si>
    <t>0930014.R</t>
  </si>
  <si>
    <t>-1392322330</t>
  </si>
  <si>
    <t>150</t>
  </si>
  <si>
    <t>0930015.R</t>
  </si>
  <si>
    <t>Spolupráce při záchranném archeologickém dohledu</t>
  </si>
  <si>
    <t>-929804188</t>
  </si>
  <si>
    <t>0930017.R</t>
  </si>
  <si>
    <t>Statická hutnící zkouška - provedení akreditovaným subjektem se stanovením modulu přetvárnosti Edef2 a poměru Edef2/Edef1, včetně vypracování protokolu</t>
  </si>
  <si>
    <t>-1674631229</t>
  </si>
  <si>
    <t>0930018.R</t>
  </si>
  <si>
    <t>Přechodné dopravní značení na staveništi</t>
  </si>
  <si>
    <t>-1742541116</t>
  </si>
  <si>
    <t>DEL160_N3</t>
  </si>
  <si>
    <t>329,7</t>
  </si>
  <si>
    <t>412,7</t>
  </si>
  <si>
    <t>ORNIC400_RÝH</t>
  </si>
  <si>
    <t>ORNIC400_CE</t>
  </si>
  <si>
    <t>ORNIC200_RÝH</t>
  </si>
  <si>
    <t>2014-2 - Kanalizační výtlak - úsek 2</t>
  </si>
  <si>
    <t>ORNIC200_CE</t>
  </si>
  <si>
    <t>VYK_ŠACH_CE</t>
  </si>
  <si>
    <t>VYKOP12_ŠACH</t>
  </si>
  <si>
    <t>12,15</t>
  </si>
  <si>
    <t>VYKOP3_ŠACH</t>
  </si>
  <si>
    <t>13,5</t>
  </si>
  <si>
    <t>VYKOP4_ŠACH</t>
  </si>
  <si>
    <t>1,35</t>
  </si>
  <si>
    <t>VYK_RÝH_CE</t>
  </si>
  <si>
    <t>10,74</t>
  </si>
  <si>
    <t>VYKOP3_RÝH</t>
  </si>
  <si>
    <t>5,37</t>
  </si>
  <si>
    <t>VYKOP12_RÝH</t>
  </si>
  <si>
    <t>4,833</t>
  </si>
  <si>
    <t>VYKOP4_RÝH</t>
  </si>
  <si>
    <t>0,537</t>
  </si>
  <si>
    <t>DEL315_P2</t>
  </si>
  <si>
    <t>PRUMHL_RÝH</t>
  </si>
  <si>
    <t>1,745</t>
  </si>
  <si>
    <t>27,92</t>
  </si>
  <si>
    <t>22,336</t>
  </si>
  <si>
    <t>5,584</t>
  </si>
  <si>
    <t>16,8</t>
  </si>
  <si>
    <t>37,74</t>
  </si>
  <si>
    <t>15,96</t>
  </si>
  <si>
    <t>0,84</t>
  </si>
  <si>
    <t>12,3</t>
  </si>
  <si>
    <t>6,137</t>
  </si>
  <si>
    <t>1082743336</t>
  </si>
  <si>
    <t>-464305345</t>
  </si>
  <si>
    <t>98595386</t>
  </si>
  <si>
    <t>"0,2m ornice nad šachtou" ((2,0*1,5)*1)+((3,0*3,0)*1)</t>
  </si>
  <si>
    <t>ORNIC200_VNĚ</t>
  </si>
  <si>
    <t>"0,2m ornice vně šachty" ((9,0*4,0)*2)-ORNIC200_RÝH</t>
  </si>
  <si>
    <t>121151106</t>
  </si>
  <si>
    <t>Sejmutí ornice plochy do 100 m2 tl vrstvy do 400 mm strojně</t>
  </si>
  <si>
    <t>1570420976</t>
  </si>
  <si>
    <t>"průměrná hloubka šachet/rýh" (1,68+1,65+1,65+2,0)/4</t>
  </si>
  <si>
    <t>"délka D160 protlak-P1" 412,7-DEL160_N3-DEL160_N2-DEL315_P2</t>
  </si>
  <si>
    <t>"délka D315 protlak-P2" 69,0</t>
  </si>
  <si>
    <t>"délka DN160 startovací šachty ornice s podorničím-N3" (2,0*3)+(3,0*1)</t>
  </si>
  <si>
    <t>"délka DN160 startovací šachty ornice-N2" (2,0*1)+(3,0*1)</t>
  </si>
  <si>
    <t>"0,2m ornice; 0,2m podorničí nad šachtou" ((2,0*1,5)*3)+((3,0*3,0)*1)</t>
  </si>
  <si>
    <t>ORNIC400_VNĚ</t>
  </si>
  <si>
    <t>"0,2m ornice; 0,2m podorničí vně šachty" ((9,0*4,0)*4)-ORNIC400_RÝH</t>
  </si>
  <si>
    <t>131153101</t>
  </si>
  <si>
    <t>Hloubení jam nezapažených v hornině třídy těžitelnosti I, skupiny 1 a 2 objem do 20 m3 strojně v omezeném prostoru</t>
  </si>
  <si>
    <t>1604161186</t>
  </si>
  <si>
    <t>VYK_ŠACH_N3</t>
  </si>
  <si>
    <t>"cílová-startovací šachta pro chráničku D315 v N3" ((1,65+0,15)*3,0*3,0)-(3,0*3,0*0,4)</t>
  </si>
  <si>
    <t>VYK_ŠACH_N2</t>
  </si>
  <si>
    <t>"cílová-startovací šachta pro chráničku D315 v N2" ((1,65+0,15)*3,0*3,0)-(3,0*3,0*0,2)</t>
  </si>
  <si>
    <t>VYK_ŠACH_CE*0,45</t>
  </si>
  <si>
    <t>131253101</t>
  </si>
  <si>
    <t>Hloubení jam nezapažených v hornině třídy těžitelnosti I, skupiny 3 objem do 20 m3 strojně v omezeném prostoru</t>
  </si>
  <si>
    <t>1485415225</t>
  </si>
  <si>
    <t>VYK_ŠACH_CE*0,5</t>
  </si>
  <si>
    <t>131351301</t>
  </si>
  <si>
    <t>Hloubení jam nezapažených v hornině třídy těžitelnosti II, skupiny 4 objem do 20 m3 strojně v omezeném prostoru</t>
  </si>
  <si>
    <t>-1322285090</t>
  </si>
  <si>
    <t>VYK_ŠACH_CE*0,05</t>
  </si>
  <si>
    <t>190256818</t>
  </si>
  <si>
    <t>VYK_RÝH_N3</t>
  </si>
  <si>
    <t>"startovací-cílové šachty (rýhy) pro potrubí D160 v N3" (((1,68+1,65+1,65)+(3*0,15))*(2,0*1,5))-((2,0*1,5)*3)</t>
  </si>
  <si>
    <t>VYK_RÝH_N2</t>
  </si>
  <si>
    <t>"startovací-cílové šachty (rýhy) pro potrubí D160 v N2" (((2,0)+(1*0,15))*(2,0*1,5))-((2,0*1,5)*1)</t>
  </si>
  <si>
    <t>VYK_RÝH_CE*0,45</t>
  </si>
  <si>
    <t>1292228942</t>
  </si>
  <si>
    <t>VYK_RÝH_CE*0,5</t>
  </si>
  <si>
    <t>1976269310</t>
  </si>
  <si>
    <t>VYK_RÝH_CE*0,05</t>
  </si>
  <si>
    <t>925802005</t>
  </si>
  <si>
    <t>141721258</t>
  </si>
  <si>
    <t>Řízený zemní protlak délky do 100 m hloubky do 6 m s protlačením potrubí vnějšího průměru vrtu do 315 mm v hornině třídy těžitelnosti I a II, skupiny 1 až 4</t>
  </si>
  <si>
    <t>-1019227187</t>
  </si>
  <si>
    <t>1849579091</t>
  </si>
  <si>
    <t>"pažení celkové"  (4*2,0)*PRUMHL_RÝH*2</t>
  </si>
  <si>
    <t>193776099</t>
  </si>
  <si>
    <t>762817083</t>
  </si>
  <si>
    <t>-592264304</t>
  </si>
  <si>
    <t>-1932288576</t>
  </si>
  <si>
    <t>-951206057</t>
  </si>
  <si>
    <t>"výkop ve zpevněném" 0</t>
  </si>
  <si>
    <t>"výkop v nezpevněném" VYK_RÝH_CE+VYK_ŠACH_CE</t>
  </si>
  <si>
    <t>"vytlačený objem L-P-O ve zpevněném" 0</t>
  </si>
  <si>
    <t>"vytlačený objem L-P-O v nezpevněném" (4*(0,15+0,16+0,25)*1,5*2,0)+(2*(0,15+0,16+0,25)*3,0*3,0)</t>
  </si>
  <si>
    <t>(VYKOP_Z+VYTLAČ_N)*((VYKOP12_RÝH+VYKOP12_ŠACH+VYKOP3_RÝH+VYKOP3_ŠACH)/(VYK_RÝH_CE+VYK_ŠACH_CE))</t>
  </si>
  <si>
    <t>162751137.R</t>
  </si>
  <si>
    <t>Vodorovné přemístění výkopku/sypaniny z horniny třídy těžitelnosti II, skupiny 4 a 5 na trvalou skládku. Vzdálenost si určí zhotovitel.</t>
  </si>
  <si>
    <t>-78111331</t>
  </si>
  <si>
    <t>(VYKOP_Z+VYTLAČ_N)*((VYKOP4_RÝH+VYKOP4_ŠACH)/(VYK_RÝH_CE+VYK_ŠACH_CE))</t>
  </si>
  <si>
    <t>-972064829</t>
  </si>
  <si>
    <t>-1335647776</t>
  </si>
  <si>
    <t>"zásyp ve zpev." (VYKOP_Z-VYTLAČ_Z)</t>
  </si>
  <si>
    <t>-1489740052</t>
  </si>
  <si>
    <t>((2,0*1,5*4)+(3,0*3,0*2))*(0,16+0,25)</t>
  </si>
  <si>
    <t>-2061337019</t>
  </si>
  <si>
    <t>-1854438155</t>
  </si>
  <si>
    <t>181351006</t>
  </si>
  <si>
    <t>Rozprostření ornice tl vrstvy do 400 mm pl do 100 m2 v rovině nebo ve svahu do 1:5 strojně</t>
  </si>
  <si>
    <t>-280483409</t>
  </si>
  <si>
    <t>-1114125284</t>
  </si>
  <si>
    <t>-709274619</t>
  </si>
  <si>
    <t>ORNIC200_CE*0,015</t>
  </si>
  <si>
    <t>2127579542</t>
  </si>
  <si>
    <t>((2,0*1,5*4)+(3,0*3,0*2))*0,15</t>
  </si>
  <si>
    <t>850315121</t>
  </si>
  <si>
    <t>Výřez nebo výsek na potrubí z trub litinových tlakových nebo plastických hmot DN 150</t>
  </si>
  <si>
    <t>-513957842</t>
  </si>
  <si>
    <t>207665987</t>
  </si>
  <si>
    <t>28613329</t>
  </si>
  <si>
    <t>589002051</t>
  </si>
  <si>
    <t>871371141</t>
  </si>
  <si>
    <t>Montáž potrubí z PE100 SDR 11 otevřený výkop svařovaných na tupo D 315 x 28,6 mm</t>
  </si>
  <si>
    <t>-1586795789</t>
  </si>
  <si>
    <t>"chránička" DEL315_P2</t>
  </si>
  <si>
    <t>28613335</t>
  </si>
  <si>
    <t>potrubí kanalizační třívrstvé PE100 RC+ SDR11, 315x28,6 dl 12m, s ochranným pláštěm</t>
  </si>
  <si>
    <t>1688302411</t>
  </si>
  <si>
    <t>1725321786</t>
  </si>
  <si>
    <t>-320011280</t>
  </si>
  <si>
    <t>-2019722739</t>
  </si>
  <si>
    <t>-1161890399</t>
  </si>
  <si>
    <t>1326744495</t>
  </si>
  <si>
    <t>540416701</t>
  </si>
  <si>
    <t>DEL160_N2+DEL160_N3</t>
  </si>
  <si>
    <t>899911101</t>
  </si>
  <si>
    <t>Kluzná objímka výšky 25 mm vnějšího průměru potrubí do 183 mm</t>
  </si>
  <si>
    <t>2066465065</t>
  </si>
  <si>
    <t>899913153</t>
  </si>
  <si>
    <t>Uzavírací manžeta chráničky potrubí DN 150 x 300</t>
  </si>
  <si>
    <t>944416950</t>
  </si>
  <si>
    <t>1492640942</t>
  </si>
  <si>
    <t>8999920.R</t>
  </si>
  <si>
    <t>Napojení konce potrubí d160 do prefa šachtového dna</t>
  </si>
  <si>
    <t>-918128863</t>
  </si>
  <si>
    <t>864472907</t>
  </si>
  <si>
    <t>"přesun hmot z oddílu 8-Trubní vedení" 6,137</t>
  </si>
  <si>
    <t>998276127</t>
  </si>
  <si>
    <t>Příplatek k přesunu hmot pro trubní vedení z trub z plastických hmot za zvětšený přesun do 3000 m</t>
  </si>
  <si>
    <t>311759618</t>
  </si>
  <si>
    <t>SEZNAM FIGUR</t>
  </si>
  <si>
    <t>Výměra</t>
  </si>
  <si>
    <t xml:space="preserve"> 2014-1</t>
  </si>
  <si>
    <t>Použití figury:</t>
  </si>
  <si>
    <t>ODSTRPODK_Z</t>
  </si>
  <si>
    <t>(VYKOP_Z+VYTLAČ_N)*((VYKOP4)/VYKOP_CE)+(JAM4)</t>
  </si>
  <si>
    <t>SUŤ_PLAST_T</t>
  </si>
  <si>
    <t>0,060005505*BOUR_Š_PLAST</t>
  </si>
  <si>
    <t>SUŤ_ŽBETON_T</t>
  </si>
  <si>
    <t xml:space="preserve"> 2014-2</t>
  </si>
  <si>
    <t xml:space="preserve">sloupek ŽB 15x15  dl 2,8m </t>
  </si>
  <si>
    <t>Zkouška průchodnosti potrubí volným nástrojem do DN 150</t>
  </si>
  <si>
    <t>Vodorovná doprava štěrku z konstrukce komunikace na meziskládku, naložení a zpětná doprava z meziskládky na místo použití</t>
  </si>
  <si>
    <t>R</t>
  </si>
  <si>
    <t>Doklady k předání a převzetí díla ve 2 vyhotoveních</t>
  </si>
  <si>
    <t>Dokumentace skutečného provedení stavby ve 2 vyhotoveních</t>
  </si>
  <si>
    <t>kpl</t>
  </si>
  <si>
    <t>Vypracování DIO (dopravně-inženýrské opatření) včetně projednání s dotčenými úřady</t>
  </si>
  <si>
    <t>87 a</t>
  </si>
  <si>
    <t>Pažení jámy pro startovací a cílovou jámu pro chráničku D315 u dálnice D10 s půdorysnými rozměry 3,5 x 3,5 m a hloubky 2,4 m. V ceně pronájem na nezbytně nutnou dobu pro provedení prací, doprava, osazení a odstranění rámového pažicího boxu</t>
  </si>
  <si>
    <t xml:space="preserve">Dodávka a osazení idntifikačního vodiče  CY 6 mm2 současně s protažením potrubí </t>
  </si>
  <si>
    <t>36 a</t>
  </si>
  <si>
    <t xml:space="preserve">Montáž potrubí z PE100 SDR 11 svařovaných na tupo D 160 x 14,6 mm </t>
  </si>
  <si>
    <t xml:space="preserve">Montáž potrubí z PE100 SDR 11 svařovaných na tupo D 315 x 28,6 mm </t>
  </si>
  <si>
    <t xml:space="preserve">Montáž potrubí z PE100 SDR 11  svařovaných na tupo D 160 x 14,6 mm </t>
  </si>
  <si>
    <t>Kluzná objímka RACI typ A, výška 19 mm vnějšího průměru potrubí do 183 mm</t>
  </si>
  <si>
    <t>segment</t>
  </si>
  <si>
    <t>"počet segmentů " DEL315_P2/1,5*2</t>
  </si>
  <si>
    <t>Zkouška průchodnosti volným nástrojem potrubí do DN 150</t>
  </si>
  <si>
    <t>Vedlejší rozpočtové náklady ( platí pro oba úseky )</t>
  </si>
  <si>
    <t>Sondy pro identifikaci podzem. zařízení, čl.1.12-TP v.1.9</t>
  </si>
  <si>
    <t xml:space="preserve">Dodávka a montáž revizní šachta betonová DN 2500 s celkovou výškou 2600 mm , krytí výztuže 50 mm, dle specifikace ve výkres. příloze D.1-8.1 včetně zhotovení prostupů, např. Prefa H.A.N.S. </t>
  </si>
  <si>
    <t>Vypracování geometrického plánu pro zřízení věcného břemene v rozsahu budovaných potrubí, v potřebném počtu vyhotovení.  5 vlastníků pozemků a každému 5 výtisků GP.</t>
  </si>
  <si>
    <t>Fotodokumentace v průběhu provádění celého díla dle čl.1.3. technických podmínek</t>
  </si>
  <si>
    <t>81 a</t>
  </si>
  <si>
    <t>potrubí kanalizační třívrstvé PE100 RC+ SDR11, 160x14,6 dl 12m, s ochranným pláštěm. MATERIÁL BUDE VYDÁN ZE SKLADU OBJEDNATELE NA ADRESE ČECHOVA 1151 MLADÁ BOLESLAV, KTERÝ NEBUDE ZA MATERIÁL ÚČTOVAT. OBJEDNATEL ZAJISTÍ POUZE PŘEPRAVU NA STAVBU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</si>
</sst>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Fill="1" applyAlignment="1" applyProtection="1">
      <protection locked="0"/>
    </xf>
    <xf numFmtId="4" fontId="22" fillId="0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6" fillId="0" borderId="22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22" fillId="5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0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left" vertical="center"/>
    </xf>
    <xf numFmtId="4" fontId="24" fillId="0" borderId="0" xfId="0" applyNumberFormat="1" applyFont="1" applyFill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Fill="1" applyBorder="1" applyAlignment="1" applyProtection="1"/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4" fontId="6" fillId="0" borderId="0" xfId="0" applyNumberFormat="1" applyFont="1" applyFill="1" applyAlignment="1" applyProtection="1"/>
    <xf numFmtId="0" fontId="8" fillId="0" borderId="3" xfId="0" applyFont="1" applyBorder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4" fontId="7" fillId="0" borderId="0" xfId="0" applyNumberFormat="1" applyFont="1" applyFill="1" applyAlignment="1" applyProtection="1"/>
    <xf numFmtId="0" fontId="22" fillId="0" borderId="22" xfId="0" applyFont="1" applyFill="1" applyBorder="1" applyAlignment="1" applyProtection="1">
      <alignment horizontal="center" vertical="center"/>
    </xf>
    <xf numFmtId="49" fontId="22" fillId="0" borderId="22" xfId="0" applyNumberFormat="1" applyFont="1" applyFill="1" applyBorder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167" fontId="22" fillId="0" borderId="22" xfId="0" applyNumberFormat="1" applyFont="1" applyFill="1" applyBorder="1" applyAlignment="1" applyProtection="1">
      <alignment vertical="center"/>
    </xf>
    <xf numFmtId="4" fontId="22" fillId="0" borderId="22" xfId="0" applyNumberFormat="1" applyFont="1" applyFill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167" fontId="9" fillId="0" borderId="0" xfId="0" applyNumberFormat="1" applyFont="1" applyFill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167" fontId="10" fillId="0" borderId="0" xfId="0" applyNumberFormat="1" applyFont="1" applyFill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167" fontId="11" fillId="0" borderId="0" xfId="0" applyNumberFormat="1" applyFont="1" applyFill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36" fillId="0" borderId="22" xfId="0" applyFont="1" applyFill="1" applyBorder="1" applyAlignment="1" applyProtection="1">
      <alignment horizontal="center" vertical="center"/>
    </xf>
    <xf numFmtId="49" fontId="36" fillId="0" borderId="22" xfId="0" applyNumberFormat="1" applyFont="1" applyFill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center" vertical="center" wrapText="1"/>
    </xf>
    <xf numFmtId="167" fontId="36" fillId="0" borderId="22" xfId="0" applyNumberFormat="1" applyFont="1" applyFill="1" applyBorder="1" applyAlignment="1" applyProtection="1">
      <alignment vertical="center"/>
    </xf>
    <xf numFmtId="4" fontId="36" fillId="0" borderId="22" xfId="0" applyNumberFormat="1" applyFont="1" applyFill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 applyProtection="1">
      <alignment vertical="center"/>
    </xf>
    <xf numFmtId="0" fontId="36" fillId="3" borderId="14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vertical="center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3" fillId="0" borderId="15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167" fontId="0" fillId="0" borderId="3" xfId="0" applyNumberFormat="1" applyFont="1" applyBorder="1" applyAlignment="1" applyProtection="1">
      <alignment vertical="center"/>
    </xf>
    <xf numFmtId="0" fontId="23" fillId="3" borderId="19" xfId="0" applyFont="1" applyFill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1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0" fillId="0" borderId="3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4" fontId="24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19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vertical="center"/>
    </xf>
    <xf numFmtId="4" fontId="6" fillId="0" borderId="20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vertical="center"/>
    </xf>
    <xf numFmtId="4" fontId="7" fillId="0" borderId="2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6" fillId="6" borderId="22" xfId="0" applyFont="1" applyFill="1" applyBorder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right" vertical="center"/>
    </xf>
    <xf numFmtId="0" fontId="22" fillId="5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78" workbookViewId="0">
      <selection activeCell="AG95" sqref="AG95:AM95"/>
    </sheetView>
  </sheetViews>
  <sheetFormatPr defaultRowHeight="11.25" x14ac:dyDescent="0.2"/>
  <cols>
    <col min="1" max="1" width="8.33203125" style="37" customWidth="1"/>
    <col min="2" max="2" width="1.6640625" style="37" customWidth="1"/>
    <col min="3" max="3" width="4.1640625" style="37" customWidth="1"/>
    <col min="4" max="33" width="2.6640625" style="37" customWidth="1"/>
    <col min="34" max="34" width="3.33203125" style="37" customWidth="1"/>
    <col min="35" max="35" width="31.6640625" style="37" customWidth="1"/>
    <col min="36" max="37" width="2.5" style="37" customWidth="1"/>
    <col min="38" max="38" width="8.33203125" style="37" customWidth="1"/>
    <col min="39" max="39" width="3.33203125" style="37" customWidth="1"/>
    <col min="40" max="40" width="13.33203125" style="37" customWidth="1"/>
    <col min="41" max="41" width="7.5" style="37" customWidth="1"/>
    <col min="42" max="42" width="4.1640625" style="37" customWidth="1"/>
    <col min="43" max="43" width="15.6640625" style="37" hidden="1" customWidth="1"/>
    <col min="44" max="44" width="13.6640625" style="37" customWidth="1"/>
    <col min="45" max="47" width="25.83203125" style="37" hidden="1" customWidth="1"/>
    <col min="48" max="49" width="21.6640625" style="37" hidden="1" customWidth="1"/>
    <col min="50" max="51" width="25" style="37" hidden="1" customWidth="1"/>
    <col min="52" max="52" width="21.6640625" style="37" hidden="1" customWidth="1"/>
    <col min="53" max="53" width="19.1640625" style="37" hidden="1" customWidth="1"/>
    <col min="54" max="54" width="25" style="37" hidden="1" customWidth="1"/>
    <col min="55" max="55" width="21.6640625" style="37" hidden="1" customWidth="1"/>
    <col min="56" max="56" width="19.1640625" style="37" hidden="1" customWidth="1"/>
    <col min="57" max="57" width="66.5" style="37" customWidth="1"/>
    <col min="58" max="70" width="9.33203125" style="37"/>
    <col min="71" max="91" width="9.33203125" style="37" hidden="1"/>
    <col min="92" max="16384" width="9.33203125" style="37"/>
  </cols>
  <sheetData>
    <row r="1" spans="1:74" hidden="1" x14ac:dyDescent="0.2">
      <c r="A1" s="36" t="s">
        <v>0</v>
      </c>
      <c r="AZ1" s="36" t="s">
        <v>1</v>
      </c>
      <c r="BA1" s="36" t="s">
        <v>2</v>
      </c>
      <c r="BB1" s="36" t="s">
        <v>1</v>
      </c>
      <c r="BT1" s="36" t="s">
        <v>3</v>
      </c>
      <c r="BU1" s="36" t="s">
        <v>3</v>
      </c>
      <c r="BV1" s="36" t="s">
        <v>4</v>
      </c>
    </row>
    <row r="2" spans="1:74" ht="36.950000000000003" hidden="1" customHeight="1" x14ac:dyDescent="0.2">
      <c r="AR2" s="308" t="s">
        <v>5</v>
      </c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38" t="s">
        <v>6</v>
      </c>
      <c r="BT2" s="38" t="s">
        <v>7</v>
      </c>
    </row>
    <row r="3" spans="1:74" ht="6.95" hidden="1" customHeight="1" x14ac:dyDescent="0.2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1"/>
      <c r="BS3" s="38" t="s">
        <v>6</v>
      </c>
      <c r="BT3" s="38" t="s">
        <v>8</v>
      </c>
    </row>
    <row r="4" spans="1:74" ht="24.95" hidden="1" customHeight="1" x14ac:dyDescent="0.2">
      <c r="B4" s="41"/>
      <c r="D4" s="42" t="s">
        <v>9</v>
      </c>
      <c r="AR4" s="41"/>
      <c r="AS4" s="43" t="s">
        <v>10</v>
      </c>
      <c r="BE4" s="44" t="s">
        <v>11</v>
      </c>
      <c r="BS4" s="38" t="s">
        <v>12</v>
      </c>
    </row>
    <row r="5" spans="1:74" ht="12" hidden="1" customHeight="1" x14ac:dyDescent="0.2">
      <c r="B5" s="41"/>
      <c r="D5" s="45" t="s">
        <v>13</v>
      </c>
      <c r="K5" s="339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R5" s="41"/>
      <c r="BE5" s="336" t="s">
        <v>15</v>
      </c>
      <c r="BS5" s="38" t="s">
        <v>6</v>
      </c>
    </row>
    <row r="6" spans="1:74" ht="36.950000000000003" hidden="1" customHeight="1" x14ac:dyDescent="0.2">
      <c r="B6" s="41"/>
      <c r="D6" s="46" t="s">
        <v>16</v>
      </c>
      <c r="K6" s="34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R6" s="41"/>
      <c r="BE6" s="337"/>
      <c r="BS6" s="38" t="s">
        <v>6</v>
      </c>
    </row>
    <row r="7" spans="1:74" ht="12" hidden="1" customHeight="1" x14ac:dyDescent="0.2">
      <c r="B7" s="41"/>
      <c r="D7" s="47" t="s">
        <v>18</v>
      </c>
      <c r="K7" s="48" t="s">
        <v>19</v>
      </c>
      <c r="AK7" s="47" t="s">
        <v>20</v>
      </c>
      <c r="AN7" s="48" t="s">
        <v>21</v>
      </c>
      <c r="AR7" s="41"/>
      <c r="BE7" s="337"/>
      <c r="BS7" s="38" t="s">
        <v>6</v>
      </c>
    </row>
    <row r="8" spans="1:74" ht="12" hidden="1" customHeight="1" x14ac:dyDescent="0.2">
      <c r="B8" s="41"/>
      <c r="D8" s="47" t="s">
        <v>22</v>
      </c>
      <c r="K8" s="48" t="s">
        <v>23</v>
      </c>
      <c r="AK8" s="47" t="s">
        <v>24</v>
      </c>
      <c r="AN8" s="49" t="s">
        <v>25</v>
      </c>
      <c r="AR8" s="41"/>
      <c r="BE8" s="337"/>
      <c r="BS8" s="38" t="s">
        <v>6</v>
      </c>
    </row>
    <row r="9" spans="1:74" ht="29.25" hidden="1" customHeight="1" x14ac:dyDescent="0.2">
      <c r="B9" s="41"/>
      <c r="D9" s="45" t="s">
        <v>26</v>
      </c>
      <c r="K9" s="50" t="s">
        <v>27</v>
      </c>
      <c r="AK9" s="45" t="s">
        <v>28</v>
      </c>
      <c r="AN9" s="50" t="s">
        <v>29</v>
      </c>
      <c r="AR9" s="41"/>
      <c r="BE9" s="337"/>
      <c r="BS9" s="38" t="s">
        <v>6</v>
      </c>
    </row>
    <row r="10" spans="1:74" ht="12" hidden="1" customHeight="1" x14ac:dyDescent="0.2">
      <c r="B10" s="41"/>
      <c r="D10" s="47" t="s">
        <v>30</v>
      </c>
      <c r="AK10" s="47" t="s">
        <v>31</v>
      </c>
      <c r="AN10" s="48" t="s">
        <v>32</v>
      </c>
      <c r="AR10" s="41"/>
      <c r="BE10" s="337"/>
      <c r="BS10" s="38" t="s">
        <v>6</v>
      </c>
    </row>
    <row r="11" spans="1:74" ht="18.399999999999999" hidden="1" customHeight="1" x14ac:dyDescent="0.2">
      <c r="B11" s="41"/>
      <c r="E11" s="48" t="s">
        <v>33</v>
      </c>
      <c r="AK11" s="47" t="s">
        <v>34</v>
      </c>
      <c r="AN11" s="48" t="s">
        <v>35</v>
      </c>
      <c r="AR11" s="41"/>
      <c r="BE11" s="337"/>
      <c r="BS11" s="38" t="s">
        <v>6</v>
      </c>
    </row>
    <row r="12" spans="1:74" ht="6.95" hidden="1" customHeight="1" x14ac:dyDescent="0.2">
      <c r="B12" s="41"/>
      <c r="AR12" s="41"/>
      <c r="BE12" s="337"/>
      <c r="BS12" s="38" t="s">
        <v>6</v>
      </c>
    </row>
    <row r="13" spans="1:74" ht="12" hidden="1" customHeight="1" x14ac:dyDescent="0.2">
      <c r="B13" s="41"/>
      <c r="D13" s="47" t="s">
        <v>36</v>
      </c>
      <c r="AK13" s="47" t="s">
        <v>31</v>
      </c>
      <c r="AN13" s="51" t="s">
        <v>37</v>
      </c>
      <c r="AR13" s="41"/>
      <c r="BE13" s="337"/>
      <c r="BS13" s="38" t="s">
        <v>6</v>
      </c>
    </row>
    <row r="14" spans="1:74" ht="12.75" hidden="1" x14ac:dyDescent="0.2">
      <c r="B14" s="41"/>
      <c r="E14" s="341" t="s">
        <v>37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47" t="s">
        <v>34</v>
      </c>
      <c r="AN14" s="51" t="s">
        <v>37</v>
      </c>
      <c r="AR14" s="41"/>
      <c r="BE14" s="337"/>
      <c r="BS14" s="38" t="s">
        <v>6</v>
      </c>
    </row>
    <row r="15" spans="1:74" ht="6.95" hidden="1" customHeight="1" x14ac:dyDescent="0.2">
      <c r="B15" s="41"/>
      <c r="AR15" s="41"/>
      <c r="BE15" s="337"/>
      <c r="BS15" s="38" t="s">
        <v>3</v>
      </c>
    </row>
    <row r="16" spans="1:74" ht="12" hidden="1" customHeight="1" x14ac:dyDescent="0.2">
      <c r="B16" s="41"/>
      <c r="D16" s="47" t="s">
        <v>38</v>
      </c>
      <c r="AK16" s="47" t="s">
        <v>31</v>
      </c>
      <c r="AN16" s="48" t="s">
        <v>39</v>
      </c>
      <c r="AR16" s="41"/>
      <c r="BE16" s="337"/>
      <c r="BS16" s="38" t="s">
        <v>3</v>
      </c>
    </row>
    <row r="17" spans="1:71" ht="18.399999999999999" hidden="1" customHeight="1" x14ac:dyDescent="0.2">
      <c r="B17" s="41"/>
      <c r="E17" s="48" t="s">
        <v>40</v>
      </c>
      <c r="AK17" s="47" t="s">
        <v>34</v>
      </c>
      <c r="AN17" s="48" t="s">
        <v>41</v>
      </c>
      <c r="AR17" s="41"/>
      <c r="BE17" s="337"/>
      <c r="BS17" s="38" t="s">
        <v>42</v>
      </c>
    </row>
    <row r="18" spans="1:71" ht="6.95" hidden="1" customHeight="1" x14ac:dyDescent="0.2">
      <c r="B18" s="41"/>
      <c r="AR18" s="41"/>
      <c r="BE18" s="337"/>
      <c r="BS18" s="38" t="s">
        <v>6</v>
      </c>
    </row>
    <row r="19" spans="1:71" ht="12" hidden="1" customHeight="1" x14ac:dyDescent="0.2">
      <c r="B19" s="41"/>
      <c r="D19" s="47" t="s">
        <v>43</v>
      </c>
      <c r="AK19" s="47" t="s">
        <v>31</v>
      </c>
      <c r="AN19" s="48" t="s">
        <v>39</v>
      </c>
      <c r="AR19" s="41"/>
      <c r="BE19" s="337"/>
      <c r="BS19" s="38" t="s">
        <v>6</v>
      </c>
    </row>
    <row r="20" spans="1:71" ht="18.399999999999999" hidden="1" customHeight="1" x14ac:dyDescent="0.2">
      <c r="B20" s="41"/>
      <c r="E20" s="48" t="s">
        <v>40</v>
      </c>
      <c r="AK20" s="47" t="s">
        <v>34</v>
      </c>
      <c r="AN20" s="48" t="s">
        <v>41</v>
      </c>
      <c r="AR20" s="41"/>
      <c r="BE20" s="337"/>
      <c r="BS20" s="38" t="s">
        <v>42</v>
      </c>
    </row>
    <row r="21" spans="1:71" ht="6.95" hidden="1" customHeight="1" x14ac:dyDescent="0.2">
      <c r="B21" s="41"/>
      <c r="AR21" s="41"/>
      <c r="BE21" s="337"/>
    </row>
    <row r="22" spans="1:71" ht="12" hidden="1" customHeight="1" x14ac:dyDescent="0.2">
      <c r="B22" s="41"/>
      <c r="D22" s="47" t="s">
        <v>44</v>
      </c>
      <c r="AR22" s="41"/>
      <c r="BE22" s="337"/>
    </row>
    <row r="23" spans="1:71" ht="16.5" hidden="1" customHeight="1" x14ac:dyDescent="0.2">
      <c r="B23" s="41"/>
      <c r="E23" s="343" t="s">
        <v>1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R23" s="41"/>
      <c r="BE23" s="337"/>
    </row>
    <row r="24" spans="1:71" ht="6.95" hidden="1" customHeight="1" x14ac:dyDescent="0.2">
      <c r="B24" s="41"/>
      <c r="AR24" s="41"/>
      <c r="BE24" s="337"/>
    </row>
    <row r="25" spans="1:71" ht="6.95" hidden="1" customHeight="1" x14ac:dyDescent="0.2">
      <c r="B25" s="4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R25" s="41"/>
      <c r="BE25" s="337"/>
    </row>
    <row r="26" spans="1:71" s="57" customFormat="1" ht="25.9" hidden="1" customHeight="1" x14ac:dyDescent="0.2">
      <c r="A26" s="53"/>
      <c r="B26" s="54"/>
      <c r="C26" s="53"/>
      <c r="D26" s="55" t="s">
        <v>45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344">
        <f>ROUND(AG94,2)</f>
        <v>0</v>
      </c>
      <c r="AL26" s="345"/>
      <c r="AM26" s="345"/>
      <c r="AN26" s="345"/>
      <c r="AO26" s="345"/>
      <c r="AP26" s="53"/>
      <c r="AQ26" s="53"/>
      <c r="AR26" s="54"/>
      <c r="BE26" s="337"/>
    </row>
    <row r="27" spans="1:71" s="57" customFormat="1" ht="6.95" hidden="1" customHeight="1" x14ac:dyDescent="0.2">
      <c r="A27" s="53"/>
      <c r="B27" s="54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4"/>
      <c r="BE27" s="337"/>
    </row>
    <row r="28" spans="1:71" s="57" customFormat="1" ht="12.75" hidden="1" x14ac:dyDescent="0.2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346" t="s">
        <v>46</v>
      </c>
      <c r="M28" s="346"/>
      <c r="N28" s="346"/>
      <c r="O28" s="346"/>
      <c r="P28" s="346"/>
      <c r="Q28" s="53"/>
      <c r="R28" s="53"/>
      <c r="S28" s="53"/>
      <c r="T28" s="53"/>
      <c r="U28" s="53"/>
      <c r="V28" s="53"/>
      <c r="W28" s="346" t="s">
        <v>47</v>
      </c>
      <c r="X28" s="346"/>
      <c r="Y28" s="346"/>
      <c r="Z28" s="346"/>
      <c r="AA28" s="346"/>
      <c r="AB28" s="346"/>
      <c r="AC28" s="346"/>
      <c r="AD28" s="346"/>
      <c r="AE28" s="346"/>
      <c r="AF28" s="53"/>
      <c r="AG28" s="53"/>
      <c r="AH28" s="53"/>
      <c r="AI28" s="53"/>
      <c r="AJ28" s="53"/>
      <c r="AK28" s="346" t="s">
        <v>48</v>
      </c>
      <c r="AL28" s="346"/>
      <c r="AM28" s="346"/>
      <c r="AN28" s="346"/>
      <c r="AO28" s="346"/>
      <c r="AP28" s="53"/>
      <c r="AQ28" s="53"/>
      <c r="AR28" s="54"/>
      <c r="BE28" s="337"/>
    </row>
    <row r="29" spans="1:71" s="58" customFormat="1" ht="14.45" hidden="1" customHeight="1" x14ac:dyDescent="0.2">
      <c r="B29" s="59"/>
      <c r="D29" s="47" t="s">
        <v>49</v>
      </c>
      <c r="F29" s="47" t="s">
        <v>50</v>
      </c>
      <c r="L29" s="331">
        <v>0.21</v>
      </c>
      <c r="M29" s="330"/>
      <c r="N29" s="330"/>
      <c r="O29" s="330"/>
      <c r="P29" s="330"/>
      <c r="W29" s="329">
        <f>ROUND(AZ94, 2)</f>
        <v>0</v>
      </c>
      <c r="X29" s="330"/>
      <c r="Y29" s="330"/>
      <c r="Z29" s="330"/>
      <c r="AA29" s="330"/>
      <c r="AB29" s="330"/>
      <c r="AC29" s="330"/>
      <c r="AD29" s="330"/>
      <c r="AE29" s="330"/>
      <c r="AK29" s="329">
        <f>ROUND(AV94, 2)</f>
        <v>0</v>
      </c>
      <c r="AL29" s="330"/>
      <c r="AM29" s="330"/>
      <c r="AN29" s="330"/>
      <c r="AO29" s="330"/>
      <c r="AR29" s="59"/>
      <c r="BE29" s="338"/>
    </row>
    <row r="30" spans="1:71" s="58" customFormat="1" ht="14.45" hidden="1" customHeight="1" x14ac:dyDescent="0.2">
      <c r="B30" s="59"/>
      <c r="F30" s="47" t="s">
        <v>51</v>
      </c>
      <c r="L30" s="331">
        <v>0.15</v>
      </c>
      <c r="M30" s="330"/>
      <c r="N30" s="330"/>
      <c r="O30" s="330"/>
      <c r="P30" s="330"/>
      <c r="W30" s="329">
        <f>ROUND(BA94, 2)</f>
        <v>0</v>
      </c>
      <c r="X30" s="330"/>
      <c r="Y30" s="330"/>
      <c r="Z30" s="330"/>
      <c r="AA30" s="330"/>
      <c r="AB30" s="330"/>
      <c r="AC30" s="330"/>
      <c r="AD30" s="330"/>
      <c r="AE30" s="330"/>
      <c r="AK30" s="329">
        <f>ROUND(AW94, 2)</f>
        <v>0</v>
      </c>
      <c r="AL30" s="330"/>
      <c r="AM30" s="330"/>
      <c r="AN30" s="330"/>
      <c r="AO30" s="330"/>
      <c r="AR30" s="59"/>
      <c r="BE30" s="338"/>
    </row>
    <row r="31" spans="1:71" s="58" customFormat="1" ht="14.45" hidden="1" customHeight="1" x14ac:dyDescent="0.2">
      <c r="B31" s="59"/>
      <c r="F31" s="47" t="s">
        <v>52</v>
      </c>
      <c r="L31" s="331">
        <v>0.21</v>
      </c>
      <c r="M31" s="330"/>
      <c r="N31" s="330"/>
      <c r="O31" s="330"/>
      <c r="P31" s="330"/>
      <c r="W31" s="329">
        <f>ROUND(BB94, 2)</f>
        <v>0</v>
      </c>
      <c r="X31" s="330"/>
      <c r="Y31" s="330"/>
      <c r="Z31" s="330"/>
      <c r="AA31" s="330"/>
      <c r="AB31" s="330"/>
      <c r="AC31" s="330"/>
      <c r="AD31" s="330"/>
      <c r="AE31" s="330"/>
      <c r="AK31" s="329">
        <v>0</v>
      </c>
      <c r="AL31" s="330"/>
      <c r="AM31" s="330"/>
      <c r="AN31" s="330"/>
      <c r="AO31" s="330"/>
      <c r="AR31" s="59"/>
      <c r="BE31" s="338"/>
    </row>
    <row r="32" spans="1:71" s="58" customFormat="1" ht="14.45" hidden="1" customHeight="1" x14ac:dyDescent="0.2">
      <c r="B32" s="59"/>
      <c r="F32" s="47" t="s">
        <v>53</v>
      </c>
      <c r="L32" s="331">
        <v>0.15</v>
      </c>
      <c r="M32" s="330"/>
      <c r="N32" s="330"/>
      <c r="O32" s="330"/>
      <c r="P32" s="330"/>
      <c r="W32" s="329">
        <f>ROUND(BC94, 2)</f>
        <v>0</v>
      </c>
      <c r="X32" s="330"/>
      <c r="Y32" s="330"/>
      <c r="Z32" s="330"/>
      <c r="AA32" s="330"/>
      <c r="AB32" s="330"/>
      <c r="AC32" s="330"/>
      <c r="AD32" s="330"/>
      <c r="AE32" s="330"/>
      <c r="AK32" s="329">
        <v>0</v>
      </c>
      <c r="AL32" s="330"/>
      <c r="AM32" s="330"/>
      <c r="AN32" s="330"/>
      <c r="AO32" s="330"/>
      <c r="AR32" s="59"/>
      <c r="BE32" s="338"/>
    </row>
    <row r="33" spans="1:57" s="58" customFormat="1" ht="14.45" hidden="1" customHeight="1" x14ac:dyDescent="0.2">
      <c r="B33" s="59"/>
      <c r="F33" s="47" t="s">
        <v>54</v>
      </c>
      <c r="L33" s="331">
        <v>0</v>
      </c>
      <c r="M33" s="330"/>
      <c r="N33" s="330"/>
      <c r="O33" s="330"/>
      <c r="P33" s="330"/>
      <c r="W33" s="329">
        <f>ROUND(BD94, 2)</f>
        <v>0</v>
      </c>
      <c r="X33" s="330"/>
      <c r="Y33" s="330"/>
      <c r="Z33" s="330"/>
      <c r="AA33" s="330"/>
      <c r="AB33" s="330"/>
      <c r="AC33" s="330"/>
      <c r="AD33" s="330"/>
      <c r="AE33" s="330"/>
      <c r="AK33" s="329">
        <v>0</v>
      </c>
      <c r="AL33" s="330"/>
      <c r="AM33" s="330"/>
      <c r="AN33" s="330"/>
      <c r="AO33" s="330"/>
      <c r="AR33" s="59"/>
      <c r="BE33" s="338"/>
    </row>
    <row r="34" spans="1:57" s="57" customFormat="1" ht="6.95" hidden="1" customHeight="1" x14ac:dyDescent="0.2">
      <c r="A34" s="53"/>
      <c r="B34" s="54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4"/>
      <c r="BE34" s="337"/>
    </row>
    <row r="35" spans="1:57" s="57" customFormat="1" ht="25.9" hidden="1" customHeight="1" x14ac:dyDescent="0.2">
      <c r="A35" s="53"/>
      <c r="B35" s="54"/>
      <c r="C35" s="60"/>
      <c r="D35" s="61" t="s">
        <v>55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3" t="s">
        <v>56</v>
      </c>
      <c r="U35" s="62"/>
      <c r="V35" s="62"/>
      <c r="W35" s="62"/>
      <c r="X35" s="332" t="s">
        <v>57</v>
      </c>
      <c r="Y35" s="333"/>
      <c r="Z35" s="333"/>
      <c r="AA35" s="333"/>
      <c r="AB35" s="333"/>
      <c r="AC35" s="62"/>
      <c r="AD35" s="62"/>
      <c r="AE35" s="62"/>
      <c r="AF35" s="62"/>
      <c r="AG35" s="62"/>
      <c r="AH35" s="62"/>
      <c r="AI35" s="62"/>
      <c r="AJ35" s="62"/>
      <c r="AK35" s="334">
        <f>SUM(AK26:AK33)</f>
        <v>0</v>
      </c>
      <c r="AL35" s="333"/>
      <c r="AM35" s="333"/>
      <c r="AN35" s="333"/>
      <c r="AO35" s="335"/>
      <c r="AP35" s="60"/>
      <c r="AQ35" s="60"/>
      <c r="AR35" s="54"/>
      <c r="BE35" s="53"/>
    </row>
    <row r="36" spans="1:57" s="57" customFormat="1" ht="6.95" hidden="1" customHeight="1" x14ac:dyDescent="0.2">
      <c r="A36" s="53"/>
      <c r="B36" s="54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4"/>
      <c r="BE36" s="53"/>
    </row>
    <row r="37" spans="1:57" s="57" customFormat="1" ht="14.45" hidden="1" customHeight="1" x14ac:dyDescent="0.2">
      <c r="A37" s="53"/>
      <c r="B37" s="54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4"/>
      <c r="BE37" s="53"/>
    </row>
    <row r="38" spans="1:57" ht="14.45" hidden="1" customHeight="1" x14ac:dyDescent="0.2">
      <c r="B38" s="41"/>
      <c r="AR38" s="41"/>
    </row>
    <row r="39" spans="1:57" ht="14.45" hidden="1" customHeight="1" x14ac:dyDescent="0.2">
      <c r="B39" s="41"/>
      <c r="AR39" s="41"/>
    </row>
    <row r="40" spans="1:57" ht="14.45" hidden="1" customHeight="1" x14ac:dyDescent="0.2">
      <c r="B40" s="41"/>
      <c r="AR40" s="41"/>
    </row>
    <row r="41" spans="1:57" ht="14.45" hidden="1" customHeight="1" x14ac:dyDescent="0.2">
      <c r="B41" s="41"/>
      <c r="AR41" s="41"/>
    </row>
    <row r="42" spans="1:57" ht="14.45" hidden="1" customHeight="1" x14ac:dyDescent="0.2">
      <c r="B42" s="41"/>
      <c r="AR42" s="41"/>
    </row>
    <row r="43" spans="1:57" ht="14.45" hidden="1" customHeight="1" x14ac:dyDescent="0.2">
      <c r="B43" s="41"/>
      <c r="AR43" s="41"/>
    </row>
    <row r="44" spans="1:57" ht="14.45" hidden="1" customHeight="1" x14ac:dyDescent="0.2">
      <c r="B44" s="41"/>
      <c r="AR44" s="41"/>
    </row>
    <row r="45" spans="1:57" ht="14.45" hidden="1" customHeight="1" x14ac:dyDescent="0.2">
      <c r="B45" s="41"/>
      <c r="AR45" s="41"/>
    </row>
    <row r="46" spans="1:57" ht="14.45" hidden="1" customHeight="1" x14ac:dyDescent="0.2">
      <c r="B46" s="41"/>
      <c r="AR46" s="41"/>
    </row>
    <row r="47" spans="1:57" ht="14.45" hidden="1" customHeight="1" x14ac:dyDescent="0.2">
      <c r="B47" s="41"/>
      <c r="AR47" s="41"/>
    </row>
    <row r="48" spans="1:57" ht="14.45" hidden="1" customHeight="1" x14ac:dyDescent="0.2">
      <c r="B48" s="41"/>
      <c r="AR48" s="41"/>
    </row>
    <row r="49" spans="1:57" s="57" customFormat="1" ht="14.45" hidden="1" customHeight="1" x14ac:dyDescent="0.2">
      <c r="B49" s="64"/>
      <c r="D49" s="65" t="s">
        <v>58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59</v>
      </c>
      <c r="AI49" s="66"/>
      <c r="AJ49" s="66"/>
      <c r="AK49" s="66"/>
      <c r="AL49" s="66"/>
      <c r="AM49" s="66"/>
      <c r="AN49" s="66"/>
      <c r="AO49" s="66"/>
      <c r="AR49" s="64"/>
    </row>
    <row r="50" spans="1:57" hidden="1" x14ac:dyDescent="0.2">
      <c r="B50" s="41"/>
      <c r="AR50" s="41"/>
    </row>
    <row r="51" spans="1:57" hidden="1" x14ac:dyDescent="0.2">
      <c r="B51" s="41"/>
      <c r="AR51" s="41"/>
    </row>
    <row r="52" spans="1:57" hidden="1" x14ac:dyDescent="0.2">
      <c r="B52" s="41"/>
      <c r="AR52" s="41"/>
    </row>
    <row r="53" spans="1:57" hidden="1" x14ac:dyDescent="0.2">
      <c r="B53" s="41"/>
      <c r="AR53" s="41"/>
    </row>
    <row r="54" spans="1:57" hidden="1" x14ac:dyDescent="0.2">
      <c r="B54" s="41"/>
      <c r="AR54" s="41"/>
    </row>
    <row r="55" spans="1:57" hidden="1" x14ac:dyDescent="0.2">
      <c r="B55" s="41"/>
      <c r="AR55" s="41"/>
    </row>
    <row r="56" spans="1:57" hidden="1" x14ac:dyDescent="0.2">
      <c r="B56" s="41"/>
      <c r="AR56" s="41"/>
    </row>
    <row r="57" spans="1:57" hidden="1" x14ac:dyDescent="0.2">
      <c r="B57" s="41"/>
      <c r="AR57" s="41"/>
    </row>
    <row r="58" spans="1:57" hidden="1" x14ac:dyDescent="0.2">
      <c r="B58" s="41"/>
      <c r="AR58" s="41"/>
    </row>
    <row r="59" spans="1:57" hidden="1" x14ac:dyDescent="0.2">
      <c r="B59" s="41"/>
      <c r="AR59" s="41"/>
    </row>
    <row r="60" spans="1:57" s="57" customFormat="1" ht="12.75" hidden="1" x14ac:dyDescent="0.2">
      <c r="A60" s="53"/>
      <c r="B60" s="54"/>
      <c r="C60" s="53"/>
      <c r="D60" s="67" t="s">
        <v>60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67" t="s">
        <v>61</v>
      </c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67" t="s">
        <v>60</v>
      </c>
      <c r="AI60" s="56"/>
      <c r="AJ60" s="56"/>
      <c r="AK60" s="56"/>
      <c r="AL60" s="56"/>
      <c r="AM60" s="67" t="s">
        <v>61</v>
      </c>
      <c r="AN60" s="56"/>
      <c r="AO60" s="56"/>
      <c r="AP60" s="53"/>
      <c r="AQ60" s="53"/>
      <c r="AR60" s="54"/>
      <c r="BE60" s="53"/>
    </row>
    <row r="61" spans="1:57" hidden="1" x14ac:dyDescent="0.2">
      <c r="B61" s="41"/>
      <c r="AR61" s="41"/>
    </row>
    <row r="62" spans="1:57" hidden="1" x14ac:dyDescent="0.2">
      <c r="B62" s="41"/>
      <c r="AR62" s="41"/>
    </row>
    <row r="63" spans="1:57" hidden="1" x14ac:dyDescent="0.2">
      <c r="B63" s="41"/>
      <c r="AR63" s="41"/>
    </row>
    <row r="64" spans="1:57" s="57" customFormat="1" ht="12.75" hidden="1" x14ac:dyDescent="0.2">
      <c r="A64" s="53"/>
      <c r="B64" s="54"/>
      <c r="C64" s="53"/>
      <c r="D64" s="65" t="s">
        <v>62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5" t="s">
        <v>63</v>
      </c>
      <c r="AI64" s="68"/>
      <c r="AJ64" s="68"/>
      <c r="AK64" s="68"/>
      <c r="AL64" s="68"/>
      <c r="AM64" s="68"/>
      <c r="AN64" s="68"/>
      <c r="AO64" s="68"/>
      <c r="AP64" s="53"/>
      <c r="AQ64" s="53"/>
      <c r="AR64" s="54"/>
      <c r="BE64" s="53"/>
    </row>
    <row r="65" spans="1:57" hidden="1" x14ac:dyDescent="0.2">
      <c r="B65" s="41"/>
      <c r="AR65" s="41"/>
    </row>
    <row r="66" spans="1:57" hidden="1" x14ac:dyDescent="0.2">
      <c r="B66" s="41"/>
      <c r="AR66" s="41"/>
    </row>
    <row r="67" spans="1:57" hidden="1" x14ac:dyDescent="0.2">
      <c r="B67" s="41"/>
      <c r="AR67" s="41"/>
    </row>
    <row r="68" spans="1:57" hidden="1" x14ac:dyDescent="0.2">
      <c r="B68" s="41"/>
      <c r="AR68" s="41"/>
    </row>
    <row r="69" spans="1:57" hidden="1" x14ac:dyDescent="0.2">
      <c r="B69" s="41"/>
      <c r="AR69" s="41"/>
    </row>
    <row r="70" spans="1:57" hidden="1" x14ac:dyDescent="0.2">
      <c r="B70" s="41"/>
      <c r="AR70" s="41"/>
    </row>
    <row r="71" spans="1:57" hidden="1" x14ac:dyDescent="0.2">
      <c r="B71" s="41"/>
      <c r="AR71" s="41"/>
    </row>
    <row r="72" spans="1:57" hidden="1" x14ac:dyDescent="0.2">
      <c r="B72" s="41"/>
      <c r="AR72" s="41"/>
    </row>
    <row r="73" spans="1:57" hidden="1" x14ac:dyDescent="0.2">
      <c r="B73" s="41"/>
      <c r="AR73" s="41"/>
    </row>
    <row r="74" spans="1:57" hidden="1" x14ac:dyDescent="0.2">
      <c r="B74" s="41"/>
      <c r="AR74" s="41"/>
    </row>
    <row r="75" spans="1:57" s="57" customFormat="1" ht="12.75" hidden="1" x14ac:dyDescent="0.2">
      <c r="A75" s="53"/>
      <c r="B75" s="54"/>
      <c r="C75" s="53"/>
      <c r="D75" s="67" t="s">
        <v>60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67" t="s">
        <v>61</v>
      </c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67" t="s">
        <v>60</v>
      </c>
      <c r="AI75" s="56"/>
      <c r="AJ75" s="56"/>
      <c r="AK75" s="56"/>
      <c r="AL75" s="56"/>
      <c r="AM75" s="67" t="s">
        <v>61</v>
      </c>
      <c r="AN75" s="56"/>
      <c r="AO75" s="56"/>
      <c r="AP75" s="53"/>
      <c r="AQ75" s="53"/>
      <c r="AR75" s="54"/>
      <c r="BE75" s="53"/>
    </row>
    <row r="76" spans="1:57" s="57" customFormat="1" hidden="1" x14ac:dyDescent="0.2">
      <c r="A76" s="53"/>
      <c r="B76" s="54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4"/>
      <c r="BE76" s="53"/>
    </row>
    <row r="77" spans="1:57" s="57" customFormat="1" ht="6.95" hidden="1" customHeight="1" x14ac:dyDescent="0.2">
      <c r="A77" s="53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54"/>
      <c r="BE77" s="53"/>
    </row>
    <row r="81" spans="1:91" s="57" customFormat="1" ht="6.95" customHeight="1" x14ac:dyDescent="0.2">
      <c r="A81" s="53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54"/>
      <c r="BE81" s="53"/>
    </row>
    <row r="82" spans="1:91" s="57" customFormat="1" ht="24.95" customHeight="1" x14ac:dyDescent="0.2">
      <c r="A82" s="53"/>
      <c r="B82" s="54"/>
      <c r="C82" s="42" t="s">
        <v>64</v>
      </c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4"/>
      <c r="BE82" s="53"/>
    </row>
    <row r="83" spans="1:91" s="57" customFormat="1" ht="6.95" customHeight="1" x14ac:dyDescent="0.2">
      <c r="A83" s="53"/>
      <c r="B83" s="54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4"/>
      <c r="BE83" s="53"/>
    </row>
    <row r="84" spans="1:91" s="73" customFormat="1" ht="12" customHeight="1" x14ac:dyDescent="0.2">
      <c r="B84" s="74"/>
      <c r="C84" s="47" t="s">
        <v>13</v>
      </c>
      <c r="L84" s="73" t="str">
        <f>K5</f>
        <v>2014</v>
      </c>
      <c r="AR84" s="74"/>
    </row>
    <row r="85" spans="1:91" s="75" customFormat="1" ht="36.950000000000003" customHeight="1" x14ac:dyDescent="0.2">
      <c r="B85" s="76"/>
      <c r="C85" s="77" t="s">
        <v>16</v>
      </c>
      <c r="L85" s="320" t="str">
        <f>K6</f>
        <v>Luštěnice, odvedení odpadních vod do Brodců</v>
      </c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321"/>
      <c r="AM85" s="321"/>
      <c r="AN85" s="321"/>
      <c r="AO85" s="321"/>
      <c r="AR85" s="76"/>
    </row>
    <row r="86" spans="1:91" s="57" customFormat="1" ht="6.95" customHeight="1" x14ac:dyDescent="0.2">
      <c r="A86" s="53"/>
      <c r="B86" s="54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4"/>
      <c r="BE86" s="53"/>
    </row>
    <row r="87" spans="1:91" s="57" customFormat="1" ht="12" customHeight="1" x14ac:dyDescent="0.2">
      <c r="A87" s="53"/>
      <c r="B87" s="54"/>
      <c r="C87" s="47" t="s">
        <v>22</v>
      </c>
      <c r="D87" s="53"/>
      <c r="E87" s="53"/>
      <c r="F87" s="53"/>
      <c r="G87" s="53"/>
      <c r="H87" s="53"/>
      <c r="I87" s="53"/>
      <c r="J87" s="53"/>
      <c r="K87" s="53"/>
      <c r="L87" s="78" t="str">
        <f>IF(K8="","",K8)</f>
        <v>Luštěnice, Brodce</v>
      </c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47" t="s">
        <v>24</v>
      </c>
      <c r="AJ87" s="53"/>
      <c r="AK87" s="53"/>
      <c r="AL87" s="53"/>
      <c r="AM87" s="322" t="str">
        <f>IF(AN8= "","",AN8)</f>
        <v>14. 10. 2021</v>
      </c>
      <c r="AN87" s="322"/>
      <c r="AO87" s="53"/>
      <c r="AP87" s="53"/>
      <c r="AQ87" s="53"/>
      <c r="AR87" s="54"/>
      <c r="BE87" s="53"/>
    </row>
    <row r="88" spans="1:91" s="57" customFormat="1" ht="6.95" customHeight="1" x14ac:dyDescent="0.2">
      <c r="A88" s="53"/>
      <c r="B88" s="54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4"/>
      <c r="BE88" s="53"/>
    </row>
    <row r="89" spans="1:91" s="57" customFormat="1" ht="15.2" customHeight="1" x14ac:dyDescent="0.2">
      <c r="A89" s="53"/>
      <c r="B89" s="54"/>
      <c r="C89" s="47" t="s">
        <v>30</v>
      </c>
      <c r="D89" s="53"/>
      <c r="E89" s="53"/>
      <c r="F89" s="53"/>
      <c r="G89" s="53"/>
      <c r="H89" s="53"/>
      <c r="I89" s="53"/>
      <c r="J89" s="53"/>
      <c r="K89" s="53"/>
      <c r="L89" s="73" t="str">
        <f>IF(E11= "","",E11)</f>
        <v>Vodovody a kanalizace Mladá Boleslav, a.s.</v>
      </c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47" t="s">
        <v>38</v>
      </c>
      <c r="AJ89" s="53"/>
      <c r="AK89" s="53"/>
      <c r="AL89" s="53"/>
      <c r="AM89" s="323" t="str">
        <f>IF(E17="","",E17)</f>
        <v>Ing. Petr Čepický</v>
      </c>
      <c r="AN89" s="324"/>
      <c r="AO89" s="324"/>
      <c r="AP89" s="324"/>
      <c r="AQ89" s="53"/>
      <c r="AR89" s="54"/>
      <c r="AS89" s="325" t="s">
        <v>65</v>
      </c>
      <c r="AT89" s="326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53"/>
    </row>
    <row r="90" spans="1:91" s="57" customFormat="1" ht="15.2" customHeight="1" x14ac:dyDescent="0.2">
      <c r="A90" s="53"/>
      <c r="B90" s="54"/>
      <c r="C90" s="47" t="s">
        <v>36</v>
      </c>
      <c r="D90" s="53"/>
      <c r="E90" s="53"/>
      <c r="F90" s="53"/>
      <c r="G90" s="53"/>
      <c r="H90" s="53"/>
      <c r="I90" s="53"/>
      <c r="J90" s="53"/>
      <c r="K90" s="53"/>
      <c r="L90" s="73" t="str">
        <f>IF(E14= "Vyplň údaj","",E14)</f>
        <v/>
      </c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47" t="s">
        <v>43</v>
      </c>
      <c r="AJ90" s="53"/>
      <c r="AK90" s="53"/>
      <c r="AL90" s="53"/>
      <c r="AM90" s="323" t="str">
        <f>IF(E20="","",E20)</f>
        <v>Ing. Petr Čepický</v>
      </c>
      <c r="AN90" s="324"/>
      <c r="AO90" s="324"/>
      <c r="AP90" s="324"/>
      <c r="AQ90" s="53"/>
      <c r="AR90" s="54"/>
      <c r="AS90" s="327"/>
      <c r="AT90" s="328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53"/>
    </row>
    <row r="91" spans="1:91" s="57" customFormat="1" ht="10.9" customHeight="1" x14ac:dyDescent="0.2">
      <c r="A91" s="53"/>
      <c r="B91" s="5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4"/>
      <c r="AS91" s="327"/>
      <c r="AT91" s="328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53"/>
    </row>
    <row r="92" spans="1:91" s="57" customFormat="1" ht="29.25" customHeight="1" x14ac:dyDescent="0.2">
      <c r="A92" s="53"/>
      <c r="B92" s="54"/>
      <c r="C92" s="315" t="s">
        <v>66</v>
      </c>
      <c r="D92" s="316"/>
      <c r="E92" s="316"/>
      <c r="F92" s="316"/>
      <c r="G92" s="316"/>
      <c r="H92" s="83"/>
      <c r="I92" s="317" t="s">
        <v>67</v>
      </c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8" t="s">
        <v>68</v>
      </c>
      <c r="AH92" s="316"/>
      <c r="AI92" s="316"/>
      <c r="AJ92" s="316"/>
      <c r="AK92" s="316"/>
      <c r="AL92" s="316"/>
      <c r="AM92" s="316"/>
      <c r="AN92" s="317" t="s">
        <v>69</v>
      </c>
      <c r="AO92" s="316"/>
      <c r="AP92" s="319"/>
      <c r="AQ92" s="84" t="s">
        <v>70</v>
      </c>
      <c r="AR92" s="54"/>
      <c r="AS92" s="85" t="s">
        <v>71</v>
      </c>
      <c r="AT92" s="86" t="s">
        <v>72</v>
      </c>
      <c r="AU92" s="86" t="s">
        <v>73</v>
      </c>
      <c r="AV92" s="86" t="s">
        <v>74</v>
      </c>
      <c r="AW92" s="86" t="s">
        <v>75</v>
      </c>
      <c r="AX92" s="86" t="s">
        <v>76</v>
      </c>
      <c r="AY92" s="86" t="s">
        <v>77</v>
      </c>
      <c r="AZ92" s="86" t="s">
        <v>78</v>
      </c>
      <c r="BA92" s="86" t="s">
        <v>79</v>
      </c>
      <c r="BB92" s="86" t="s">
        <v>80</v>
      </c>
      <c r="BC92" s="86" t="s">
        <v>81</v>
      </c>
      <c r="BD92" s="87" t="s">
        <v>82</v>
      </c>
      <c r="BE92" s="53"/>
    </row>
    <row r="93" spans="1:91" s="57" customFormat="1" ht="10.9" customHeight="1" x14ac:dyDescent="0.2">
      <c r="A93" s="53"/>
      <c r="B93" s="54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4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53"/>
    </row>
    <row r="94" spans="1:91" s="91" customFormat="1" ht="32.450000000000003" customHeight="1" x14ac:dyDescent="0.2">
      <c r="B94" s="92"/>
      <c r="C94" s="93" t="s">
        <v>83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313">
        <f>ROUND(SUM(AG95:AG96),2)</f>
        <v>0</v>
      </c>
      <c r="AH94" s="313"/>
      <c r="AI94" s="313"/>
      <c r="AJ94" s="313"/>
      <c r="AK94" s="313"/>
      <c r="AL94" s="313"/>
      <c r="AM94" s="313"/>
      <c r="AN94" s="314">
        <f>SUM(AN95:AP96)</f>
        <v>0</v>
      </c>
      <c r="AO94" s="314"/>
      <c r="AP94" s="314"/>
      <c r="AQ94" s="95" t="s">
        <v>1</v>
      </c>
      <c r="AR94" s="92"/>
      <c r="AS94" s="96">
        <f>ROUND(SUM(AS95:AS96),2)</f>
        <v>0</v>
      </c>
      <c r="AT94" s="97">
        <f>ROUND(SUM(AV94:AW94),2)</f>
        <v>0</v>
      </c>
      <c r="AU94" s="98" t="e">
        <f>ROUND(SUM(AU95:AU96),5)</f>
        <v>#REF!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ROUND(SUM(AZ95:AZ96),2)</f>
        <v>0</v>
      </c>
      <c r="BA94" s="97">
        <f>ROUND(SUM(BA95:BA96),2)</f>
        <v>0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S94" s="100" t="s">
        <v>84</v>
      </c>
      <c r="BT94" s="100" t="s">
        <v>85</v>
      </c>
      <c r="BU94" s="101" t="s">
        <v>86</v>
      </c>
      <c r="BV94" s="100" t="s">
        <v>87</v>
      </c>
      <c r="BW94" s="100" t="s">
        <v>4</v>
      </c>
      <c r="BX94" s="100" t="s">
        <v>88</v>
      </c>
      <c r="CL94" s="100" t="s">
        <v>19</v>
      </c>
    </row>
    <row r="95" spans="1:91" s="111" customFormat="1" ht="16.5" customHeight="1" x14ac:dyDescent="0.2">
      <c r="A95" s="102" t="s">
        <v>89</v>
      </c>
      <c r="B95" s="103"/>
      <c r="C95" s="104"/>
      <c r="D95" s="312" t="s">
        <v>90</v>
      </c>
      <c r="E95" s="312"/>
      <c r="F95" s="312"/>
      <c r="G95" s="312"/>
      <c r="H95" s="312"/>
      <c r="I95" s="105"/>
      <c r="J95" s="312" t="s">
        <v>91</v>
      </c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0">
        <f>'2014-1 - Kanalizační výtl...'!J95</f>
        <v>0</v>
      </c>
      <c r="AH95" s="311"/>
      <c r="AI95" s="311"/>
      <c r="AJ95" s="311"/>
      <c r="AK95" s="311"/>
      <c r="AL95" s="311"/>
      <c r="AM95" s="311"/>
      <c r="AN95" s="310">
        <f>AG95*1.21</f>
        <v>0</v>
      </c>
      <c r="AO95" s="311"/>
      <c r="AP95" s="311"/>
      <c r="AQ95" s="106" t="s">
        <v>92</v>
      </c>
      <c r="AR95" s="103"/>
      <c r="AS95" s="107">
        <v>0</v>
      </c>
      <c r="AT95" s="108">
        <f>ROUND(SUM(AV95:AW95),2)</f>
        <v>0</v>
      </c>
      <c r="AU95" s="109">
        <f>'2014-1 - Kanalizační výtl...'!P129</f>
        <v>0</v>
      </c>
      <c r="AV95" s="108">
        <f>'2014-1 - Kanalizační výtl...'!J33</f>
        <v>0</v>
      </c>
      <c r="AW95" s="108">
        <f>'2014-1 - Kanalizační výtl...'!J34</f>
        <v>0</v>
      </c>
      <c r="AX95" s="108">
        <f>'2014-1 - Kanalizační výtl...'!J35</f>
        <v>0</v>
      </c>
      <c r="AY95" s="108">
        <f>'2014-1 - Kanalizační výtl...'!J36</f>
        <v>0</v>
      </c>
      <c r="AZ95" s="108">
        <f>'2014-1 - Kanalizační výtl...'!F33</f>
        <v>0</v>
      </c>
      <c r="BA95" s="108">
        <f>'2014-1 - Kanalizační výtl...'!F34</f>
        <v>0</v>
      </c>
      <c r="BB95" s="108">
        <f>'2014-1 - Kanalizační výtl...'!F35</f>
        <v>0</v>
      </c>
      <c r="BC95" s="108">
        <f>'2014-1 - Kanalizační výtl...'!F36</f>
        <v>0</v>
      </c>
      <c r="BD95" s="110">
        <f>'2014-1 - Kanalizační výtl...'!F37</f>
        <v>0</v>
      </c>
      <c r="BT95" s="112" t="s">
        <v>93</v>
      </c>
      <c r="BV95" s="112" t="s">
        <v>87</v>
      </c>
      <c r="BW95" s="112" t="s">
        <v>94</v>
      </c>
      <c r="BX95" s="112" t="s">
        <v>4</v>
      </c>
      <c r="CL95" s="112" t="s">
        <v>19</v>
      </c>
      <c r="CM95" s="112" t="s">
        <v>95</v>
      </c>
    </row>
    <row r="96" spans="1:91" s="111" customFormat="1" ht="16.5" customHeight="1" x14ac:dyDescent="0.2">
      <c r="A96" s="102" t="s">
        <v>89</v>
      </c>
      <c r="B96" s="103"/>
      <c r="C96" s="104"/>
      <c r="D96" s="312" t="s">
        <v>96</v>
      </c>
      <c r="E96" s="312"/>
      <c r="F96" s="312"/>
      <c r="G96" s="312"/>
      <c r="H96" s="312"/>
      <c r="I96" s="105"/>
      <c r="J96" s="312" t="s">
        <v>97</v>
      </c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0">
        <f>'2014-2 - Kanalizační výtl...'!J95</f>
        <v>0</v>
      </c>
      <c r="AH96" s="311"/>
      <c r="AI96" s="311"/>
      <c r="AJ96" s="311"/>
      <c r="AK96" s="311"/>
      <c r="AL96" s="311"/>
      <c r="AM96" s="311"/>
      <c r="AN96" s="310">
        <f>AG96*1.21</f>
        <v>0</v>
      </c>
      <c r="AO96" s="311"/>
      <c r="AP96" s="311"/>
      <c r="AQ96" s="106" t="s">
        <v>92</v>
      </c>
      <c r="AR96" s="103"/>
      <c r="AS96" s="113">
        <v>0</v>
      </c>
      <c r="AT96" s="114">
        <f>ROUND(SUM(AV96:AW96),2)</f>
        <v>0</v>
      </c>
      <c r="AU96" s="115" t="e">
        <f>'2014-2 - Kanalizační výtl...'!P120</f>
        <v>#REF!</v>
      </c>
      <c r="AV96" s="114">
        <f>'2014-2 - Kanalizační výtl...'!J33</f>
        <v>0</v>
      </c>
      <c r="AW96" s="114">
        <f>'2014-2 - Kanalizační výtl...'!J34</f>
        <v>0</v>
      </c>
      <c r="AX96" s="114">
        <f>'2014-2 - Kanalizační výtl...'!J35</f>
        <v>0</v>
      </c>
      <c r="AY96" s="114">
        <f>'2014-2 - Kanalizační výtl...'!J36</f>
        <v>0</v>
      </c>
      <c r="AZ96" s="114">
        <f>'2014-2 - Kanalizační výtl...'!F33</f>
        <v>0</v>
      </c>
      <c r="BA96" s="114">
        <f>'2014-2 - Kanalizační výtl...'!F34</f>
        <v>0</v>
      </c>
      <c r="BB96" s="114">
        <f>'2014-2 - Kanalizační výtl...'!F35</f>
        <v>0</v>
      </c>
      <c r="BC96" s="114">
        <f>'2014-2 - Kanalizační výtl...'!F36</f>
        <v>0</v>
      </c>
      <c r="BD96" s="116">
        <f>'2014-2 - Kanalizační výtl...'!F37</f>
        <v>0</v>
      </c>
      <c r="BT96" s="112" t="s">
        <v>93</v>
      </c>
      <c r="BV96" s="112" t="s">
        <v>87</v>
      </c>
      <c r="BW96" s="112" t="s">
        <v>98</v>
      </c>
      <c r="BX96" s="112" t="s">
        <v>4</v>
      </c>
      <c r="CL96" s="112" t="s">
        <v>19</v>
      </c>
      <c r="CM96" s="112" t="s">
        <v>95</v>
      </c>
    </row>
    <row r="97" spans="1:57" s="57" customFormat="1" ht="30" customHeight="1" x14ac:dyDescent="0.2">
      <c r="A97" s="53"/>
      <c r="B97" s="54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4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7" customFormat="1" ht="6.95" customHeight="1" x14ac:dyDescent="0.2">
      <c r="A98" s="53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54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</sheetData>
  <sheetProtection password="C73A" sheet="1" objects="1" scenarios="1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2014-1 - Kanalizační výtl...'!C2" display="/" xr:uid="{00000000-0004-0000-0000-000000000000}"/>
    <hyperlink ref="A96" location="'2014-2 - Kanalizační výtl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39"/>
  <sheetViews>
    <sheetView showGridLines="0" topLeftCell="A77" workbookViewId="0">
      <selection activeCell="F93" sqref="F93"/>
    </sheetView>
  </sheetViews>
  <sheetFormatPr defaultRowHeight="11.25" x14ac:dyDescent="0.2"/>
  <cols>
    <col min="1" max="1" width="8.33203125" style="37" customWidth="1"/>
    <col min="2" max="2" width="1.6640625" style="37" customWidth="1"/>
    <col min="3" max="3" width="6.33203125" style="37" customWidth="1"/>
    <col min="4" max="4" width="4.33203125" style="37" customWidth="1"/>
    <col min="5" max="5" width="17.1640625" style="37" customWidth="1"/>
    <col min="6" max="6" width="50.83203125" style="37" customWidth="1"/>
    <col min="7" max="7" width="7" style="37" customWidth="1"/>
    <col min="8" max="8" width="11.5" style="37" customWidth="1"/>
    <col min="9" max="10" width="20.1640625" style="37" customWidth="1"/>
    <col min="11" max="11" width="20.1640625" style="37" hidden="1" customWidth="1"/>
    <col min="12" max="12" width="11" style="37" customWidth="1"/>
    <col min="13" max="13" width="10.83203125" style="37" hidden="1" customWidth="1"/>
    <col min="14" max="14" width="9.33203125" style="37" hidden="1" customWidth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hidden="1" x14ac:dyDescent="0.2"/>
    <row r="2" spans="1:56" ht="36.950000000000003" hidden="1" customHeight="1" x14ac:dyDescent="0.2">
      <c r="L2" s="308" t="s">
        <v>5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38" t="s">
        <v>94</v>
      </c>
      <c r="AZ2" s="117" t="s">
        <v>99</v>
      </c>
      <c r="BA2" s="117" t="s">
        <v>1</v>
      </c>
      <c r="BB2" s="117" t="s">
        <v>1</v>
      </c>
      <c r="BC2" s="117" t="s">
        <v>100</v>
      </c>
      <c r="BD2" s="117" t="s">
        <v>95</v>
      </c>
    </row>
    <row r="3" spans="1:56" ht="6.95" hidden="1" customHeight="1" x14ac:dyDescent="0.2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  <c r="AT3" s="38" t="s">
        <v>95</v>
      </c>
      <c r="AZ3" s="117" t="s">
        <v>101</v>
      </c>
      <c r="BA3" s="117" t="s">
        <v>1</v>
      </c>
      <c r="BB3" s="117" t="s">
        <v>1</v>
      </c>
      <c r="BC3" s="117" t="s">
        <v>102</v>
      </c>
      <c r="BD3" s="117" t="s">
        <v>95</v>
      </c>
    </row>
    <row r="4" spans="1:56" ht="24.95" hidden="1" customHeight="1" x14ac:dyDescent="0.2">
      <c r="B4" s="41"/>
      <c r="D4" s="42" t="s">
        <v>103</v>
      </c>
      <c r="L4" s="41"/>
      <c r="M4" s="118" t="s">
        <v>10</v>
      </c>
      <c r="AT4" s="38" t="s">
        <v>3</v>
      </c>
      <c r="AZ4" s="117" t="s">
        <v>104</v>
      </c>
      <c r="BA4" s="117" t="s">
        <v>1</v>
      </c>
      <c r="BB4" s="117" t="s">
        <v>1</v>
      </c>
      <c r="BC4" s="117" t="s">
        <v>105</v>
      </c>
      <c r="BD4" s="117" t="s">
        <v>95</v>
      </c>
    </row>
    <row r="5" spans="1:56" ht="6.95" hidden="1" customHeight="1" x14ac:dyDescent="0.2">
      <c r="B5" s="41"/>
      <c r="L5" s="41"/>
      <c r="AZ5" s="117" t="s">
        <v>106</v>
      </c>
      <c r="BA5" s="117" t="s">
        <v>1</v>
      </c>
      <c r="BB5" s="117" t="s">
        <v>1</v>
      </c>
      <c r="BC5" s="117" t="s">
        <v>107</v>
      </c>
      <c r="BD5" s="117" t="s">
        <v>95</v>
      </c>
    </row>
    <row r="6" spans="1:56" ht="12" hidden="1" customHeight="1" x14ac:dyDescent="0.2">
      <c r="B6" s="41"/>
      <c r="D6" s="47" t="s">
        <v>16</v>
      </c>
      <c r="L6" s="41"/>
      <c r="AZ6" s="117" t="s">
        <v>108</v>
      </c>
      <c r="BA6" s="117" t="s">
        <v>1</v>
      </c>
      <c r="BB6" s="117" t="s">
        <v>1</v>
      </c>
      <c r="BC6" s="117" t="s">
        <v>109</v>
      </c>
      <c r="BD6" s="117" t="s">
        <v>95</v>
      </c>
    </row>
    <row r="7" spans="1:56" ht="16.5" hidden="1" customHeight="1" x14ac:dyDescent="0.2">
      <c r="B7" s="41"/>
      <c r="E7" s="352" t="str">
        <f>'Rekapitulace stavby'!K6</f>
        <v>Luštěnice, odvedení odpadních vod do Brodců</v>
      </c>
      <c r="F7" s="353"/>
      <c r="G7" s="353"/>
      <c r="H7" s="353"/>
      <c r="L7" s="41"/>
      <c r="AZ7" s="117" t="s">
        <v>110</v>
      </c>
      <c r="BA7" s="117" t="s">
        <v>1</v>
      </c>
      <c r="BB7" s="117" t="s">
        <v>1</v>
      </c>
      <c r="BC7" s="117" t="s">
        <v>111</v>
      </c>
      <c r="BD7" s="117" t="s">
        <v>95</v>
      </c>
    </row>
    <row r="8" spans="1:56" s="57" customFormat="1" ht="12" hidden="1" customHeight="1" x14ac:dyDescent="0.2">
      <c r="A8" s="53"/>
      <c r="B8" s="54"/>
      <c r="C8" s="53"/>
      <c r="D8" s="47" t="s">
        <v>112</v>
      </c>
      <c r="E8" s="53"/>
      <c r="F8" s="53"/>
      <c r="G8" s="53"/>
      <c r="H8" s="53"/>
      <c r="I8" s="53"/>
      <c r="J8" s="53"/>
      <c r="K8" s="53"/>
      <c r="L8" s="64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Z8" s="117" t="s">
        <v>113</v>
      </c>
      <c r="BA8" s="117" t="s">
        <v>1</v>
      </c>
      <c r="BB8" s="117" t="s">
        <v>1</v>
      </c>
      <c r="BC8" s="117" t="s">
        <v>114</v>
      </c>
      <c r="BD8" s="117" t="s">
        <v>95</v>
      </c>
    </row>
    <row r="9" spans="1:56" s="57" customFormat="1" ht="16.5" hidden="1" customHeight="1" x14ac:dyDescent="0.2">
      <c r="A9" s="53"/>
      <c r="B9" s="54"/>
      <c r="C9" s="53"/>
      <c r="D9" s="53"/>
      <c r="E9" s="320" t="s">
        <v>115</v>
      </c>
      <c r="F9" s="347"/>
      <c r="G9" s="347"/>
      <c r="H9" s="347"/>
      <c r="I9" s="53"/>
      <c r="J9" s="53"/>
      <c r="K9" s="53"/>
      <c r="L9" s="64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Z9" s="117" t="s">
        <v>116</v>
      </c>
      <c r="BA9" s="117" t="s">
        <v>1</v>
      </c>
      <c r="BB9" s="117" t="s">
        <v>1</v>
      </c>
      <c r="BC9" s="117" t="s">
        <v>117</v>
      </c>
      <c r="BD9" s="117" t="s">
        <v>95</v>
      </c>
    </row>
    <row r="10" spans="1:56" s="57" customFormat="1" hidden="1" x14ac:dyDescent="0.2">
      <c r="A10" s="53"/>
      <c r="B10" s="54"/>
      <c r="C10" s="53"/>
      <c r="D10" s="53"/>
      <c r="E10" s="53"/>
      <c r="F10" s="53"/>
      <c r="G10" s="53"/>
      <c r="H10" s="53"/>
      <c r="I10" s="53"/>
      <c r="J10" s="53"/>
      <c r="K10" s="53"/>
      <c r="L10" s="64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Z10" s="117" t="s">
        <v>118</v>
      </c>
      <c r="BA10" s="117" t="s">
        <v>1</v>
      </c>
      <c r="BB10" s="117" t="s">
        <v>1</v>
      </c>
      <c r="BC10" s="117" t="s">
        <v>119</v>
      </c>
      <c r="BD10" s="117" t="s">
        <v>95</v>
      </c>
    </row>
    <row r="11" spans="1:56" s="57" customFormat="1" ht="12" hidden="1" customHeight="1" x14ac:dyDescent="0.2">
      <c r="A11" s="53"/>
      <c r="B11" s="54"/>
      <c r="C11" s="53"/>
      <c r="D11" s="47" t="s">
        <v>18</v>
      </c>
      <c r="E11" s="53"/>
      <c r="F11" s="48" t="s">
        <v>19</v>
      </c>
      <c r="G11" s="53"/>
      <c r="H11" s="53"/>
      <c r="I11" s="47" t="s">
        <v>20</v>
      </c>
      <c r="J11" s="48" t="s">
        <v>21</v>
      </c>
      <c r="K11" s="53"/>
      <c r="L11" s="64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Z11" s="117" t="s">
        <v>120</v>
      </c>
      <c r="BA11" s="117" t="s">
        <v>1</v>
      </c>
      <c r="BB11" s="117" t="s">
        <v>1</v>
      </c>
      <c r="BC11" s="117" t="s">
        <v>121</v>
      </c>
      <c r="BD11" s="117" t="s">
        <v>95</v>
      </c>
    </row>
    <row r="12" spans="1:56" s="57" customFormat="1" ht="12" hidden="1" customHeight="1" x14ac:dyDescent="0.2">
      <c r="A12" s="53"/>
      <c r="B12" s="54"/>
      <c r="C12" s="53"/>
      <c r="D12" s="47" t="s">
        <v>22</v>
      </c>
      <c r="E12" s="53"/>
      <c r="F12" s="48" t="s">
        <v>23</v>
      </c>
      <c r="G12" s="53"/>
      <c r="H12" s="53"/>
      <c r="I12" s="47" t="s">
        <v>24</v>
      </c>
      <c r="J12" s="119" t="str">
        <f>'Rekapitulace stavby'!AN8</f>
        <v>14. 10. 2021</v>
      </c>
      <c r="K12" s="53"/>
      <c r="L12" s="64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Z12" s="117" t="s">
        <v>122</v>
      </c>
      <c r="BA12" s="117" t="s">
        <v>1</v>
      </c>
      <c r="BB12" s="117" t="s">
        <v>1</v>
      </c>
      <c r="BC12" s="117" t="s">
        <v>123</v>
      </c>
      <c r="BD12" s="117" t="s">
        <v>95</v>
      </c>
    </row>
    <row r="13" spans="1:56" s="57" customFormat="1" ht="21.75" hidden="1" customHeight="1" x14ac:dyDescent="0.2">
      <c r="A13" s="53"/>
      <c r="B13" s="54"/>
      <c r="C13" s="53"/>
      <c r="D13" s="45" t="s">
        <v>26</v>
      </c>
      <c r="E13" s="53"/>
      <c r="F13" s="50" t="s">
        <v>27</v>
      </c>
      <c r="G13" s="53"/>
      <c r="H13" s="53"/>
      <c r="I13" s="45" t="s">
        <v>28</v>
      </c>
      <c r="J13" s="50" t="s">
        <v>29</v>
      </c>
      <c r="K13" s="53"/>
      <c r="L13" s="64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Z13" s="117" t="s">
        <v>124</v>
      </c>
      <c r="BA13" s="117" t="s">
        <v>1</v>
      </c>
      <c r="BB13" s="117" t="s">
        <v>1</v>
      </c>
      <c r="BC13" s="117" t="s">
        <v>125</v>
      </c>
      <c r="BD13" s="117" t="s">
        <v>95</v>
      </c>
    </row>
    <row r="14" spans="1:56" s="57" customFormat="1" ht="12" hidden="1" customHeight="1" x14ac:dyDescent="0.2">
      <c r="A14" s="53"/>
      <c r="B14" s="54"/>
      <c r="C14" s="53"/>
      <c r="D14" s="47" t="s">
        <v>30</v>
      </c>
      <c r="E14" s="53"/>
      <c r="F14" s="53"/>
      <c r="G14" s="53"/>
      <c r="H14" s="53"/>
      <c r="I14" s="47" t="s">
        <v>31</v>
      </c>
      <c r="J14" s="48" t="s">
        <v>32</v>
      </c>
      <c r="K14" s="53"/>
      <c r="L14" s="64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Z14" s="117" t="s">
        <v>126</v>
      </c>
      <c r="BA14" s="117" t="s">
        <v>1</v>
      </c>
      <c r="BB14" s="117" t="s">
        <v>1</v>
      </c>
      <c r="BC14" s="117" t="s">
        <v>127</v>
      </c>
      <c r="BD14" s="117" t="s">
        <v>95</v>
      </c>
    </row>
    <row r="15" spans="1:56" s="57" customFormat="1" ht="18" hidden="1" customHeight="1" x14ac:dyDescent="0.2">
      <c r="A15" s="53"/>
      <c r="B15" s="54"/>
      <c r="C15" s="53"/>
      <c r="D15" s="53"/>
      <c r="E15" s="48" t="s">
        <v>33</v>
      </c>
      <c r="F15" s="53"/>
      <c r="G15" s="53"/>
      <c r="H15" s="53"/>
      <c r="I15" s="47" t="s">
        <v>34</v>
      </c>
      <c r="J15" s="48" t="s">
        <v>35</v>
      </c>
      <c r="K15" s="53"/>
      <c r="L15" s="64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Z15" s="117" t="s">
        <v>128</v>
      </c>
      <c r="BA15" s="117" t="s">
        <v>1</v>
      </c>
      <c r="BB15" s="117" t="s">
        <v>1</v>
      </c>
      <c r="BC15" s="117" t="s">
        <v>129</v>
      </c>
      <c r="BD15" s="117" t="s">
        <v>95</v>
      </c>
    </row>
    <row r="16" spans="1:56" s="57" customFormat="1" ht="6.95" hidden="1" customHeight="1" x14ac:dyDescent="0.2">
      <c r="A16" s="53"/>
      <c r="B16" s="54"/>
      <c r="C16" s="53"/>
      <c r="D16" s="53"/>
      <c r="E16" s="53"/>
      <c r="F16" s="53"/>
      <c r="G16" s="53"/>
      <c r="H16" s="53"/>
      <c r="I16" s="53"/>
      <c r="J16" s="53"/>
      <c r="K16" s="53"/>
      <c r="L16" s="64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Z16" s="117" t="s">
        <v>130</v>
      </c>
      <c r="BA16" s="117" t="s">
        <v>1</v>
      </c>
      <c r="BB16" s="117" t="s">
        <v>1</v>
      </c>
      <c r="BC16" s="117" t="s">
        <v>131</v>
      </c>
      <c r="BD16" s="117" t="s">
        <v>95</v>
      </c>
    </row>
    <row r="17" spans="1:56" s="57" customFormat="1" ht="12" hidden="1" customHeight="1" x14ac:dyDescent="0.2">
      <c r="A17" s="53"/>
      <c r="B17" s="54"/>
      <c r="C17" s="53"/>
      <c r="D17" s="47" t="s">
        <v>36</v>
      </c>
      <c r="E17" s="53"/>
      <c r="F17" s="53"/>
      <c r="G17" s="53"/>
      <c r="H17" s="53"/>
      <c r="I17" s="47" t="s">
        <v>31</v>
      </c>
      <c r="J17" s="49" t="str">
        <f>'Rekapitulace stavby'!AN13</f>
        <v>Vyplň údaj</v>
      </c>
      <c r="K17" s="53"/>
      <c r="L17" s="64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Z17" s="117" t="s">
        <v>132</v>
      </c>
      <c r="BA17" s="117" t="s">
        <v>1</v>
      </c>
      <c r="BB17" s="117" t="s">
        <v>1</v>
      </c>
      <c r="BC17" s="117" t="s">
        <v>133</v>
      </c>
      <c r="BD17" s="117" t="s">
        <v>95</v>
      </c>
    </row>
    <row r="18" spans="1:56" s="57" customFormat="1" ht="18" hidden="1" customHeight="1" x14ac:dyDescent="0.2">
      <c r="A18" s="53"/>
      <c r="B18" s="54"/>
      <c r="C18" s="53"/>
      <c r="D18" s="53"/>
      <c r="E18" s="354" t="str">
        <f>'Rekapitulace stavby'!E14</f>
        <v>Vyplň údaj</v>
      </c>
      <c r="F18" s="339"/>
      <c r="G18" s="339"/>
      <c r="H18" s="339"/>
      <c r="I18" s="47" t="s">
        <v>34</v>
      </c>
      <c r="J18" s="49" t="str">
        <f>'Rekapitulace stavby'!AN14</f>
        <v>Vyplň údaj</v>
      </c>
      <c r="K18" s="53"/>
      <c r="L18" s="64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Z18" s="117" t="s">
        <v>134</v>
      </c>
      <c r="BA18" s="117" t="s">
        <v>1</v>
      </c>
      <c r="BB18" s="117" t="s">
        <v>1</v>
      </c>
      <c r="BC18" s="117" t="s">
        <v>135</v>
      </c>
      <c r="BD18" s="117" t="s">
        <v>95</v>
      </c>
    </row>
    <row r="19" spans="1:56" s="57" customFormat="1" ht="6.95" hidden="1" customHeight="1" x14ac:dyDescent="0.2">
      <c r="A19" s="53"/>
      <c r="B19" s="54"/>
      <c r="C19" s="53"/>
      <c r="D19" s="53"/>
      <c r="E19" s="53"/>
      <c r="F19" s="53"/>
      <c r="G19" s="53"/>
      <c r="H19" s="53"/>
      <c r="I19" s="53"/>
      <c r="J19" s="53"/>
      <c r="K19" s="53"/>
      <c r="L19" s="64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Z19" s="117" t="s">
        <v>136</v>
      </c>
      <c r="BA19" s="117" t="s">
        <v>1</v>
      </c>
      <c r="BB19" s="117" t="s">
        <v>1</v>
      </c>
      <c r="BC19" s="117" t="s">
        <v>137</v>
      </c>
      <c r="BD19" s="117" t="s">
        <v>95</v>
      </c>
    </row>
    <row r="20" spans="1:56" s="57" customFormat="1" ht="12" hidden="1" customHeight="1" x14ac:dyDescent="0.2">
      <c r="A20" s="53"/>
      <c r="B20" s="54"/>
      <c r="C20" s="53"/>
      <c r="D20" s="47" t="s">
        <v>38</v>
      </c>
      <c r="E20" s="53"/>
      <c r="F20" s="53"/>
      <c r="G20" s="53"/>
      <c r="H20" s="53"/>
      <c r="I20" s="47" t="s">
        <v>31</v>
      </c>
      <c r="J20" s="48" t="s">
        <v>39</v>
      </c>
      <c r="K20" s="53"/>
      <c r="L20" s="64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Z20" s="117" t="s">
        <v>138</v>
      </c>
      <c r="BA20" s="117" t="s">
        <v>1</v>
      </c>
      <c r="BB20" s="117" t="s">
        <v>1</v>
      </c>
      <c r="BC20" s="117" t="s">
        <v>139</v>
      </c>
      <c r="BD20" s="117" t="s">
        <v>95</v>
      </c>
    </row>
    <row r="21" spans="1:56" s="57" customFormat="1" ht="18" hidden="1" customHeight="1" x14ac:dyDescent="0.2">
      <c r="A21" s="53"/>
      <c r="B21" s="54"/>
      <c r="C21" s="53"/>
      <c r="D21" s="53"/>
      <c r="E21" s="48" t="s">
        <v>40</v>
      </c>
      <c r="F21" s="53"/>
      <c r="G21" s="53"/>
      <c r="H21" s="53"/>
      <c r="I21" s="47" t="s">
        <v>34</v>
      </c>
      <c r="J21" s="48" t="s">
        <v>41</v>
      </c>
      <c r="K21" s="53"/>
      <c r="L21" s="64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Z21" s="117" t="s">
        <v>140</v>
      </c>
      <c r="BA21" s="117" t="s">
        <v>1</v>
      </c>
      <c r="BB21" s="117" t="s">
        <v>1</v>
      </c>
      <c r="BC21" s="117" t="s">
        <v>141</v>
      </c>
      <c r="BD21" s="117" t="s">
        <v>95</v>
      </c>
    </row>
    <row r="22" spans="1:56" s="57" customFormat="1" ht="6.95" hidden="1" customHeight="1" x14ac:dyDescent="0.2">
      <c r="A22" s="53"/>
      <c r="B22" s="54"/>
      <c r="C22" s="53"/>
      <c r="D22" s="53"/>
      <c r="E22" s="53"/>
      <c r="F22" s="53"/>
      <c r="G22" s="53"/>
      <c r="H22" s="53"/>
      <c r="I22" s="53"/>
      <c r="J22" s="53"/>
      <c r="K22" s="53"/>
      <c r="L22" s="64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Z22" s="117" t="s">
        <v>142</v>
      </c>
      <c r="BA22" s="117" t="s">
        <v>1</v>
      </c>
      <c r="BB22" s="117" t="s">
        <v>1</v>
      </c>
      <c r="BC22" s="117" t="s">
        <v>143</v>
      </c>
      <c r="BD22" s="117" t="s">
        <v>95</v>
      </c>
    </row>
    <row r="23" spans="1:56" s="57" customFormat="1" ht="12" hidden="1" customHeight="1" x14ac:dyDescent="0.2">
      <c r="A23" s="53"/>
      <c r="B23" s="54"/>
      <c r="C23" s="53"/>
      <c r="D23" s="47" t="s">
        <v>43</v>
      </c>
      <c r="E23" s="53"/>
      <c r="F23" s="53"/>
      <c r="G23" s="53"/>
      <c r="H23" s="53"/>
      <c r="I23" s="47" t="s">
        <v>31</v>
      </c>
      <c r="J23" s="48" t="s">
        <v>39</v>
      </c>
      <c r="K23" s="53"/>
      <c r="L23" s="64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Z23" s="117" t="s">
        <v>144</v>
      </c>
      <c r="BA23" s="117" t="s">
        <v>1</v>
      </c>
      <c r="BB23" s="117" t="s">
        <v>1</v>
      </c>
      <c r="BC23" s="117" t="s">
        <v>145</v>
      </c>
      <c r="BD23" s="117" t="s">
        <v>95</v>
      </c>
    </row>
    <row r="24" spans="1:56" s="57" customFormat="1" ht="18" hidden="1" customHeight="1" x14ac:dyDescent="0.2">
      <c r="A24" s="53"/>
      <c r="B24" s="54"/>
      <c r="C24" s="53"/>
      <c r="D24" s="53"/>
      <c r="E24" s="48" t="s">
        <v>40</v>
      </c>
      <c r="F24" s="53"/>
      <c r="G24" s="53"/>
      <c r="H24" s="53"/>
      <c r="I24" s="47" t="s">
        <v>34</v>
      </c>
      <c r="J24" s="48" t="s">
        <v>41</v>
      </c>
      <c r="K24" s="53"/>
      <c r="L24" s="64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Z24" s="117" t="s">
        <v>146</v>
      </c>
      <c r="BA24" s="117" t="s">
        <v>1</v>
      </c>
      <c r="BB24" s="117" t="s">
        <v>1</v>
      </c>
      <c r="BC24" s="117" t="s">
        <v>147</v>
      </c>
      <c r="BD24" s="117" t="s">
        <v>95</v>
      </c>
    </row>
    <row r="25" spans="1:56" s="57" customFormat="1" ht="6.95" hidden="1" customHeight="1" x14ac:dyDescent="0.2">
      <c r="A25" s="53"/>
      <c r="B25" s="54"/>
      <c r="C25" s="53"/>
      <c r="D25" s="53"/>
      <c r="E25" s="53"/>
      <c r="F25" s="53"/>
      <c r="G25" s="53"/>
      <c r="H25" s="53"/>
      <c r="I25" s="53"/>
      <c r="J25" s="53"/>
      <c r="K25" s="53"/>
      <c r="L25" s="64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Z25" s="117" t="s">
        <v>148</v>
      </c>
      <c r="BA25" s="117" t="s">
        <v>1</v>
      </c>
      <c r="BB25" s="117" t="s">
        <v>1</v>
      </c>
      <c r="BC25" s="117" t="s">
        <v>149</v>
      </c>
      <c r="BD25" s="117" t="s">
        <v>95</v>
      </c>
    </row>
    <row r="26" spans="1:56" s="57" customFormat="1" ht="12" hidden="1" customHeight="1" x14ac:dyDescent="0.2">
      <c r="A26" s="53"/>
      <c r="B26" s="54"/>
      <c r="C26" s="53"/>
      <c r="D26" s="47" t="s">
        <v>44</v>
      </c>
      <c r="E26" s="53"/>
      <c r="F26" s="53"/>
      <c r="G26" s="53"/>
      <c r="H26" s="53"/>
      <c r="I26" s="53"/>
      <c r="J26" s="53"/>
      <c r="K26" s="53"/>
      <c r="L26" s="64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Z26" s="117" t="s">
        <v>150</v>
      </c>
      <c r="BA26" s="117" t="s">
        <v>1</v>
      </c>
      <c r="BB26" s="117" t="s">
        <v>1</v>
      </c>
      <c r="BC26" s="117" t="s">
        <v>151</v>
      </c>
      <c r="BD26" s="117" t="s">
        <v>95</v>
      </c>
    </row>
    <row r="27" spans="1:56" s="123" customFormat="1" ht="16.5" hidden="1" customHeight="1" x14ac:dyDescent="0.2">
      <c r="A27" s="120"/>
      <c r="B27" s="121"/>
      <c r="C27" s="120"/>
      <c r="D27" s="120"/>
      <c r="E27" s="343" t="s">
        <v>1</v>
      </c>
      <c r="F27" s="343"/>
      <c r="G27" s="343"/>
      <c r="H27" s="343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Z27" s="124" t="s">
        <v>152</v>
      </c>
      <c r="BA27" s="124" t="s">
        <v>1</v>
      </c>
      <c r="BB27" s="124" t="s">
        <v>1</v>
      </c>
      <c r="BC27" s="124" t="s">
        <v>153</v>
      </c>
      <c r="BD27" s="124" t="s">
        <v>95</v>
      </c>
    </row>
    <row r="28" spans="1:56" s="57" customFormat="1" ht="6.95" hidden="1" customHeight="1" x14ac:dyDescent="0.2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64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Z28" s="117" t="s">
        <v>154</v>
      </c>
      <c r="BA28" s="117" t="s">
        <v>1</v>
      </c>
      <c r="BB28" s="117" t="s">
        <v>1</v>
      </c>
      <c r="BC28" s="117" t="s">
        <v>155</v>
      </c>
      <c r="BD28" s="117" t="s">
        <v>95</v>
      </c>
    </row>
    <row r="29" spans="1:56" s="57" customFormat="1" ht="6.95" hidden="1" customHeight="1" x14ac:dyDescent="0.2">
      <c r="A29" s="53"/>
      <c r="B29" s="54"/>
      <c r="C29" s="53"/>
      <c r="D29" s="89"/>
      <c r="E29" s="89"/>
      <c r="F29" s="89"/>
      <c r="G29" s="89"/>
      <c r="H29" s="89"/>
      <c r="I29" s="89"/>
      <c r="J29" s="89"/>
      <c r="K29" s="89"/>
      <c r="L29" s="64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Z29" s="117" t="s">
        <v>156</v>
      </c>
      <c r="BA29" s="117" t="s">
        <v>1</v>
      </c>
      <c r="BB29" s="117" t="s">
        <v>1</v>
      </c>
      <c r="BC29" s="117" t="s">
        <v>157</v>
      </c>
      <c r="BD29" s="117" t="s">
        <v>95</v>
      </c>
    </row>
    <row r="30" spans="1:56" s="57" customFormat="1" ht="25.35" hidden="1" customHeight="1" x14ac:dyDescent="0.2">
      <c r="A30" s="53"/>
      <c r="B30" s="54"/>
      <c r="C30" s="53"/>
      <c r="D30" s="125" t="s">
        <v>45</v>
      </c>
      <c r="E30" s="53"/>
      <c r="F30" s="53"/>
      <c r="G30" s="53"/>
      <c r="H30" s="53"/>
      <c r="I30" s="53"/>
      <c r="J30" s="126">
        <f>ROUND(J129, 2)</f>
        <v>0</v>
      </c>
      <c r="K30" s="53"/>
      <c r="L30" s="64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Z30" s="117" t="s">
        <v>158</v>
      </c>
      <c r="BA30" s="117" t="s">
        <v>1</v>
      </c>
      <c r="BB30" s="117" t="s">
        <v>1</v>
      </c>
      <c r="BC30" s="117" t="s">
        <v>159</v>
      </c>
      <c r="BD30" s="117" t="s">
        <v>95</v>
      </c>
    </row>
    <row r="31" spans="1:56" s="57" customFormat="1" ht="6.95" hidden="1" customHeight="1" x14ac:dyDescent="0.2">
      <c r="A31" s="53"/>
      <c r="B31" s="54"/>
      <c r="C31" s="53"/>
      <c r="D31" s="89"/>
      <c r="E31" s="89"/>
      <c r="F31" s="89"/>
      <c r="G31" s="89"/>
      <c r="H31" s="89"/>
      <c r="I31" s="89"/>
      <c r="J31" s="89"/>
      <c r="K31" s="89"/>
      <c r="L31" s="64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Z31" s="117" t="s">
        <v>160</v>
      </c>
      <c r="BA31" s="117" t="s">
        <v>1</v>
      </c>
      <c r="BB31" s="117" t="s">
        <v>1</v>
      </c>
      <c r="BC31" s="117" t="s">
        <v>161</v>
      </c>
      <c r="BD31" s="117" t="s">
        <v>95</v>
      </c>
    </row>
    <row r="32" spans="1:56" s="57" customFormat="1" ht="14.45" hidden="1" customHeight="1" x14ac:dyDescent="0.2">
      <c r="A32" s="53"/>
      <c r="B32" s="54"/>
      <c r="C32" s="53"/>
      <c r="D32" s="53"/>
      <c r="E32" s="53"/>
      <c r="F32" s="127" t="s">
        <v>47</v>
      </c>
      <c r="G32" s="53"/>
      <c r="H32" s="53"/>
      <c r="I32" s="127" t="s">
        <v>46</v>
      </c>
      <c r="J32" s="127" t="s">
        <v>48</v>
      </c>
      <c r="K32" s="53"/>
      <c r="L32" s="64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Z32" s="117" t="s">
        <v>162</v>
      </c>
      <c r="BA32" s="117" t="s">
        <v>1</v>
      </c>
      <c r="BB32" s="117" t="s">
        <v>1</v>
      </c>
      <c r="BC32" s="117" t="s">
        <v>163</v>
      </c>
      <c r="BD32" s="117" t="s">
        <v>95</v>
      </c>
    </row>
    <row r="33" spans="1:56" s="57" customFormat="1" ht="14.45" hidden="1" customHeight="1" x14ac:dyDescent="0.2">
      <c r="A33" s="53"/>
      <c r="B33" s="54"/>
      <c r="C33" s="53"/>
      <c r="D33" s="128" t="s">
        <v>49</v>
      </c>
      <c r="E33" s="47" t="s">
        <v>50</v>
      </c>
      <c r="F33" s="129">
        <f>ROUND((SUM(BE129:BE403)),  2)</f>
        <v>0</v>
      </c>
      <c r="G33" s="53"/>
      <c r="H33" s="53"/>
      <c r="I33" s="130">
        <v>0.21</v>
      </c>
      <c r="J33" s="129">
        <f>ROUND(((SUM(BE129:BE403))*I33),  2)</f>
        <v>0</v>
      </c>
      <c r="K33" s="53"/>
      <c r="L33" s="64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Z33" s="117" t="s">
        <v>164</v>
      </c>
      <c r="BA33" s="117" t="s">
        <v>1</v>
      </c>
      <c r="BB33" s="117" t="s">
        <v>1</v>
      </c>
      <c r="BC33" s="117" t="s">
        <v>165</v>
      </c>
      <c r="BD33" s="117" t="s">
        <v>95</v>
      </c>
    </row>
    <row r="34" spans="1:56" s="57" customFormat="1" ht="14.45" hidden="1" customHeight="1" x14ac:dyDescent="0.2">
      <c r="A34" s="53"/>
      <c r="B34" s="54"/>
      <c r="C34" s="53"/>
      <c r="D34" s="53"/>
      <c r="E34" s="47" t="s">
        <v>51</v>
      </c>
      <c r="F34" s="129">
        <f>ROUND((SUM(BF129:BF403)),  2)</f>
        <v>0</v>
      </c>
      <c r="G34" s="53"/>
      <c r="H34" s="53"/>
      <c r="I34" s="130">
        <v>0.15</v>
      </c>
      <c r="J34" s="129">
        <f>ROUND(((SUM(BF129:BF403))*I34),  2)</f>
        <v>0</v>
      </c>
      <c r="K34" s="53"/>
      <c r="L34" s="64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Z34" s="117" t="s">
        <v>166</v>
      </c>
      <c r="BA34" s="117" t="s">
        <v>1</v>
      </c>
      <c r="BB34" s="117" t="s">
        <v>1</v>
      </c>
      <c r="BC34" s="117" t="s">
        <v>167</v>
      </c>
      <c r="BD34" s="117" t="s">
        <v>95</v>
      </c>
    </row>
    <row r="35" spans="1:56" s="57" customFormat="1" ht="14.45" hidden="1" customHeight="1" x14ac:dyDescent="0.2">
      <c r="A35" s="53"/>
      <c r="B35" s="54"/>
      <c r="C35" s="53"/>
      <c r="D35" s="53"/>
      <c r="E35" s="47" t="s">
        <v>52</v>
      </c>
      <c r="F35" s="129">
        <f>ROUND((SUM(BG129:BG403)),  2)</f>
        <v>0</v>
      </c>
      <c r="G35" s="53"/>
      <c r="H35" s="53"/>
      <c r="I35" s="130">
        <v>0.21</v>
      </c>
      <c r="J35" s="129">
        <f>0</f>
        <v>0</v>
      </c>
      <c r="K35" s="53"/>
      <c r="L35" s="64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Z35" s="117" t="s">
        <v>168</v>
      </c>
      <c r="BA35" s="117" t="s">
        <v>1</v>
      </c>
      <c r="BB35" s="117" t="s">
        <v>1</v>
      </c>
      <c r="BC35" s="117" t="s">
        <v>169</v>
      </c>
      <c r="BD35" s="117" t="s">
        <v>95</v>
      </c>
    </row>
    <row r="36" spans="1:56" s="57" customFormat="1" ht="14.45" hidden="1" customHeight="1" x14ac:dyDescent="0.2">
      <c r="A36" s="53"/>
      <c r="B36" s="54"/>
      <c r="C36" s="53"/>
      <c r="D36" s="53"/>
      <c r="E36" s="47" t="s">
        <v>53</v>
      </c>
      <c r="F36" s="129">
        <f>ROUND((SUM(BH129:BH403)),  2)</f>
        <v>0</v>
      </c>
      <c r="G36" s="53"/>
      <c r="H36" s="53"/>
      <c r="I36" s="130">
        <v>0.15</v>
      </c>
      <c r="J36" s="129">
        <f>0</f>
        <v>0</v>
      </c>
      <c r="K36" s="53"/>
      <c r="L36" s="64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Z36" s="117" t="s">
        <v>170</v>
      </c>
      <c r="BA36" s="117" t="s">
        <v>1</v>
      </c>
      <c r="BB36" s="117" t="s">
        <v>1</v>
      </c>
      <c r="BC36" s="117" t="s">
        <v>171</v>
      </c>
      <c r="BD36" s="117" t="s">
        <v>95</v>
      </c>
    </row>
    <row r="37" spans="1:56" s="57" customFormat="1" ht="14.45" hidden="1" customHeight="1" x14ac:dyDescent="0.2">
      <c r="A37" s="53"/>
      <c r="B37" s="54"/>
      <c r="C37" s="53"/>
      <c r="D37" s="53"/>
      <c r="E37" s="47" t="s">
        <v>54</v>
      </c>
      <c r="F37" s="129">
        <f>ROUND((SUM(BI129:BI403)),  2)</f>
        <v>0</v>
      </c>
      <c r="G37" s="53"/>
      <c r="H37" s="53"/>
      <c r="I37" s="130">
        <v>0</v>
      </c>
      <c r="J37" s="129">
        <f>0</f>
        <v>0</v>
      </c>
      <c r="K37" s="53"/>
      <c r="L37" s="64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Z37" s="117" t="s">
        <v>172</v>
      </c>
      <c r="BA37" s="117" t="s">
        <v>1</v>
      </c>
      <c r="BB37" s="117" t="s">
        <v>1</v>
      </c>
      <c r="BC37" s="117" t="s">
        <v>173</v>
      </c>
      <c r="BD37" s="117" t="s">
        <v>95</v>
      </c>
    </row>
    <row r="38" spans="1:56" s="57" customFormat="1" ht="6.95" hidden="1" customHeight="1" x14ac:dyDescent="0.2">
      <c r="A38" s="53"/>
      <c r="B38" s="54"/>
      <c r="C38" s="53"/>
      <c r="D38" s="53"/>
      <c r="E38" s="53"/>
      <c r="F38" s="53"/>
      <c r="G38" s="53"/>
      <c r="H38" s="53"/>
      <c r="I38" s="53"/>
      <c r="J38" s="53"/>
      <c r="K38" s="53"/>
      <c r="L38" s="64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Z38" s="117" t="s">
        <v>174</v>
      </c>
      <c r="BA38" s="117" t="s">
        <v>1</v>
      </c>
      <c r="BB38" s="117" t="s">
        <v>1</v>
      </c>
      <c r="BC38" s="117" t="s">
        <v>175</v>
      </c>
      <c r="BD38" s="117" t="s">
        <v>95</v>
      </c>
    </row>
    <row r="39" spans="1:56" s="57" customFormat="1" ht="25.35" hidden="1" customHeight="1" x14ac:dyDescent="0.2">
      <c r="A39" s="53"/>
      <c r="B39" s="54"/>
      <c r="C39" s="131"/>
      <c r="D39" s="132" t="s">
        <v>55</v>
      </c>
      <c r="E39" s="83"/>
      <c r="F39" s="83"/>
      <c r="G39" s="133" t="s">
        <v>56</v>
      </c>
      <c r="H39" s="134" t="s">
        <v>57</v>
      </c>
      <c r="I39" s="83"/>
      <c r="J39" s="135">
        <f>SUM(J30:J37)</f>
        <v>0</v>
      </c>
      <c r="K39" s="136"/>
      <c r="L39" s="64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Z39" s="117" t="s">
        <v>176</v>
      </c>
      <c r="BA39" s="117" t="s">
        <v>1</v>
      </c>
      <c r="BB39" s="117" t="s">
        <v>1</v>
      </c>
      <c r="BC39" s="117" t="s">
        <v>127</v>
      </c>
      <c r="BD39" s="117" t="s">
        <v>95</v>
      </c>
    </row>
    <row r="40" spans="1:56" s="57" customFormat="1" ht="14.45" hidden="1" customHeight="1" x14ac:dyDescent="0.2">
      <c r="A40" s="53"/>
      <c r="B40" s="54"/>
      <c r="C40" s="53"/>
      <c r="D40" s="53"/>
      <c r="E40" s="53"/>
      <c r="F40" s="53"/>
      <c r="G40" s="53"/>
      <c r="H40" s="53"/>
      <c r="I40" s="53"/>
      <c r="J40" s="53"/>
      <c r="K40" s="53"/>
      <c r="L40" s="64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Z40" s="117" t="s">
        <v>177</v>
      </c>
      <c r="BA40" s="117" t="s">
        <v>1</v>
      </c>
      <c r="BB40" s="117" t="s">
        <v>1</v>
      </c>
      <c r="BC40" s="117" t="s">
        <v>178</v>
      </c>
      <c r="BD40" s="117" t="s">
        <v>95</v>
      </c>
    </row>
    <row r="41" spans="1:56" ht="14.45" hidden="1" customHeight="1" x14ac:dyDescent="0.2">
      <c r="B41" s="41"/>
      <c r="L41" s="41"/>
      <c r="AZ41" s="117" t="s">
        <v>179</v>
      </c>
      <c r="BA41" s="117" t="s">
        <v>1</v>
      </c>
      <c r="BB41" s="117" t="s">
        <v>1</v>
      </c>
      <c r="BC41" s="117" t="s">
        <v>100</v>
      </c>
      <c r="BD41" s="117" t="s">
        <v>95</v>
      </c>
    </row>
    <row r="42" spans="1:56" ht="14.45" hidden="1" customHeight="1" x14ac:dyDescent="0.2">
      <c r="B42" s="41"/>
      <c r="L42" s="41"/>
      <c r="AZ42" s="117" t="s">
        <v>180</v>
      </c>
      <c r="BA42" s="117" t="s">
        <v>1</v>
      </c>
      <c r="BB42" s="117" t="s">
        <v>1</v>
      </c>
      <c r="BC42" s="117" t="s">
        <v>181</v>
      </c>
      <c r="BD42" s="117" t="s">
        <v>95</v>
      </c>
    </row>
    <row r="43" spans="1:56" ht="14.45" hidden="1" customHeight="1" x14ac:dyDescent="0.2">
      <c r="B43" s="41"/>
      <c r="L43" s="41"/>
      <c r="AZ43" s="117" t="s">
        <v>182</v>
      </c>
      <c r="BA43" s="117" t="s">
        <v>1</v>
      </c>
      <c r="BB43" s="117" t="s">
        <v>1</v>
      </c>
      <c r="BC43" s="117" t="s">
        <v>183</v>
      </c>
      <c r="BD43" s="117" t="s">
        <v>95</v>
      </c>
    </row>
    <row r="44" spans="1:56" ht="14.45" hidden="1" customHeight="1" x14ac:dyDescent="0.2">
      <c r="B44" s="41"/>
      <c r="L44" s="41"/>
      <c r="AZ44" s="117" t="s">
        <v>184</v>
      </c>
      <c r="BA44" s="117" t="s">
        <v>1</v>
      </c>
      <c r="BB44" s="117" t="s">
        <v>1</v>
      </c>
      <c r="BC44" s="117" t="s">
        <v>185</v>
      </c>
      <c r="BD44" s="117" t="s">
        <v>95</v>
      </c>
    </row>
    <row r="45" spans="1:56" ht="14.45" hidden="1" customHeight="1" x14ac:dyDescent="0.2">
      <c r="B45" s="41"/>
      <c r="L45" s="41"/>
      <c r="AZ45" s="117" t="s">
        <v>186</v>
      </c>
      <c r="BA45" s="117" t="s">
        <v>1</v>
      </c>
      <c r="BB45" s="117" t="s">
        <v>1</v>
      </c>
      <c r="BC45" s="117" t="s">
        <v>187</v>
      </c>
      <c r="BD45" s="117" t="s">
        <v>95</v>
      </c>
    </row>
    <row r="46" spans="1:56" ht="14.45" hidden="1" customHeight="1" x14ac:dyDescent="0.2">
      <c r="B46" s="41"/>
      <c r="L46" s="41"/>
      <c r="AZ46" s="117" t="s">
        <v>188</v>
      </c>
      <c r="BA46" s="117" t="s">
        <v>1</v>
      </c>
      <c r="BB46" s="117" t="s">
        <v>1</v>
      </c>
      <c r="BC46" s="117" t="s">
        <v>189</v>
      </c>
      <c r="BD46" s="117" t="s">
        <v>95</v>
      </c>
    </row>
    <row r="47" spans="1:56" ht="14.45" hidden="1" customHeight="1" x14ac:dyDescent="0.2">
      <c r="B47" s="41"/>
      <c r="L47" s="41"/>
      <c r="AZ47" s="117" t="s">
        <v>190</v>
      </c>
      <c r="BA47" s="117" t="s">
        <v>1</v>
      </c>
      <c r="BB47" s="117" t="s">
        <v>1</v>
      </c>
      <c r="BC47" s="117" t="s">
        <v>191</v>
      </c>
      <c r="BD47" s="117" t="s">
        <v>95</v>
      </c>
    </row>
    <row r="48" spans="1:56" ht="14.45" hidden="1" customHeight="1" x14ac:dyDescent="0.2">
      <c r="B48" s="41"/>
      <c r="L48" s="41"/>
      <c r="AZ48" s="117" t="s">
        <v>192</v>
      </c>
      <c r="BA48" s="117" t="s">
        <v>1</v>
      </c>
      <c r="BB48" s="117" t="s">
        <v>1</v>
      </c>
      <c r="BC48" s="117" t="s">
        <v>193</v>
      </c>
      <c r="BD48" s="117" t="s">
        <v>95</v>
      </c>
    </row>
    <row r="49" spans="1:56" s="57" customFormat="1" ht="14.45" hidden="1" customHeight="1" x14ac:dyDescent="0.2">
      <c r="B49" s="64"/>
      <c r="D49" s="65" t="s">
        <v>58</v>
      </c>
      <c r="E49" s="66"/>
      <c r="F49" s="66"/>
      <c r="G49" s="65" t="s">
        <v>59</v>
      </c>
      <c r="H49" s="66"/>
      <c r="I49" s="66"/>
      <c r="J49" s="66"/>
      <c r="K49" s="66"/>
      <c r="L49" s="64"/>
      <c r="AZ49" s="117" t="s">
        <v>194</v>
      </c>
      <c r="BA49" s="117" t="s">
        <v>1</v>
      </c>
      <c r="BB49" s="117" t="s">
        <v>1</v>
      </c>
      <c r="BC49" s="117" t="s">
        <v>195</v>
      </c>
      <c r="BD49" s="117" t="s">
        <v>95</v>
      </c>
    </row>
    <row r="50" spans="1:56" hidden="1" x14ac:dyDescent="0.2">
      <c r="B50" s="41"/>
      <c r="L50" s="41"/>
      <c r="AZ50" s="117" t="s">
        <v>196</v>
      </c>
      <c r="BA50" s="117" t="s">
        <v>1</v>
      </c>
      <c r="BB50" s="117" t="s">
        <v>1</v>
      </c>
      <c r="BC50" s="117" t="s">
        <v>119</v>
      </c>
      <c r="BD50" s="117" t="s">
        <v>95</v>
      </c>
    </row>
    <row r="51" spans="1:56" hidden="1" x14ac:dyDescent="0.2">
      <c r="B51" s="41"/>
      <c r="L51" s="41"/>
      <c r="AZ51" s="117" t="s">
        <v>197</v>
      </c>
      <c r="BA51" s="117" t="s">
        <v>1</v>
      </c>
      <c r="BB51" s="117" t="s">
        <v>1</v>
      </c>
      <c r="BC51" s="117" t="s">
        <v>93</v>
      </c>
      <c r="BD51" s="117" t="s">
        <v>95</v>
      </c>
    </row>
    <row r="52" spans="1:56" hidden="1" x14ac:dyDescent="0.2">
      <c r="B52" s="41"/>
      <c r="L52" s="41"/>
      <c r="AZ52" s="117" t="s">
        <v>198</v>
      </c>
      <c r="BA52" s="117" t="s">
        <v>1</v>
      </c>
      <c r="BB52" s="117" t="s">
        <v>1</v>
      </c>
      <c r="BC52" s="117" t="s">
        <v>95</v>
      </c>
      <c r="BD52" s="117" t="s">
        <v>95</v>
      </c>
    </row>
    <row r="53" spans="1:56" hidden="1" x14ac:dyDescent="0.2">
      <c r="B53" s="41"/>
      <c r="L53" s="41"/>
      <c r="AZ53" s="117" t="s">
        <v>199</v>
      </c>
      <c r="BA53" s="117" t="s">
        <v>1</v>
      </c>
      <c r="BB53" s="117" t="s">
        <v>1</v>
      </c>
      <c r="BC53" s="117" t="s">
        <v>93</v>
      </c>
      <c r="BD53" s="117" t="s">
        <v>95</v>
      </c>
    </row>
    <row r="54" spans="1:56" hidden="1" x14ac:dyDescent="0.2">
      <c r="B54" s="41"/>
      <c r="L54" s="41"/>
      <c r="AZ54" s="117" t="s">
        <v>200</v>
      </c>
      <c r="BA54" s="117" t="s">
        <v>1</v>
      </c>
      <c r="BB54" s="117" t="s">
        <v>1</v>
      </c>
      <c r="BC54" s="117" t="s">
        <v>201</v>
      </c>
      <c r="BD54" s="117" t="s">
        <v>95</v>
      </c>
    </row>
    <row r="55" spans="1:56" hidden="1" x14ac:dyDescent="0.2">
      <c r="B55" s="41"/>
      <c r="L55" s="41"/>
      <c r="AZ55" s="117" t="s">
        <v>202</v>
      </c>
      <c r="BA55" s="117" t="s">
        <v>1</v>
      </c>
      <c r="BB55" s="117" t="s">
        <v>1</v>
      </c>
      <c r="BC55" s="117" t="s">
        <v>203</v>
      </c>
      <c r="BD55" s="117" t="s">
        <v>95</v>
      </c>
    </row>
    <row r="56" spans="1:56" hidden="1" x14ac:dyDescent="0.2">
      <c r="B56" s="41"/>
      <c r="L56" s="41"/>
      <c r="AZ56" s="117" t="s">
        <v>204</v>
      </c>
      <c r="BA56" s="117" t="s">
        <v>1</v>
      </c>
      <c r="BB56" s="117" t="s">
        <v>1</v>
      </c>
      <c r="BC56" s="117" t="s">
        <v>205</v>
      </c>
      <c r="BD56" s="117" t="s">
        <v>95</v>
      </c>
    </row>
    <row r="57" spans="1:56" hidden="1" x14ac:dyDescent="0.2">
      <c r="B57" s="41"/>
      <c r="L57" s="41"/>
      <c r="AZ57" s="117" t="s">
        <v>206</v>
      </c>
      <c r="BA57" s="117" t="s">
        <v>1</v>
      </c>
      <c r="BB57" s="117" t="s">
        <v>1</v>
      </c>
      <c r="BC57" s="117" t="s">
        <v>207</v>
      </c>
      <c r="BD57" s="117" t="s">
        <v>95</v>
      </c>
    </row>
    <row r="58" spans="1:56" hidden="1" x14ac:dyDescent="0.2">
      <c r="B58" s="41"/>
      <c r="L58" s="41"/>
    </row>
    <row r="59" spans="1:56" hidden="1" x14ac:dyDescent="0.2">
      <c r="B59" s="41"/>
      <c r="L59" s="41"/>
    </row>
    <row r="60" spans="1:56" s="57" customFormat="1" ht="12.75" hidden="1" x14ac:dyDescent="0.2">
      <c r="A60" s="53"/>
      <c r="B60" s="54"/>
      <c r="C60" s="53"/>
      <c r="D60" s="67" t="s">
        <v>60</v>
      </c>
      <c r="E60" s="56"/>
      <c r="F60" s="137" t="s">
        <v>61</v>
      </c>
      <c r="G60" s="67" t="s">
        <v>60</v>
      </c>
      <c r="H60" s="56"/>
      <c r="I60" s="56"/>
      <c r="J60" s="138" t="s">
        <v>61</v>
      </c>
      <c r="K60" s="56"/>
      <c r="L60" s="64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</row>
    <row r="61" spans="1:56" hidden="1" x14ac:dyDescent="0.2">
      <c r="B61" s="41"/>
      <c r="L61" s="41"/>
    </row>
    <row r="62" spans="1:56" hidden="1" x14ac:dyDescent="0.2">
      <c r="B62" s="41"/>
      <c r="L62" s="41"/>
    </row>
    <row r="63" spans="1:56" hidden="1" x14ac:dyDescent="0.2">
      <c r="B63" s="41"/>
      <c r="L63" s="41"/>
    </row>
    <row r="64" spans="1:56" s="57" customFormat="1" ht="12.75" hidden="1" x14ac:dyDescent="0.2">
      <c r="A64" s="53"/>
      <c r="B64" s="54"/>
      <c r="C64" s="53"/>
      <c r="D64" s="65" t="s">
        <v>62</v>
      </c>
      <c r="E64" s="68"/>
      <c r="F64" s="68"/>
      <c r="G64" s="65" t="s">
        <v>63</v>
      </c>
      <c r="H64" s="68"/>
      <c r="I64" s="68"/>
      <c r="J64" s="68"/>
      <c r="K64" s="68"/>
      <c r="L64" s="64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</row>
    <row r="65" spans="1:31" hidden="1" x14ac:dyDescent="0.2">
      <c r="B65" s="41"/>
      <c r="L65" s="41"/>
    </row>
    <row r="66" spans="1:31" hidden="1" x14ac:dyDescent="0.2">
      <c r="B66" s="41"/>
      <c r="L66" s="41"/>
    </row>
    <row r="67" spans="1:31" hidden="1" x14ac:dyDescent="0.2">
      <c r="B67" s="41"/>
      <c r="L67" s="41"/>
    </row>
    <row r="68" spans="1:31" hidden="1" x14ac:dyDescent="0.2">
      <c r="B68" s="41"/>
      <c r="L68" s="41"/>
    </row>
    <row r="69" spans="1:31" hidden="1" x14ac:dyDescent="0.2">
      <c r="B69" s="41"/>
      <c r="L69" s="41"/>
    </row>
    <row r="70" spans="1:31" hidden="1" x14ac:dyDescent="0.2">
      <c r="B70" s="41"/>
      <c r="L70" s="41"/>
    </row>
    <row r="71" spans="1:31" hidden="1" x14ac:dyDescent="0.2">
      <c r="B71" s="41"/>
      <c r="L71" s="41"/>
    </row>
    <row r="72" spans="1:31" hidden="1" x14ac:dyDescent="0.2">
      <c r="B72" s="41"/>
      <c r="L72" s="41"/>
    </row>
    <row r="73" spans="1:31" hidden="1" x14ac:dyDescent="0.2">
      <c r="B73" s="41"/>
      <c r="L73" s="41"/>
    </row>
    <row r="74" spans="1:31" hidden="1" x14ac:dyDescent="0.2">
      <c r="B74" s="41"/>
      <c r="L74" s="41"/>
    </row>
    <row r="75" spans="1:31" s="57" customFormat="1" ht="12.75" hidden="1" x14ac:dyDescent="0.2">
      <c r="A75" s="53"/>
      <c r="B75" s="54"/>
      <c r="C75" s="53"/>
      <c r="D75" s="67" t="s">
        <v>60</v>
      </c>
      <c r="E75" s="56"/>
      <c r="F75" s="137" t="s">
        <v>61</v>
      </c>
      <c r="G75" s="67" t="s">
        <v>60</v>
      </c>
      <c r="H75" s="56"/>
      <c r="I75" s="56"/>
      <c r="J75" s="138" t="s">
        <v>61</v>
      </c>
      <c r="K75" s="56"/>
      <c r="L75" s="64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</row>
    <row r="76" spans="1:31" s="57" customFormat="1" ht="14.45" hidden="1" customHeight="1" x14ac:dyDescent="0.2">
      <c r="A76" s="53"/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64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</row>
    <row r="80" spans="1:31" s="57" customFormat="1" ht="6.95" customHeight="1" x14ac:dyDescent="0.2">
      <c r="A80" s="53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64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</row>
    <row r="81" spans="1:47" s="57" customFormat="1" ht="24.95" customHeight="1" x14ac:dyDescent="0.2">
      <c r="A81" s="53"/>
      <c r="B81" s="54"/>
      <c r="C81" s="42" t="s">
        <v>208</v>
      </c>
      <c r="D81" s="53"/>
      <c r="E81" s="53"/>
      <c r="F81" s="53"/>
      <c r="G81" s="53"/>
      <c r="H81" s="53"/>
      <c r="I81" s="53"/>
      <c r="J81" s="53"/>
      <c r="K81" s="53"/>
      <c r="L81" s="64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</row>
    <row r="82" spans="1:47" s="57" customFormat="1" ht="6.95" customHeight="1" x14ac:dyDescent="0.2">
      <c r="A82" s="53"/>
      <c r="B82" s="54"/>
      <c r="C82" s="53"/>
      <c r="D82" s="53"/>
      <c r="E82" s="53"/>
      <c r="F82" s="53"/>
      <c r="G82" s="53"/>
      <c r="H82" s="53"/>
      <c r="I82" s="53"/>
      <c r="J82" s="53"/>
      <c r="K82" s="53"/>
      <c r="L82" s="64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</row>
    <row r="83" spans="1:47" s="57" customFormat="1" ht="12" customHeight="1" x14ac:dyDescent="0.2">
      <c r="A83" s="53"/>
      <c r="B83" s="54"/>
      <c r="C83" s="47" t="s">
        <v>16</v>
      </c>
      <c r="D83" s="53"/>
      <c r="E83" s="53"/>
      <c r="F83" s="53"/>
      <c r="G83" s="53"/>
      <c r="H83" s="53"/>
      <c r="I83" s="53"/>
      <c r="J83" s="53"/>
      <c r="K83" s="53"/>
      <c r="L83" s="64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</row>
    <row r="84" spans="1:47" s="57" customFormat="1" ht="16.5" customHeight="1" x14ac:dyDescent="0.2">
      <c r="A84" s="53"/>
      <c r="B84" s="54"/>
      <c r="C84" s="53"/>
      <c r="D84" s="53"/>
      <c r="E84" s="352" t="str">
        <f>E7</f>
        <v>Luštěnice, odvedení odpadních vod do Brodců</v>
      </c>
      <c r="F84" s="353"/>
      <c r="G84" s="353"/>
      <c r="H84" s="353"/>
      <c r="I84" s="53"/>
      <c r="J84" s="53"/>
      <c r="K84" s="53"/>
      <c r="L84" s="64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</row>
    <row r="85" spans="1:47" s="57" customFormat="1" ht="12" customHeight="1" x14ac:dyDescent="0.2">
      <c r="A85" s="53"/>
      <c r="B85" s="54"/>
      <c r="C85" s="47" t="s">
        <v>112</v>
      </c>
      <c r="D85" s="53"/>
      <c r="E85" s="53"/>
      <c r="F85" s="53"/>
      <c r="G85" s="53"/>
      <c r="H85" s="53"/>
      <c r="I85" s="53"/>
      <c r="J85" s="53"/>
      <c r="K85" s="53"/>
      <c r="L85" s="64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</row>
    <row r="86" spans="1:47" s="57" customFormat="1" ht="16.5" customHeight="1" x14ac:dyDescent="0.2">
      <c r="A86" s="53"/>
      <c r="B86" s="54"/>
      <c r="C86" s="53"/>
      <c r="D86" s="53"/>
      <c r="E86" s="320" t="str">
        <f>E9</f>
        <v>2014-1 - Kanalizační výtlak - úsek 1</v>
      </c>
      <c r="F86" s="347"/>
      <c r="G86" s="347"/>
      <c r="H86" s="347"/>
      <c r="I86" s="53"/>
      <c r="J86" s="53"/>
      <c r="K86" s="53"/>
      <c r="L86" s="64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</row>
    <row r="87" spans="1:47" s="57" customFormat="1" ht="6.95" customHeight="1" x14ac:dyDescent="0.2">
      <c r="A87" s="53"/>
      <c r="B87" s="54"/>
      <c r="C87" s="53"/>
      <c r="D87" s="53"/>
      <c r="E87" s="53"/>
      <c r="F87" s="53"/>
      <c r="G87" s="53"/>
      <c r="H87" s="53"/>
      <c r="I87" s="53"/>
      <c r="J87" s="53"/>
      <c r="K87" s="53"/>
      <c r="L87" s="64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</row>
    <row r="88" spans="1:47" s="57" customFormat="1" ht="12" customHeight="1" x14ac:dyDescent="0.2">
      <c r="A88" s="53"/>
      <c r="B88" s="54"/>
      <c r="C88" s="47" t="s">
        <v>22</v>
      </c>
      <c r="D88" s="53"/>
      <c r="E88" s="53"/>
      <c r="F88" s="48" t="str">
        <f>F12</f>
        <v>Luštěnice, Brodce</v>
      </c>
      <c r="G88" s="53"/>
      <c r="H88" s="53"/>
      <c r="I88" s="47" t="s">
        <v>24</v>
      </c>
      <c r="J88" s="119" t="str">
        <f>IF(J12="","",J12)</f>
        <v>14. 10. 2021</v>
      </c>
      <c r="K88" s="53"/>
      <c r="L88" s="64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</row>
    <row r="89" spans="1:47" s="57" customFormat="1" ht="6.95" customHeight="1" x14ac:dyDescent="0.2">
      <c r="A89" s="53"/>
      <c r="B89" s="54"/>
      <c r="C89" s="53"/>
      <c r="D89" s="53"/>
      <c r="E89" s="53"/>
      <c r="F89" s="53"/>
      <c r="G89" s="53"/>
      <c r="H89" s="53"/>
      <c r="I89" s="53"/>
      <c r="J89" s="53"/>
      <c r="K89" s="53"/>
      <c r="L89" s="64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</row>
    <row r="90" spans="1:47" s="57" customFormat="1" ht="15.2" customHeight="1" x14ac:dyDescent="0.2">
      <c r="A90" s="53"/>
      <c r="B90" s="54"/>
      <c r="C90" s="47" t="s">
        <v>30</v>
      </c>
      <c r="D90" s="53"/>
      <c r="E90" s="53"/>
      <c r="F90" s="48" t="str">
        <f>E15</f>
        <v>Vodovody a kanalizace Mladá Boleslav, a.s.</v>
      </c>
      <c r="G90" s="53"/>
      <c r="H90" s="53"/>
      <c r="I90" s="47" t="s">
        <v>38</v>
      </c>
      <c r="J90" s="139" t="str">
        <f>E21</f>
        <v>Ing. Petr Čepický</v>
      </c>
      <c r="K90" s="53"/>
      <c r="L90" s="64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</row>
    <row r="91" spans="1:47" s="57" customFormat="1" ht="15.2" customHeight="1" x14ac:dyDescent="0.2">
      <c r="A91" s="53"/>
      <c r="B91" s="54"/>
      <c r="C91" s="47" t="s">
        <v>36</v>
      </c>
      <c r="D91" s="53"/>
      <c r="E91" s="53"/>
      <c r="F91" s="48" t="str">
        <f>IF(E18="","",E18)</f>
        <v>Vyplň údaj</v>
      </c>
      <c r="G91" s="53"/>
      <c r="H91" s="53"/>
      <c r="I91" s="47" t="s">
        <v>43</v>
      </c>
      <c r="J91" s="139" t="str">
        <f>E24</f>
        <v>Ing. Petr Čepický</v>
      </c>
      <c r="K91" s="53"/>
      <c r="L91" s="64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</row>
    <row r="92" spans="1:47" s="57" customFormat="1" ht="10.35" customHeight="1" x14ac:dyDescent="0.2">
      <c r="A92" s="53"/>
      <c r="B92" s="54"/>
      <c r="C92" s="53"/>
      <c r="D92" s="53"/>
      <c r="E92" s="53"/>
      <c r="F92" s="53"/>
      <c r="G92" s="53"/>
      <c r="H92" s="53"/>
      <c r="I92" s="53"/>
      <c r="J92" s="53"/>
      <c r="K92" s="53"/>
      <c r="L92" s="64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</row>
    <row r="93" spans="1:47" s="57" customFormat="1" ht="29.25" customHeight="1" x14ac:dyDescent="0.2">
      <c r="A93" s="53"/>
      <c r="B93" s="54"/>
      <c r="C93" s="140" t="s">
        <v>209</v>
      </c>
      <c r="D93" s="131"/>
      <c r="E93" s="131"/>
      <c r="F93" s="131"/>
      <c r="G93" s="131"/>
      <c r="H93" s="131"/>
      <c r="I93" s="131"/>
      <c r="J93" s="141" t="s">
        <v>210</v>
      </c>
      <c r="K93" s="131"/>
      <c r="L93" s="64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</row>
    <row r="94" spans="1:47" s="57" customFormat="1" ht="10.35" customHeight="1" x14ac:dyDescent="0.2">
      <c r="A94" s="53"/>
      <c r="B94" s="54"/>
      <c r="C94" s="53"/>
      <c r="D94" s="53"/>
      <c r="E94" s="53"/>
      <c r="F94" s="53"/>
      <c r="G94" s="53"/>
      <c r="H94" s="53"/>
      <c r="I94" s="53"/>
      <c r="J94" s="53"/>
      <c r="K94" s="53"/>
      <c r="L94" s="64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</row>
    <row r="95" spans="1:47" s="57" customFormat="1" ht="22.9" customHeight="1" x14ac:dyDescent="0.2">
      <c r="A95" s="53"/>
      <c r="B95" s="54"/>
      <c r="C95" s="142" t="s">
        <v>211</v>
      </c>
      <c r="D95" s="53"/>
      <c r="E95" s="53"/>
      <c r="F95" s="53"/>
      <c r="G95" s="53"/>
      <c r="H95" s="53"/>
      <c r="I95" s="53"/>
      <c r="J95" s="126">
        <f>SUM(J96,J106,J108)</f>
        <v>0</v>
      </c>
      <c r="K95" s="53"/>
      <c r="L95" s="64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U95" s="38" t="s">
        <v>212</v>
      </c>
    </row>
    <row r="96" spans="1:47" s="143" customFormat="1" ht="24.95" customHeight="1" x14ac:dyDescent="0.2">
      <c r="B96" s="144"/>
      <c r="D96" s="145" t="s">
        <v>213</v>
      </c>
      <c r="E96" s="146"/>
      <c r="F96" s="146"/>
      <c r="G96" s="146"/>
      <c r="H96" s="146"/>
      <c r="I96" s="146"/>
      <c r="J96" s="147">
        <f>SUM(J97:J105)</f>
        <v>0</v>
      </c>
      <c r="L96" s="144"/>
    </row>
    <row r="97" spans="1:31" s="148" customFormat="1" ht="19.899999999999999" customHeight="1" x14ac:dyDescent="0.2">
      <c r="B97" s="149"/>
      <c r="D97" s="150" t="s">
        <v>214</v>
      </c>
      <c r="E97" s="151"/>
      <c r="F97" s="151"/>
      <c r="G97" s="151"/>
      <c r="H97" s="151"/>
      <c r="I97" s="151"/>
      <c r="J97" s="152">
        <f>J131</f>
        <v>0</v>
      </c>
      <c r="L97" s="149"/>
    </row>
    <row r="98" spans="1:31" s="148" customFormat="1" ht="19.899999999999999" customHeight="1" x14ac:dyDescent="0.2">
      <c r="B98" s="149"/>
      <c r="D98" s="150" t="s">
        <v>215</v>
      </c>
      <c r="E98" s="151"/>
      <c r="F98" s="151"/>
      <c r="G98" s="151"/>
      <c r="H98" s="151"/>
      <c r="I98" s="151"/>
      <c r="J98" s="152">
        <f>J232</f>
        <v>0</v>
      </c>
      <c r="L98" s="149"/>
    </row>
    <row r="99" spans="1:31" s="148" customFormat="1" ht="19.899999999999999" customHeight="1" x14ac:dyDescent="0.2">
      <c r="B99" s="149"/>
      <c r="D99" s="150" t="s">
        <v>216</v>
      </c>
      <c r="E99" s="151"/>
      <c r="F99" s="151"/>
      <c r="G99" s="151"/>
      <c r="H99" s="151"/>
      <c r="I99" s="151"/>
      <c r="J99" s="152">
        <f>J237</f>
        <v>0</v>
      </c>
      <c r="L99" s="149"/>
    </row>
    <row r="100" spans="1:31" s="148" customFormat="1" ht="19.899999999999999" customHeight="1" x14ac:dyDescent="0.2">
      <c r="B100" s="149"/>
      <c r="D100" s="150" t="s">
        <v>217</v>
      </c>
      <c r="E100" s="151"/>
      <c r="F100" s="151"/>
      <c r="G100" s="151"/>
      <c r="H100" s="151"/>
      <c r="I100" s="151"/>
      <c r="J100" s="152">
        <f>J240</f>
        <v>0</v>
      </c>
      <c r="L100" s="149"/>
    </row>
    <row r="101" spans="1:31" s="148" customFormat="1" ht="19.899999999999999" customHeight="1" x14ac:dyDescent="0.2">
      <c r="B101" s="149"/>
      <c r="D101" s="150" t="s">
        <v>218</v>
      </c>
      <c r="E101" s="151"/>
      <c r="F101" s="151"/>
      <c r="G101" s="151"/>
      <c r="H101" s="151"/>
      <c r="I101" s="151"/>
      <c r="J101" s="152">
        <f>J257</f>
        <v>0</v>
      </c>
      <c r="L101" s="149"/>
    </row>
    <row r="102" spans="1:31" s="148" customFormat="1" ht="19.899999999999999" customHeight="1" x14ac:dyDescent="0.2">
      <c r="B102" s="149"/>
      <c r="D102" s="150" t="s">
        <v>219</v>
      </c>
      <c r="E102" s="151"/>
      <c r="F102" s="151"/>
      <c r="G102" s="151"/>
      <c r="H102" s="151"/>
      <c r="I102" s="151"/>
      <c r="J102" s="152">
        <f>J264</f>
        <v>0</v>
      </c>
      <c r="L102" s="149"/>
    </row>
    <row r="103" spans="1:31" s="148" customFormat="1" ht="19.899999999999999" customHeight="1" x14ac:dyDescent="0.2">
      <c r="B103" s="149"/>
      <c r="D103" s="150" t="s">
        <v>220</v>
      </c>
      <c r="E103" s="151"/>
      <c r="F103" s="151"/>
      <c r="G103" s="151"/>
      <c r="H103" s="151"/>
      <c r="I103" s="151"/>
      <c r="J103" s="152">
        <f>J348</f>
        <v>0</v>
      </c>
      <c r="L103" s="149"/>
    </row>
    <row r="104" spans="1:31" s="148" customFormat="1" ht="19.899999999999999" customHeight="1" x14ac:dyDescent="0.2">
      <c r="B104" s="149"/>
      <c r="D104" s="150" t="s">
        <v>221</v>
      </c>
      <c r="E104" s="151"/>
      <c r="F104" s="151"/>
      <c r="G104" s="151"/>
      <c r="H104" s="151"/>
      <c r="I104" s="151"/>
      <c r="J104" s="152">
        <f>J351</f>
        <v>0</v>
      </c>
      <c r="L104" s="149"/>
    </row>
    <row r="105" spans="1:31" s="148" customFormat="1" ht="19.899999999999999" customHeight="1" x14ac:dyDescent="0.2">
      <c r="B105" s="149"/>
      <c r="D105" s="150" t="s">
        <v>222</v>
      </c>
      <c r="E105" s="151"/>
      <c r="F105" s="151"/>
      <c r="G105" s="151"/>
      <c r="H105" s="151"/>
      <c r="I105" s="151"/>
      <c r="J105" s="152">
        <f>J362</f>
        <v>0</v>
      </c>
      <c r="L105" s="149"/>
    </row>
    <row r="106" spans="1:31" s="143" customFormat="1" ht="24.95" customHeight="1" x14ac:dyDescent="0.2">
      <c r="B106" s="144"/>
      <c r="D106" s="145" t="s">
        <v>223</v>
      </c>
      <c r="E106" s="146"/>
      <c r="F106" s="146"/>
      <c r="G106" s="146"/>
      <c r="H106" s="146"/>
      <c r="I106" s="146"/>
      <c r="J106" s="147">
        <f>J107</f>
        <v>0</v>
      </c>
      <c r="L106" s="144"/>
    </row>
    <row r="107" spans="1:31" s="148" customFormat="1" ht="19.899999999999999" customHeight="1" x14ac:dyDescent="0.2">
      <c r="B107" s="149"/>
      <c r="D107" s="150" t="s">
        <v>224</v>
      </c>
      <c r="E107" s="151"/>
      <c r="F107" s="151"/>
      <c r="G107" s="151"/>
      <c r="H107" s="151"/>
      <c r="I107" s="151"/>
      <c r="J107" s="152">
        <f>J368</f>
        <v>0</v>
      </c>
      <c r="L107" s="149"/>
    </row>
    <row r="108" spans="1:31" s="143" customFormat="1" ht="24.95" customHeight="1" x14ac:dyDescent="0.2">
      <c r="B108" s="144"/>
      <c r="D108" s="145" t="s">
        <v>225</v>
      </c>
      <c r="E108" s="146"/>
      <c r="F108" s="146"/>
      <c r="G108" s="146"/>
      <c r="H108" s="146"/>
      <c r="I108" s="146"/>
      <c r="J108" s="147">
        <f>J109</f>
        <v>0</v>
      </c>
      <c r="L108" s="144"/>
    </row>
    <row r="109" spans="1:31" s="148" customFormat="1" ht="19.899999999999999" customHeight="1" x14ac:dyDescent="0.2">
      <c r="B109" s="149"/>
      <c r="D109" s="150" t="s">
        <v>226</v>
      </c>
      <c r="E109" s="151"/>
      <c r="F109" s="151"/>
      <c r="G109" s="151"/>
      <c r="H109" s="151"/>
      <c r="I109" s="151"/>
      <c r="J109" s="152">
        <f>J386</f>
        <v>0</v>
      </c>
      <c r="L109" s="149"/>
    </row>
    <row r="110" spans="1:31" s="57" customFormat="1" ht="21.75" customHeight="1" x14ac:dyDescent="0.2">
      <c r="A110" s="53"/>
      <c r="B110" s="54"/>
      <c r="C110" s="53"/>
      <c r="D110" s="53"/>
      <c r="E110" s="53"/>
      <c r="F110" s="53"/>
      <c r="G110" s="53"/>
      <c r="H110" s="53"/>
      <c r="I110" s="53"/>
      <c r="J110" s="53"/>
      <c r="K110" s="53"/>
      <c r="L110" s="64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</row>
    <row r="111" spans="1:31" s="57" customFormat="1" ht="6.95" customHeight="1" x14ac:dyDescent="0.2">
      <c r="A111" s="53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</row>
    <row r="115" spans="1:31" s="57" customFormat="1" ht="6.95" customHeight="1" x14ac:dyDescent="0.2">
      <c r="A115" s="53"/>
      <c r="B115" s="153"/>
      <c r="C115" s="154"/>
      <c r="D115" s="154"/>
      <c r="E115" s="154"/>
      <c r="F115" s="154"/>
      <c r="G115" s="154"/>
      <c r="H115" s="154"/>
      <c r="I115" s="154"/>
      <c r="J115" s="154"/>
      <c r="K115" s="72"/>
      <c r="L115" s="64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</row>
    <row r="116" spans="1:31" s="57" customFormat="1" ht="24.95" customHeight="1" x14ac:dyDescent="0.2">
      <c r="A116" s="53"/>
      <c r="B116" s="155"/>
      <c r="C116" s="156" t="s">
        <v>227</v>
      </c>
      <c r="D116" s="157"/>
      <c r="E116" s="157"/>
      <c r="F116" s="157"/>
      <c r="G116" s="157"/>
      <c r="H116" s="157"/>
      <c r="I116" s="157"/>
      <c r="J116" s="157"/>
      <c r="K116" s="53"/>
      <c r="L116" s="64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</row>
    <row r="117" spans="1:31" s="57" customFormat="1" ht="6.95" customHeight="1" x14ac:dyDescent="0.2">
      <c r="A117" s="53"/>
      <c r="B117" s="155"/>
      <c r="C117" s="157"/>
      <c r="D117" s="157"/>
      <c r="E117" s="157"/>
      <c r="F117" s="157"/>
      <c r="G117" s="157"/>
      <c r="H117" s="157"/>
      <c r="I117" s="157"/>
      <c r="J117" s="157"/>
      <c r="K117" s="53"/>
      <c r="L117" s="64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</row>
    <row r="118" spans="1:31" s="57" customFormat="1" ht="12" customHeight="1" x14ac:dyDescent="0.2">
      <c r="A118" s="53"/>
      <c r="B118" s="155"/>
      <c r="C118" s="158" t="s">
        <v>16</v>
      </c>
      <c r="D118" s="157"/>
      <c r="E118" s="157"/>
      <c r="F118" s="157"/>
      <c r="G118" s="157"/>
      <c r="H118" s="157"/>
      <c r="I118" s="157"/>
      <c r="J118" s="157"/>
      <c r="K118" s="53"/>
      <c r="L118" s="64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</row>
    <row r="119" spans="1:31" s="57" customFormat="1" ht="16.5" customHeight="1" x14ac:dyDescent="0.2">
      <c r="A119" s="53"/>
      <c r="B119" s="155"/>
      <c r="C119" s="157"/>
      <c r="D119" s="157"/>
      <c r="E119" s="348" t="str">
        <f>E7</f>
        <v>Luštěnice, odvedení odpadních vod do Brodců</v>
      </c>
      <c r="F119" s="349"/>
      <c r="G119" s="349"/>
      <c r="H119" s="349"/>
      <c r="I119" s="157"/>
      <c r="J119" s="157"/>
      <c r="K119" s="53"/>
      <c r="L119" s="64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</row>
    <row r="120" spans="1:31" s="57" customFormat="1" ht="12" customHeight="1" x14ac:dyDescent="0.2">
      <c r="A120" s="53"/>
      <c r="B120" s="155"/>
      <c r="C120" s="158" t="s">
        <v>112</v>
      </c>
      <c r="D120" s="157"/>
      <c r="E120" s="157"/>
      <c r="F120" s="157"/>
      <c r="G120" s="157"/>
      <c r="H120" s="157"/>
      <c r="I120" s="157"/>
      <c r="J120" s="157"/>
      <c r="K120" s="53"/>
      <c r="L120" s="64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</row>
    <row r="121" spans="1:31" s="57" customFormat="1" ht="16.5" customHeight="1" x14ac:dyDescent="0.2">
      <c r="A121" s="53"/>
      <c r="B121" s="155"/>
      <c r="C121" s="157"/>
      <c r="D121" s="157"/>
      <c r="E121" s="350" t="str">
        <f>E9</f>
        <v>2014-1 - Kanalizační výtlak - úsek 1</v>
      </c>
      <c r="F121" s="351"/>
      <c r="G121" s="351"/>
      <c r="H121" s="351"/>
      <c r="I121" s="157"/>
      <c r="J121" s="157"/>
      <c r="K121" s="53"/>
      <c r="L121" s="64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</row>
    <row r="122" spans="1:31" s="57" customFormat="1" ht="6.95" customHeight="1" x14ac:dyDescent="0.2">
      <c r="A122" s="53"/>
      <c r="B122" s="155"/>
      <c r="C122" s="157"/>
      <c r="D122" s="157"/>
      <c r="E122" s="157"/>
      <c r="F122" s="157"/>
      <c r="G122" s="157"/>
      <c r="H122" s="157"/>
      <c r="I122" s="157"/>
      <c r="J122" s="157"/>
      <c r="K122" s="53"/>
      <c r="L122" s="64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</row>
    <row r="123" spans="1:31" s="57" customFormat="1" ht="12" customHeight="1" x14ac:dyDescent="0.2">
      <c r="A123" s="53"/>
      <c r="B123" s="155"/>
      <c r="C123" s="158" t="s">
        <v>22</v>
      </c>
      <c r="D123" s="157"/>
      <c r="E123" s="157"/>
      <c r="F123" s="159" t="str">
        <f>F12</f>
        <v>Luštěnice, Brodce</v>
      </c>
      <c r="G123" s="157"/>
      <c r="H123" s="157"/>
      <c r="I123" s="158" t="s">
        <v>24</v>
      </c>
      <c r="J123" s="160" t="str">
        <f>IF(J12="","",J12)</f>
        <v>14. 10. 2021</v>
      </c>
      <c r="K123" s="53"/>
      <c r="L123" s="64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</row>
    <row r="124" spans="1:31" s="57" customFormat="1" ht="6.95" customHeight="1" x14ac:dyDescent="0.2">
      <c r="A124" s="53"/>
      <c r="B124" s="155"/>
      <c r="C124" s="157"/>
      <c r="D124" s="157"/>
      <c r="E124" s="157"/>
      <c r="F124" s="157"/>
      <c r="G124" s="157"/>
      <c r="H124" s="157"/>
      <c r="I124" s="157"/>
      <c r="J124" s="157"/>
      <c r="K124" s="53"/>
      <c r="L124" s="64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</row>
    <row r="125" spans="1:31" s="57" customFormat="1" ht="15.2" customHeight="1" x14ac:dyDescent="0.2">
      <c r="A125" s="53"/>
      <c r="B125" s="155"/>
      <c r="C125" s="158" t="s">
        <v>30</v>
      </c>
      <c r="D125" s="157"/>
      <c r="E125" s="157"/>
      <c r="F125" s="159" t="str">
        <f>E15</f>
        <v>Vodovody a kanalizace Mladá Boleslav, a.s.</v>
      </c>
      <c r="G125" s="157"/>
      <c r="H125" s="157"/>
      <c r="I125" s="158" t="s">
        <v>38</v>
      </c>
      <c r="J125" s="161" t="str">
        <f>E21</f>
        <v>Ing. Petr Čepický</v>
      </c>
      <c r="K125" s="53"/>
      <c r="L125" s="64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</row>
    <row r="126" spans="1:31" s="57" customFormat="1" ht="15.2" customHeight="1" x14ac:dyDescent="0.2">
      <c r="A126" s="53"/>
      <c r="B126" s="155"/>
      <c r="C126" s="158" t="s">
        <v>36</v>
      </c>
      <c r="D126" s="157"/>
      <c r="E126" s="157"/>
      <c r="F126" s="159" t="str">
        <f>IF(E18="","",E18)</f>
        <v>Vyplň údaj</v>
      </c>
      <c r="G126" s="157"/>
      <c r="H126" s="157"/>
      <c r="I126" s="158" t="s">
        <v>43</v>
      </c>
      <c r="J126" s="161" t="str">
        <f>E24</f>
        <v>Ing. Petr Čepický</v>
      </c>
      <c r="K126" s="53"/>
      <c r="L126" s="64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</row>
    <row r="127" spans="1:31" s="57" customFormat="1" ht="10.35" customHeight="1" x14ac:dyDescent="0.2">
      <c r="A127" s="53"/>
      <c r="B127" s="155"/>
      <c r="C127" s="157"/>
      <c r="D127" s="157"/>
      <c r="E127" s="157"/>
      <c r="F127" s="157"/>
      <c r="G127" s="157"/>
      <c r="H127" s="157"/>
      <c r="I127" s="157"/>
      <c r="J127" s="157"/>
      <c r="K127" s="53"/>
      <c r="L127" s="64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</row>
    <row r="128" spans="1:31" s="169" customFormat="1" ht="29.25" customHeight="1" x14ac:dyDescent="0.2">
      <c r="A128" s="162"/>
      <c r="B128" s="163"/>
      <c r="C128" s="164" t="s">
        <v>228</v>
      </c>
      <c r="D128" s="165" t="s">
        <v>70</v>
      </c>
      <c r="E128" s="165" t="s">
        <v>66</v>
      </c>
      <c r="F128" s="165" t="s">
        <v>67</v>
      </c>
      <c r="G128" s="165" t="s">
        <v>229</v>
      </c>
      <c r="H128" s="165" t="s">
        <v>230</v>
      </c>
      <c r="I128" s="165" t="s">
        <v>231</v>
      </c>
      <c r="J128" s="166" t="s">
        <v>210</v>
      </c>
      <c r="K128" s="167" t="s">
        <v>232</v>
      </c>
      <c r="L128" s="168"/>
      <c r="M128" s="85" t="s">
        <v>1</v>
      </c>
      <c r="N128" s="86" t="s">
        <v>49</v>
      </c>
      <c r="O128" s="86" t="s">
        <v>233</v>
      </c>
      <c r="P128" s="86" t="s">
        <v>234</v>
      </c>
      <c r="Q128" s="86" t="s">
        <v>235</v>
      </c>
      <c r="R128" s="86" t="s">
        <v>236</v>
      </c>
      <c r="S128" s="86" t="s">
        <v>237</v>
      </c>
      <c r="T128" s="87" t="s">
        <v>238</v>
      </c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</row>
    <row r="129" spans="1:65" s="57" customFormat="1" ht="22.9" customHeight="1" x14ac:dyDescent="0.25">
      <c r="A129" s="53"/>
      <c r="B129" s="155"/>
      <c r="C129" s="170" t="s">
        <v>239</v>
      </c>
      <c r="D129" s="157"/>
      <c r="E129" s="157"/>
      <c r="F129" s="157"/>
      <c r="G129" s="157"/>
      <c r="H129" s="157"/>
      <c r="I129" s="157"/>
      <c r="J129" s="171">
        <f>BK129</f>
        <v>0</v>
      </c>
      <c r="K129" s="53"/>
      <c r="L129" s="54"/>
      <c r="M129" s="88"/>
      <c r="N129" s="79"/>
      <c r="O129" s="89"/>
      <c r="P129" s="172">
        <f>P130+P367+P385</f>
        <v>0</v>
      </c>
      <c r="Q129" s="89"/>
      <c r="R129" s="172">
        <f>R130+R367+R385</f>
        <v>246.94876937000006</v>
      </c>
      <c r="S129" s="89"/>
      <c r="T129" s="173">
        <f>T130+T367+T385</f>
        <v>74.464320000000001</v>
      </c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T129" s="38" t="s">
        <v>84</v>
      </c>
      <c r="AU129" s="38" t="s">
        <v>212</v>
      </c>
      <c r="BK129" s="174">
        <f>BK130+BK367+BK385</f>
        <v>0</v>
      </c>
    </row>
    <row r="130" spans="1:65" s="175" customFormat="1" ht="25.9" customHeight="1" x14ac:dyDescent="0.2">
      <c r="B130" s="176"/>
      <c r="C130" s="177"/>
      <c r="D130" s="178" t="s">
        <v>84</v>
      </c>
      <c r="E130" s="179" t="s">
        <v>240</v>
      </c>
      <c r="F130" s="179" t="s">
        <v>241</v>
      </c>
      <c r="G130" s="177"/>
      <c r="H130" s="177"/>
      <c r="I130" s="177"/>
      <c r="J130" s="180">
        <f>SUM(J131,J232,J237,J240,J257,J264,J348,J351,J362)</f>
        <v>0</v>
      </c>
      <c r="L130" s="181"/>
      <c r="M130" s="182"/>
      <c r="N130" s="183"/>
      <c r="O130" s="183"/>
      <c r="P130" s="184">
        <f>P131+P232+P237+P240+P257+P264+P348+P351+P362</f>
        <v>0</v>
      </c>
      <c r="Q130" s="183"/>
      <c r="R130" s="184">
        <f>R131+R232+R237+R240+R257+R264+R348+R351+R362</f>
        <v>246.89242937000006</v>
      </c>
      <c r="S130" s="183"/>
      <c r="T130" s="185">
        <f>T131+T232+T237+T240+T257+T264+T348+T351+T362</f>
        <v>74.464320000000001</v>
      </c>
      <c r="AR130" s="186" t="s">
        <v>93</v>
      </c>
      <c r="AT130" s="187" t="s">
        <v>84</v>
      </c>
      <c r="AU130" s="187" t="s">
        <v>85</v>
      </c>
      <c r="AY130" s="186" t="s">
        <v>242</v>
      </c>
      <c r="BK130" s="188">
        <f>BK131+BK232+BK237+BK240+BK257+BK264+BK348+BK351+BK362</f>
        <v>0</v>
      </c>
    </row>
    <row r="131" spans="1:65" s="175" customFormat="1" ht="22.9" customHeight="1" x14ac:dyDescent="0.2">
      <c r="B131" s="176"/>
      <c r="C131" s="177"/>
      <c r="D131" s="178" t="s">
        <v>84</v>
      </c>
      <c r="E131" s="189" t="s">
        <v>93</v>
      </c>
      <c r="F131" s="189" t="s">
        <v>243</v>
      </c>
      <c r="G131" s="177"/>
      <c r="H131" s="177"/>
      <c r="I131" s="177"/>
      <c r="J131" s="190">
        <f>SUM(J132:J230)</f>
        <v>0</v>
      </c>
      <c r="L131" s="181"/>
      <c r="M131" s="182"/>
      <c r="N131" s="183"/>
      <c r="O131" s="183"/>
      <c r="P131" s="184">
        <f>SUM(P132:P231)</f>
        <v>0</v>
      </c>
      <c r="Q131" s="183"/>
      <c r="R131" s="184">
        <f>SUM(R132:R231)</f>
        <v>197.01366866000004</v>
      </c>
      <c r="S131" s="183"/>
      <c r="T131" s="185">
        <f>SUM(T132:T231)</f>
        <v>74.450569999999999</v>
      </c>
      <c r="AR131" s="186" t="s">
        <v>93</v>
      </c>
      <c r="AT131" s="187" t="s">
        <v>84</v>
      </c>
      <c r="AU131" s="187" t="s">
        <v>93</v>
      </c>
      <c r="AY131" s="186" t="s">
        <v>242</v>
      </c>
      <c r="BK131" s="188">
        <f>SUM(BK132:BK231)</f>
        <v>0</v>
      </c>
    </row>
    <row r="132" spans="1:65" s="57" customFormat="1" ht="21.75" customHeight="1" x14ac:dyDescent="0.2">
      <c r="A132" s="53"/>
      <c r="B132" s="155"/>
      <c r="C132" s="191" t="s">
        <v>93</v>
      </c>
      <c r="D132" s="191" t="s">
        <v>244</v>
      </c>
      <c r="E132" s="192" t="s">
        <v>245</v>
      </c>
      <c r="F132" s="193" t="s">
        <v>246</v>
      </c>
      <c r="G132" s="194" t="s">
        <v>247</v>
      </c>
      <c r="H132" s="195">
        <v>94.16</v>
      </c>
      <c r="I132" s="31"/>
      <c r="J132" s="196">
        <f>ROUND(I132*H132,2)</f>
        <v>0</v>
      </c>
      <c r="K132" s="197"/>
      <c r="L132" s="54"/>
      <c r="M132" s="198" t="s">
        <v>1</v>
      </c>
      <c r="N132" s="199" t="s">
        <v>50</v>
      </c>
      <c r="O132" s="81"/>
      <c r="P132" s="200">
        <f>O132*H132</f>
        <v>0</v>
      </c>
      <c r="Q132" s="200">
        <v>0</v>
      </c>
      <c r="R132" s="200">
        <f>Q132*H132</f>
        <v>0</v>
      </c>
      <c r="S132" s="200">
        <v>9.8000000000000004E-2</v>
      </c>
      <c r="T132" s="201">
        <f>S132*H132</f>
        <v>9.2276799999999994</v>
      </c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R132" s="202" t="s">
        <v>117</v>
      </c>
      <c r="AT132" s="202" t="s">
        <v>244</v>
      </c>
      <c r="AU132" s="202" t="s">
        <v>95</v>
      </c>
      <c r="AY132" s="38" t="s">
        <v>242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38" t="s">
        <v>93</v>
      </c>
      <c r="BK132" s="203">
        <f>ROUND(I132*H132,2)</f>
        <v>0</v>
      </c>
      <c r="BL132" s="38" t="s">
        <v>117</v>
      </c>
      <c r="BM132" s="202" t="s">
        <v>248</v>
      </c>
    </row>
    <row r="133" spans="1:65" s="204" customFormat="1" ht="22.5" x14ac:dyDescent="0.2">
      <c r="B133" s="205"/>
      <c r="C133" s="206"/>
      <c r="D133" s="207" t="s">
        <v>249</v>
      </c>
      <c r="E133" s="208" t="s">
        <v>120</v>
      </c>
      <c r="F133" s="209" t="s">
        <v>250</v>
      </c>
      <c r="G133" s="206"/>
      <c r="H133" s="210">
        <v>94.16</v>
      </c>
      <c r="I133" s="32"/>
      <c r="J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249</v>
      </c>
      <c r="AU133" s="215" t="s">
        <v>95</v>
      </c>
      <c r="AV133" s="204" t="s">
        <v>95</v>
      </c>
      <c r="AW133" s="204" t="s">
        <v>42</v>
      </c>
      <c r="AX133" s="204" t="s">
        <v>93</v>
      </c>
      <c r="AY133" s="215" t="s">
        <v>242</v>
      </c>
    </row>
    <row r="134" spans="1:65" s="57" customFormat="1" ht="21.75" customHeight="1" x14ac:dyDescent="0.2">
      <c r="A134" s="53"/>
      <c r="B134" s="155"/>
      <c r="C134" s="191" t="s">
        <v>95</v>
      </c>
      <c r="D134" s="191" t="s">
        <v>244</v>
      </c>
      <c r="E134" s="192" t="s">
        <v>251</v>
      </c>
      <c r="F134" s="193" t="s">
        <v>252</v>
      </c>
      <c r="G134" s="194" t="s">
        <v>247</v>
      </c>
      <c r="H134" s="195">
        <v>46.69</v>
      </c>
      <c r="I134" s="31"/>
      <c r="J134" s="196">
        <f>ROUND(I134*H134,2)</f>
        <v>0</v>
      </c>
      <c r="K134" s="197"/>
      <c r="L134" s="54"/>
      <c r="M134" s="198" t="s">
        <v>1</v>
      </c>
      <c r="N134" s="199" t="s">
        <v>50</v>
      </c>
      <c r="O134" s="81"/>
      <c r="P134" s="200">
        <f>O134*H134</f>
        <v>0</v>
      </c>
      <c r="Q134" s="200">
        <v>0</v>
      </c>
      <c r="R134" s="200">
        <f>Q134*H134</f>
        <v>0</v>
      </c>
      <c r="S134" s="200">
        <v>0.44</v>
      </c>
      <c r="T134" s="201">
        <f>S134*H134</f>
        <v>20.543599999999998</v>
      </c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R134" s="202" t="s">
        <v>117</v>
      </c>
      <c r="AT134" s="202" t="s">
        <v>244</v>
      </c>
      <c r="AU134" s="202" t="s">
        <v>95</v>
      </c>
      <c r="AY134" s="38" t="s">
        <v>242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38" t="s">
        <v>93</v>
      </c>
      <c r="BK134" s="203">
        <f>ROUND(I134*H134,2)</f>
        <v>0</v>
      </c>
      <c r="BL134" s="38" t="s">
        <v>117</v>
      </c>
      <c r="BM134" s="202" t="s">
        <v>253</v>
      </c>
    </row>
    <row r="135" spans="1:65" s="204" customFormat="1" ht="22.5" x14ac:dyDescent="0.2">
      <c r="B135" s="205"/>
      <c r="C135" s="206"/>
      <c r="D135" s="207" t="s">
        <v>249</v>
      </c>
      <c r="E135" s="208" t="s">
        <v>108</v>
      </c>
      <c r="F135" s="209" t="s">
        <v>254</v>
      </c>
      <c r="G135" s="206"/>
      <c r="H135" s="210">
        <v>2.1160000000000001</v>
      </c>
      <c r="I135" s="32"/>
      <c r="J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249</v>
      </c>
      <c r="AU135" s="215" t="s">
        <v>95</v>
      </c>
      <c r="AV135" s="204" t="s">
        <v>95</v>
      </c>
      <c r="AW135" s="204" t="s">
        <v>42</v>
      </c>
      <c r="AX135" s="204" t="s">
        <v>85</v>
      </c>
      <c r="AY135" s="215" t="s">
        <v>242</v>
      </c>
    </row>
    <row r="136" spans="1:65" s="216" customFormat="1" x14ac:dyDescent="0.2">
      <c r="B136" s="217"/>
      <c r="C136" s="218"/>
      <c r="D136" s="207" t="s">
        <v>249</v>
      </c>
      <c r="E136" s="219" t="s">
        <v>1</v>
      </c>
      <c r="F136" s="220" t="s">
        <v>255</v>
      </c>
      <c r="G136" s="218"/>
      <c r="H136" s="221">
        <v>2.1160000000000001</v>
      </c>
      <c r="I136" s="33"/>
      <c r="J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249</v>
      </c>
      <c r="AU136" s="226" t="s">
        <v>95</v>
      </c>
      <c r="AV136" s="216" t="s">
        <v>256</v>
      </c>
      <c r="AW136" s="216" t="s">
        <v>42</v>
      </c>
      <c r="AX136" s="216" t="s">
        <v>85</v>
      </c>
      <c r="AY136" s="226" t="s">
        <v>242</v>
      </c>
    </row>
    <row r="137" spans="1:65" s="204" customFormat="1" ht="22.5" x14ac:dyDescent="0.2">
      <c r="B137" s="205"/>
      <c r="C137" s="206"/>
      <c r="D137" s="207" t="s">
        <v>249</v>
      </c>
      <c r="E137" s="208" t="s">
        <v>104</v>
      </c>
      <c r="F137" s="209" t="s">
        <v>257</v>
      </c>
      <c r="G137" s="206"/>
      <c r="H137" s="210">
        <v>1171.5</v>
      </c>
      <c r="I137" s="32"/>
      <c r="J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249</v>
      </c>
      <c r="AU137" s="215" t="s">
        <v>95</v>
      </c>
      <c r="AV137" s="204" t="s">
        <v>95</v>
      </c>
      <c r="AW137" s="204" t="s">
        <v>42</v>
      </c>
      <c r="AX137" s="204" t="s">
        <v>85</v>
      </c>
      <c r="AY137" s="215" t="s">
        <v>242</v>
      </c>
    </row>
    <row r="138" spans="1:65" s="204" customFormat="1" ht="22.5" x14ac:dyDescent="0.2">
      <c r="B138" s="205"/>
      <c r="C138" s="206"/>
      <c r="D138" s="207" t="s">
        <v>249</v>
      </c>
      <c r="E138" s="208" t="s">
        <v>116</v>
      </c>
      <c r="F138" s="209" t="s">
        <v>258</v>
      </c>
      <c r="G138" s="206"/>
      <c r="H138" s="210">
        <v>4</v>
      </c>
      <c r="I138" s="32"/>
      <c r="J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249</v>
      </c>
      <c r="AU138" s="215" t="s">
        <v>95</v>
      </c>
      <c r="AV138" s="204" t="s">
        <v>95</v>
      </c>
      <c r="AW138" s="204" t="s">
        <v>42</v>
      </c>
      <c r="AX138" s="204" t="s">
        <v>85</v>
      </c>
      <c r="AY138" s="215" t="s">
        <v>242</v>
      </c>
    </row>
    <row r="139" spans="1:65" s="204" customFormat="1" ht="22.5" x14ac:dyDescent="0.2">
      <c r="B139" s="205"/>
      <c r="C139" s="206"/>
      <c r="D139" s="207" t="s">
        <v>249</v>
      </c>
      <c r="E139" s="208" t="s">
        <v>99</v>
      </c>
      <c r="F139" s="209" t="s">
        <v>259</v>
      </c>
      <c r="G139" s="206"/>
      <c r="H139" s="210">
        <v>18</v>
      </c>
      <c r="I139" s="32"/>
      <c r="J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249</v>
      </c>
      <c r="AU139" s="215" t="s">
        <v>95</v>
      </c>
      <c r="AV139" s="204" t="s">
        <v>95</v>
      </c>
      <c r="AW139" s="204" t="s">
        <v>42</v>
      </c>
      <c r="AX139" s="204" t="s">
        <v>85</v>
      </c>
      <c r="AY139" s="215" t="s">
        <v>242</v>
      </c>
    </row>
    <row r="140" spans="1:65" s="204" customFormat="1" ht="22.5" x14ac:dyDescent="0.2">
      <c r="B140" s="205"/>
      <c r="C140" s="206"/>
      <c r="D140" s="207" t="s">
        <v>249</v>
      </c>
      <c r="E140" s="208" t="s">
        <v>101</v>
      </c>
      <c r="F140" s="209" t="s">
        <v>260</v>
      </c>
      <c r="G140" s="206"/>
      <c r="H140" s="210">
        <v>11.5</v>
      </c>
      <c r="I140" s="32"/>
      <c r="J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249</v>
      </c>
      <c r="AU140" s="215" t="s">
        <v>95</v>
      </c>
      <c r="AV140" s="204" t="s">
        <v>95</v>
      </c>
      <c r="AW140" s="204" t="s">
        <v>42</v>
      </c>
      <c r="AX140" s="204" t="s">
        <v>85</v>
      </c>
      <c r="AY140" s="215" t="s">
        <v>242</v>
      </c>
    </row>
    <row r="141" spans="1:65" s="216" customFormat="1" x14ac:dyDescent="0.2">
      <c r="B141" s="217"/>
      <c r="C141" s="218"/>
      <c r="D141" s="207" t="s">
        <v>249</v>
      </c>
      <c r="E141" s="219" t="s">
        <v>106</v>
      </c>
      <c r="F141" s="220" t="s">
        <v>255</v>
      </c>
      <c r="G141" s="218"/>
      <c r="H141" s="221">
        <v>1205</v>
      </c>
      <c r="I141" s="33"/>
      <c r="J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249</v>
      </c>
      <c r="AU141" s="226" t="s">
        <v>95</v>
      </c>
      <c r="AV141" s="216" t="s">
        <v>256</v>
      </c>
      <c r="AW141" s="216" t="s">
        <v>42</v>
      </c>
      <c r="AX141" s="216" t="s">
        <v>85</v>
      </c>
      <c r="AY141" s="226" t="s">
        <v>242</v>
      </c>
    </row>
    <row r="142" spans="1:65" s="204" customFormat="1" ht="22.5" x14ac:dyDescent="0.2">
      <c r="B142" s="205"/>
      <c r="C142" s="206"/>
      <c r="D142" s="207" t="s">
        <v>249</v>
      </c>
      <c r="E142" s="208" t="s">
        <v>110</v>
      </c>
      <c r="F142" s="209" t="s">
        <v>261</v>
      </c>
      <c r="G142" s="206"/>
      <c r="H142" s="210">
        <v>57.131999999999998</v>
      </c>
      <c r="I142" s="32"/>
      <c r="J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249</v>
      </c>
      <c r="AU142" s="215" t="s">
        <v>95</v>
      </c>
      <c r="AV142" s="204" t="s">
        <v>95</v>
      </c>
      <c r="AW142" s="204" t="s">
        <v>42</v>
      </c>
      <c r="AX142" s="204" t="s">
        <v>85</v>
      </c>
      <c r="AY142" s="215" t="s">
        <v>242</v>
      </c>
    </row>
    <row r="143" spans="1:65" s="204" customFormat="1" ht="22.5" x14ac:dyDescent="0.2">
      <c r="B143" s="205"/>
      <c r="C143" s="206"/>
      <c r="D143" s="207" t="s">
        <v>249</v>
      </c>
      <c r="E143" s="208" t="s">
        <v>122</v>
      </c>
      <c r="F143" s="209" t="s">
        <v>262</v>
      </c>
      <c r="G143" s="206"/>
      <c r="H143" s="210">
        <v>12.696</v>
      </c>
      <c r="I143" s="32"/>
      <c r="J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249</v>
      </c>
      <c r="AU143" s="215" t="s">
        <v>95</v>
      </c>
      <c r="AV143" s="204" t="s">
        <v>95</v>
      </c>
      <c r="AW143" s="204" t="s">
        <v>42</v>
      </c>
      <c r="AX143" s="204" t="s">
        <v>85</v>
      </c>
      <c r="AY143" s="215" t="s">
        <v>242</v>
      </c>
    </row>
    <row r="144" spans="1:65" s="204" customFormat="1" ht="22.5" x14ac:dyDescent="0.2">
      <c r="B144" s="205"/>
      <c r="C144" s="206"/>
      <c r="D144" s="207" t="s">
        <v>249</v>
      </c>
      <c r="E144" s="208" t="s">
        <v>113</v>
      </c>
      <c r="F144" s="209" t="s">
        <v>263</v>
      </c>
      <c r="G144" s="206"/>
      <c r="H144" s="210">
        <v>36.500999999999998</v>
      </c>
      <c r="I144" s="32"/>
      <c r="J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249</v>
      </c>
      <c r="AU144" s="215" t="s">
        <v>95</v>
      </c>
      <c r="AV144" s="204" t="s">
        <v>95</v>
      </c>
      <c r="AW144" s="204" t="s">
        <v>42</v>
      </c>
      <c r="AX144" s="204" t="s">
        <v>85</v>
      </c>
      <c r="AY144" s="215" t="s">
        <v>242</v>
      </c>
    </row>
    <row r="145" spans="1:65" s="216" customFormat="1" x14ac:dyDescent="0.2">
      <c r="B145" s="217"/>
      <c r="C145" s="218"/>
      <c r="D145" s="207" t="s">
        <v>249</v>
      </c>
      <c r="E145" s="219" t="s">
        <v>264</v>
      </c>
      <c r="F145" s="220" t="s">
        <v>255</v>
      </c>
      <c r="G145" s="218"/>
      <c r="H145" s="221">
        <v>106.32899999999999</v>
      </c>
      <c r="I145" s="33"/>
      <c r="J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249</v>
      </c>
      <c r="AU145" s="226" t="s">
        <v>95</v>
      </c>
      <c r="AV145" s="216" t="s">
        <v>256</v>
      </c>
      <c r="AW145" s="216" t="s">
        <v>42</v>
      </c>
      <c r="AX145" s="216" t="s">
        <v>85</v>
      </c>
      <c r="AY145" s="226" t="s">
        <v>242</v>
      </c>
    </row>
    <row r="146" spans="1:65" s="204" customFormat="1" x14ac:dyDescent="0.2">
      <c r="B146" s="205"/>
      <c r="C146" s="206"/>
      <c r="D146" s="207" t="s">
        <v>249</v>
      </c>
      <c r="E146" s="208" t="s">
        <v>265</v>
      </c>
      <c r="F146" s="209" t="s">
        <v>266</v>
      </c>
      <c r="G146" s="206"/>
      <c r="H146" s="210">
        <v>6</v>
      </c>
      <c r="I146" s="32"/>
      <c r="J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249</v>
      </c>
      <c r="AU146" s="215" t="s">
        <v>95</v>
      </c>
      <c r="AV146" s="204" t="s">
        <v>95</v>
      </c>
      <c r="AW146" s="204" t="s">
        <v>42</v>
      </c>
      <c r="AX146" s="204" t="s">
        <v>85</v>
      </c>
      <c r="AY146" s="215" t="s">
        <v>242</v>
      </c>
    </row>
    <row r="147" spans="1:65" s="204" customFormat="1" x14ac:dyDescent="0.2">
      <c r="B147" s="205"/>
      <c r="C147" s="206"/>
      <c r="D147" s="207" t="s">
        <v>249</v>
      </c>
      <c r="E147" s="208" t="s">
        <v>194</v>
      </c>
      <c r="F147" s="209" t="s">
        <v>267</v>
      </c>
      <c r="G147" s="206"/>
      <c r="H147" s="210">
        <v>27</v>
      </c>
      <c r="I147" s="32"/>
      <c r="J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249</v>
      </c>
      <c r="AU147" s="215" t="s">
        <v>95</v>
      </c>
      <c r="AV147" s="204" t="s">
        <v>95</v>
      </c>
      <c r="AW147" s="204" t="s">
        <v>42</v>
      </c>
      <c r="AX147" s="204" t="s">
        <v>85</v>
      </c>
      <c r="AY147" s="215" t="s">
        <v>242</v>
      </c>
    </row>
    <row r="148" spans="1:65" s="204" customFormat="1" x14ac:dyDescent="0.2">
      <c r="B148" s="205"/>
      <c r="C148" s="206"/>
      <c r="D148" s="207" t="s">
        <v>249</v>
      </c>
      <c r="E148" s="208" t="s">
        <v>182</v>
      </c>
      <c r="F148" s="209" t="s">
        <v>268</v>
      </c>
      <c r="G148" s="206"/>
      <c r="H148" s="210">
        <v>13.69</v>
      </c>
      <c r="I148" s="32"/>
      <c r="J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249</v>
      </c>
      <c r="AU148" s="215" t="s">
        <v>95</v>
      </c>
      <c r="AV148" s="204" t="s">
        <v>95</v>
      </c>
      <c r="AW148" s="204" t="s">
        <v>42</v>
      </c>
      <c r="AX148" s="204" t="s">
        <v>85</v>
      </c>
      <c r="AY148" s="215" t="s">
        <v>242</v>
      </c>
    </row>
    <row r="149" spans="1:65" s="216" customFormat="1" x14ac:dyDescent="0.2">
      <c r="B149" s="217"/>
      <c r="C149" s="218"/>
      <c r="D149" s="207" t="s">
        <v>249</v>
      </c>
      <c r="E149" s="219" t="s">
        <v>192</v>
      </c>
      <c r="F149" s="220" t="s">
        <v>255</v>
      </c>
      <c r="G149" s="218"/>
      <c r="H149" s="221">
        <v>46.69</v>
      </c>
      <c r="I149" s="33"/>
      <c r="J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249</v>
      </c>
      <c r="AU149" s="226" t="s">
        <v>95</v>
      </c>
      <c r="AV149" s="216" t="s">
        <v>256</v>
      </c>
      <c r="AW149" s="216" t="s">
        <v>42</v>
      </c>
      <c r="AX149" s="216" t="s">
        <v>93</v>
      </c>
      <c r="AY149" s="226" t="s">
        <v>242</v>
      </c>
    </row>
    <row r="150" spans="1:65" s="57" customFormat="1" ht="21.75" customHeight="1" x14ac:dyDescent="0.2">
      <c r="A150" s="53"/>
      <c r="B150" s="155"/>
      <c r="C150" s="191" t="s">
        <v>256</v>
      </c>
      <c r="D150" s="191" t="s">
        <v>244</v>
      </c>
      <c r="E150" s="192" t="s">
        <v>269</v>
      </c>
      <c r="F150" s="193" t="s">
        <v>270</v>
      </c>
      <c r="G150" s="194" t="s">
        <v>247</v>
      </c>
      <c r="H150" s="195">
        <v>40.69</v>
      </c>
      <c r="I150" s="31"/>
      <c r="J150" s="196">
        <f>ROUND(I150*H150,2)</f>
        <v>0</v>
      </c>
      <c r="K150" s="197"/>
      <c r="L150" s="54"/>
      <c r="M150" s="198" t="s">
        <v>1</v>
      </c>
      <c r="N150" s="199" t="s">
        <v>50</v>
      </c>
      <c r="O150" s="81"/>
      <c r="P150" s="200">
        <f>O150*H150</f>
        <v>0</v>
      </c>
      <c r="Q150" s="200">
        <v>0</v>
      </c>
      <c r="R150" s="200">
        <f>Q150*H150</f>
        <v>0</v>
      </c>
      <c r="S150" s="200">
        <v>0.625</v>
      </c>
      <c r="T150" s="201">
        <f>S150*H150</f>
        <v>25.431249999999999</v>
      </c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R150" s="202" t="s">
        <v>117</v>
      </c>
      <c r="AT150" s="202" t="s">
        <v>244</v>
      </c>
      <c r="AU150" s="202" t="s">
        <v>95</v>
      </c>
      <c r="AY150" s="38" t="s">
        <v>242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38" t="s">
        <v>93</v>
      </c>
      <c r="BK150" s="203">
        <f>ROUND(I150*H150,2)</f>
        <v>0</v>
      </c>
      <c r="BL150" s="38" t="s">
        <v>117</v>
      </c>
      <c r="BM150" s="202" t="s">
        <v>271</v>
      </c>
    </row>
    <row r="151" spans="1:65" s="204" customFormat="1" x14ac:dyDescent="0.2">
      <c r="B151" s="205"/>
      <c r="C151" s="206"/>
      <c r="D151" s="207" t="s">
        <v>249</v>
      </c>
      <c r="E151" s="208" t="s">
        <v>118</v>
      </c>
      <c r="F151" s="209" t="s">
        <v>272</v>
      </c>
      <c r="G151" s="206"/>
      <c r="H151" s="210">
        <v>40.69</v>
      </c>
      <c r="I151" s="32"/>
      <c r="J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249</v>
      </c>
      <c r="AU151" s="215" t="s">
        <v>95</v>
      </c>
      <c r="AV151" s="204" t="s">
        <v>95</v>
      </c>
      <c r="AW151" s="204" t="s">
        <v>42</v>
      </c>
      <c r="AX151" s="204" t="s">
        <v>93</v>
      </c>
      <c r="AY151" s="215" t="s">
        <v>242</v>
      </c>
    </row>
    <row r="152" spans="1:65" s="57" customFormat="1" ht="21.75" customHeight="1" x14ac:dyDescent="0.2">
      <c r="A152" s="53"/>
      <c r="B152" s="155"/>
      <c r="C152" s="191" t="s">
        <v>117</v>
      </c>
      <c r="D152" s="191" t="s">
        <v>244</v>
      </c>
      <c r="E152" s="192" t="s">
        <v>273</v>
      </c>
      <c r="F152" s="193" t="s">
        <v>274</v>
      </c>
      <c r="G152" s="194" t="s">
        <v>247</v>
      </c>
      <c r="H152" s="195">
        <v>40.69</v>
      </c>
      <c r="I152" s="31"/>
      <c r="J152" s="196">
        <f>ROUND(I152*H152,2)</f>
        <v>0</v>
      </c>
      <c r="K152" s="197"/>
      <c r="L152" s="54"/>
      <c r="M152" s="198" t="s">
        <v>1</v>
      </c>
      <c r="N152" s="199" t="s">
        <v>50</v>
      </c>
      <c r="O152" s="81"/>
      <c r="P152" s="200">
        <f>O152*H152</f>
        <v>0</v>
      </c>
      <c r="Q152" s="200">
        <v>0</v>
      </c>
      <c r="R152" s="200">
        <f>Q152*H152</f>
        <v>0</v>
      </c>
      <c r="S152" s="200">
        <v>0.316</v>
      </c>
      <c r="T152" s="201">
        <f>S152*H152</f>
        <v>12.858039999999999</v>
      </c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R152" s="202" t="s">
        <v>117</v>
      </c>
      <c r="AT152" s="202" t="s">
        <v>244</v>
      </c>
      <c r="AU152" s="202" t="s">
        <v>95</v>
      </c>
      <c r="AY152" s="38" t="s">
        <v>242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38" t="s">
        <v>93</v>
      </c>
      <c r="BK152" s="203">
        <f>ROUND(I152*H152,2)</f>
        <v>0</v>
      </c>
      <c r="BL152" s="38" t="s">
        <v>117</v>
      </c>
      <c r="BM152" s="202" t="s">
        <v>275</v>
      </c>
    </row>
    <row r="153" spans="1:65" s="204" customFormat="1" x14ac:dyDescent="0.2">
      <c r="B153" s="205"/>
      <c r="C153" s="206"/>
      <c r="D153" s="207" t="s">
        <v>249</v>
      </c>
      <c r="E153" s="208" t="s">
        <v>196</v>
      </c>
      <c r="F153" s="209" t="s">
        <v>272</v>
      </c>
      <c r="G153" s="206"/>
      <c r="H153" s="210">
        <v>40.69</v>
      </c>
      <c r="I153" s="32"/>
      <c r="J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249</v>
      </c>
      <c r="AU153" s="215" t="s">
        <v>95</v>
      </c>
      <c r="AV153" s="204" t="s">
        <v>95</v>
      </c>
      <c r="AW153" s="204" t="s">
        <v>42</v>
      </c>
      <c r="AX153" s="204" t="s">
        <v>93</v>
      </c>
      <c r="AY153" s="215" t="s">
        <v>242</v>
      </c>
    </row>
    <row r="154" spans="1:65" s="57" customFormat="1" ht="16.5" customHeight="1" x14ac:dyDescent="0.2">
      <c r="A154" s="53"/>
      <c r="B154" s="155"/>
      <c r="C154" s="191" t="s">
        <v>276</v>
      </c>
      <c r="D154" s="191" t="s">
        <v>244</v>
      </c>
      <c r="E154" s="192" t="s">
        <v>277</v>
      </c>
      <c r="F154" s="193" t="s">
        <v>278</v>
      </c>
      <c r="G154" s="194" t="s">
        <v>247</v>
      </c>
      <c r="H154" s="195">
        <v>18</v>
      </c>
      <c r="I154" s="31"/>
      <c r="J154" s="196">
        <f>ROUND(I154*H154,2)</f>
        <v>0</v>
      </c>
      <c r="K154" s="197"/>
      <c r="L154" s="54"/>
      <c r="M154" s="198" t="s">
        <v>1</v>
      </c>
      <c r="N154" s="199" t="s">
        <v>50</v>
      </c>
      <c r="O154" s="81"/>
      <c r="P154" s="200">
        <f>O154*H154</f>
        <v>0</v>
      </c>
      <c r="Q154" s="200">
        <v>0</v>
      </c>
      <c r="R154" s="200">
        <f>Q154*H154</f>
        <v>0</v>
      </c>
      <c r="S154" s="200">
        <v>0.35499999999999998</v>
      </c>
      <c r="T154" s="201">
        <f>S154*H154</f>
        <v>6.39</v>
      </c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R154" s="202" t="s">
        <v>117</v>
      </c>
      <c r="AT154" s="202" t="s">
        <v>244</v>
      </c>
      <c r="AU154" s="202" t="s">
        <v>95</v>
      </c>
      <c r="AY154" s="38" t="s">
        <v>242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38" t="s">
        <v>93</v>
      </c>
      <c r="BK154" s="203">
        <f>ROUND(I154*H154,2)</f>
        <v>0</v>
      </c>
      <c r="BL154" s="38" t="s">
        <v>117</v>
      </c>
      <c r="BM154" s="202" t="s">
        <v>279</v>
      </c>
    </row>
    <row r="155" spans="1:65" s="204" customFormat="1" x14ac:dyDescent="0.2">
      <c r="B155" s="205"/>
      <c r="C155" s="206"/>
      <c r="D155" s="207" t="s">
        <v>249</v>
      </c>
      <c r="E155" s="208" t="s">
        <v>179</v>
      </c>
      <c r="F155" s="209" t="s">
        <v>280</v>
      </c>
      <c r="G155" s="206"/>
      <c r="H155" s="210">
        <v>18</v>
      </c>
      <c r="I155" s="32"/>
      <c r="J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249</v>
      </c>
      <c r="AU155" s="215" t="s">
        <v>95</v>
      </c>
      <c r="AV155" s="204" t="s">
        <v>95</v>
      </c>
      <c r="AW155" s="204" t="s">
        <v>42</v>
      </c>
      <c r="AX155" s="204" t="s">
        <v>93</v>
      </c>
      <c r="AY155" s="215" t="s">
        <v>242</v>
      </c>
    </row>
    <row r="156" spans="1:65" s="57" customFormat="1" ht="21.75" customHeight="1" x14ac:dyDescent="0.2">
      <c r="A156" s="53"/>
      <c r="B156" s="155"/>
      <c r="C156" s="191" t="s">
        <v>281</v>
      </c>
      <c r="D156" s="191" t="s">
        <v>244</v>
      </c>
      <c r="E156" s="192" t="s">
        <v>282</v>
      </c>
      <c r="F156" s="193" t="s">
        <v>283</v>
      </c>
      <c r="G156" s="194" t="s">
        <v>284</v>
      </c>
      <c r="H156" s="195">
        <v>56</v>
      </c>
      <c r="I156" s="31"/>
      <c r="J156" s="196">
        <f>ROUND(I156*H156,2)</f>
        <v>0</v>
      </c>
      <c r="K156" s="197"/>
      <c r="L156" s="54"/>
      <c r="M156" s="198" t="s">
        <v>1</v>
      </c>
      <c r="N156" s="199" t="s">
        <v>50</v>
      </c>
      <c r="O156" s="81"/>
      <c r="P156" s="200">
        <f>O156*H156</f>
        <v>0</v>
      </c>
      <c r="Q156" s="200">
        <v>3.0000000000000001E-5</v>
      </c>
      <c r="R156" s="200">
        <f>Q156*H156</f>
        <v>1.6800000000000001E-3</v>
      </c>
      <c r="S156" s="200">
        <v>0</v>
      </c>
      <c r="T156" s="201">
        <f>S156*H156</f>
        <v>0</v>
      </c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R156" s="202" t="s">
        <v>117</v>
      </c>
      <c r="AT156" s="202" t="s">
        <v>244</v>
      </c>
      <c r="AU156" s="202" t="s">
        <v>95</v>
      </c>
      <c r="AY156" s="38" t="s">
        <v>242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38" t="s">
        <v>93</v>
      </c>
      <c r="BK156" s="203">
        <f>ROUND(I156*H156,2)</f>
        <v>0</v>
      </c>
      <c r="BL156" s="38" t="s">
        <v>117</v>
      </c>
      <c r="BM156" s="202" t="s">
        <v>285</v>
      </c>
    </row>
    <row r="157" spans="1:65" s="204" customFormat="1" x14ac:dyDescent="0.2">
      <c r="B157" s="205"/>
      <c r="C157" s="206"/>
      <c r="D157" s="207" t="s">
        <v>249</v>
      </c>
      <c r="E157" s="208" t="s">
        <v>1</v>
      </c>
      <c r="F157" s="209"/>
      <c r="G157" s="206"/>
      <c r="H157" s="210"/>
      <c r="I157" s="32"/>
      <c r="J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249</v>
      </c>
      <c r="AU157" s="215" t="s">
        <v>95</v>
      </c>
      <c r="AV157" s="204" t="s">
        <v>95</v>
      </c>
      <c r="AW157" s="204" t="s">
        <v>42</v>
      </c>
      <c r="AX157" s="204" t="s">
        <v>93</v>
      </c>
      <c r="AY157" s="215" t="s">
        <v>242</v>
      </c>
    </row>
    <row r="158" spans="1:65" s="57" customFormat="1" ht="21.75" customHeight="1" x14ac:dyDescent="0.2">
      <c r="A158" s="53"/>
      <c r="B158" s="155"/>
      <c r="C158" s="191" t="s">
        <v>286</v>
      </c>
      <c r="D158" s="191" t="s">
        <v>244</v>
      </c>
      <c r="E158" s="192" t="s">
        <v>287</v>
      </c>
      <c r="F158" s="193" t="s">
        <v>288</v>
      </c>
      <c r="G158" s="194" t="s">
        <v>289</v>
      </c>
      <c r="H158" s="195">
        <v>28</v>
      </c>
      <c r="I158" s="31"/>
      <c r="J158" s="196">
        <f>ROUND(I158*H158,2)</f>
        <v>0</v>
      </c>
      <c r="K158" s="197"/>
      <c r="L158" s="54"/>
      <c r="M158" s="198" t="s">
        <v>1</v>
      </c>
      <c r="N158" s="199" t="s">
        <v>50</v>
      </c>
      <c r="O158" s="8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R158" s="202" t="s">
        <v>117</v>
      </c>
      <c r="AT158" s="202" t="s">
        <v>244</v>
      </c>
      <c r="AU158" s="202" t="s">
        <v>95</v>
      </c>
      <c r="AY158" s="38" t="s">
        <v>242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38" t="s">
        <v>93</v>
      </c>
      <c r="BK158" s="203">
        <f>ROUND(I158*H158,2)</f>
        <v>0</v>
      </c>
      <c r="BL158" s="38" t="s">
        <v>117</v>
      </c>
      <c r="BM158" s="202" t="s">
        <v>290</v>
      </c>
    </row>
    <row r="159" spans="1:65" s="204" customFormat="1" x14ac:dyDescent="0.2">
      <c r="B159" s="205"/>
      <c r="C159" s="206"/>
      <c r="D159" s="207" t="s">
        <v>249</v>
      </c>
      <c r="E159" s="208" t="s">
        <v>1</v>
      </c>
      <c r="F159" s="209"/>
      <c r="G159" s="206"/>
      <c r="H159" s="210"/>
      <c r="I159" s="32"/>
      <c r="J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249</v>
      </c>
      <c r="AU159" s="215" t="s">
        <v>95</v>
      </c>
      <c r="AV159" s="204" t="s">
        <v>95</v>
      </c>
      <c r="AW159" s="204" t="s">
        <v>42</v>
      </c>
      <c r="AX159" s="204" t="s">
        <v>93</v>
      </c>
      <c r="AY159" s="215" t="s">
        <v>242</v>
      </c>
    </row>
    <row r="160" spans="1:65" s="57" customFormat="1" ht="21.75" customHeight="1" x14ac:dyDescent="0.2">
      <c r="A160" s="53"/>
      <c r="B160" s="155"/>
      <c r="C160" s="191" t="s">
        <v>291</v>
      </c>
      <c r="D160" s="191" t="s">
        <v>244</v>
      </c>
      <c r="E160" s="192" t="s">
        <v>292</v>
      </c>
      <c r="F160" s="193" t="s">
        <v>293</v>
      </c>
      <c r="G160" s="194" t="s">
        <v>247</v>
      </c>
      <c r="H160" s="195">
        <v>17.25</v>
      </c>
      <c r="I160" s="31"/>
      <c r="J160" s="196">
        <f>ROUND(I160*H160,2)</f>
        <v>0</v>
      </c>
      <c r="K160" s="197"/>
      <c r="L160" s="54"/>
      <c r="M160" s="198" t="s">
        <v>1</v>
      </c>
      <c r="N160" s="199" t="s">
        <v>50</v>
      </c>
      <c r="O160" s="8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R160" s="202" t="s">
        <v>117</v>
      </c>
      <c r="AT160" s="202" t="s">
        <v>244</v>
      </c>
      <c r="AU160" s="202" t="s">
        <v>95</v>
      </c>
      <c r="AY160" s="38" t="s">
        <v>242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38" t="s">
        <v>93</v>
      </c>
      <c r="BK160" s="203">
        <f>ROUND(I160*H160,2)</f>
        <v>0</v>
      </c>
      <c r="BL160" s="38" t="s">
        <v>117</v>
      </c>
      <c r="BM160" s="202" t="s">
        <v>294</v>
      </c>
    </row>
    <row r="161" spans="1:65" s="204" customFormat="1" x14ac:dyDescent="0.2">
      <c r="B161" s="205"/>
      <c r="C161" s="206"/>
      <c r="D161" s="207" t="s">
        <v>249</v>
      </c>
      <c r="E161" s="208" t="s">
        <v>126</v>
      </c>
      <c r="F161" s="209" t="s">
        <v>295</v>
      </c>
      <c r="G161" s="206"/>
      <c r="H161" s="210">
        <v>17.25</v>
      </c>
      <c r="I161" s="32"/>
      <c r="J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249</v>
      </c>
      <c r="AU161" s="215" t="s">
        <v>95</v>
      </c>
      <c r="AV161" s="204" t="s">
        <v>95</v>
      </c>
      <c r="AW161" s="204" t="s">
        <v>42</v>
      </c>
      <c r="AX161" s="204" t="s">
        <v>93</v>
      </c>
      <c r="AY161" s="215" t="s">
        <v>242</v>
      </c>
    </row>
    <row r="162" spans="1:65" s="57" customFormat="1" ht="21.75" customHeight="1" x14ac:dyDescent="0.2">
      <c r="A162" s="53"/>
      <c r="B162" s="155"/>
      <c r="C162" s="191" t="s">
        <v>296</v>
      </c>
      <c r="D162" s="191" t="s">
        <v>244</v>
      </c>
      <c r="E162" s="192" t="s">
        <v>297</v>
      </c>
      <c r="F162" s="193" t="s">
        <v>298</v>
      </c>
      <c r="G162" s="194" t="s">
        <v>299</v>
      </c>
      <c r="H162" s="195">
        <v>1.5</v>
      </c>
      <c r="I162" s="31"/>
      <c r="J162" s="196">
        <f>ROUND(I162*H162,2)</f>
        <v>0</v>
      </c>
      <c r="K162" s="197"/>
      <c r="L162" s="54"/>
      <c r="M162" s="198" t="s">
        <v>1</v>
      </c>
      <c r="N162" s="199" t="s">
        <v>50</v>
      </c>
      <c r="O162" s="8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R162" s="202" t="s">
        <v>117</v>
      </c>
      <c r="AT162" s="202" t="s">
        <v>244</v>
      </c>
      <c r="AU162" s="202" t="s">
        <v>95</v>
      </c>
      <c r="AY162" s="38" t="s">
        <v>242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38" t="s">
        <v>93</v>
      </c>
      <c r="BK162" s="203">
        <f>ROUND(I162*H162,2)</f>
        <v>0</v>
      </c>
      <c r="BL162" s="38" t="s">
        <v>117</v>
      </c>
      <c r="BM162" s="202" t="s">
        <v>300</v>
      </c>
    </row>
    <row r="163" spans="1:65" s="204" customFormat="1" x14ac:dyDescent="0.2">
      <c r="B163" s="205"/>
      <c r="C163" s="206"/>
      <c r="D163" s="207" t="s">
        <v>249</v>
      </c>
      <c r="E163" s="208" t="s">
        <v>1</v>
      </c>
      <c r="F163" s="209" t="s">
        <v>301</v>
      </c>
      <c r="G163" s="206"/>
      <c r="H163" s="210">
        <v>1.5</v>
      </c>
      <c r="I163" s="32"/>
      <c r="J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249</v>
      </c>
      <c r="AU163" s="215" t="s">
        <v>95</v>
      </c>
      <c r="AV163" s="204" t="s">
        <v>95</v>
      </c>
      <c r="AW163" s="204" t="s">
        <v>42</v>
      </c>
      <c r="AX163" s="204" t="s">
        <v>93</v>
      </c>
      <c r="AY163" s="215" t="s">
        <v>242</v>
      </c>
    </row>
    <row r="164" spans="1:65" s="57" customFormat="1" ht="33" customHeight="1" x14ac:dyDescent="0.2">
      <c r="A164" s="53"/>
      <c r="B164" s="155"/>
      <c r="C164" s="191" t="s">
        <v>302</v>
      </c>
      <c r="D164" s="191" t="s">
        <v>244</v>
      </c>
      <c r="E164" s="192" t="s">
        <v>303</v>
      </c>
      <c r="F164" s="193" t="s">
        <v>304</v>
      </c>
      <c r="G164" s="194" t="s">
        <v>305</v>
      </c>
      <c r="H164" s="195">
        <v>13.738</v>
      </c>
      <c r="I164" s="31"/>
      <c r="J164" s="196">
        <f>ROUND(I164*H164,2)</f>
        <v>0</v>
      </c>
      <c r="K164" s="197"/>
      <c r="L164" s="54"/>
      <c r="M164" s="198" t="s">
        <v>1</v>
      </c>
      <c r="N164" s="199" t="s">
        <v>50</v>
      </c>
      <c r="O164" s="8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R164" s="202" t="s">
        <v>117</v>
      </c>
      <c r="AT164" s="202" t="s">
        <v>244</v>
      </c>
      <c r="AU164" s="202" t="s">
        <v>95</v>
      </c>
      <c r="AY164" s="38" t="s">
        <v>242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38" t="s">
        <v>93</v>
      </c>
      <c r="BK164" s="203">
        <f>ROUND(I164*H164,2)</f>
        <v>0</v>
      </c>
      <c r="BL164" s="38" t="s">
        <v>117</v>
      </c>
      <c r="BM164" s="202" t="s">
        <v>306</v>
      </c>
    </row>
    <row r="165" spans="1:65" s="204" customFormat="1" x14ac:dyDescent="0.2">
      <c r="B165" s="205"/>
      <c r="C165" s="206"/>
      <c r="D165" s="207" t="s">
        <v>249</v>
      </c>
      <c r="E165" s="208" t="s">
        <v>184</v>
      </c>
      <c r="F165" s="209" t="s">
        <v>307</v>
      </c>
      <c r="G165" s="206"/>
      <c r="H165" s="210">
        <v>30.529</v>
      </c>
      <c r="I165" s="32"/>
      <c r="J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249</v>
      </c>
      <c r="AU165" s="215" t="s">
        <v>95</v>
      </c>
      <c r="AV165" s="204" t="s">
        <v>95</v>
      </c>
      <c r="AW165" s="204" t="s">
        <v>42</v>
      </c>
      <c r="AX165" s="204" t="s">
        <v>85</v>
      </c>
      <c r="AY165" s="215" t="s">
        <v>242</v>
      </c>
    </row>
    <row r="166" spans="1:65" s="204" customFormat="1" x14ac:dyDescent="0.2">
      <c r="B166" s="205"/>
      <c r="C166" s="206"/>
      <c r="D166" s="207" t="s">
        <v>249</v>
      </c>
      <c r="E166" s="208" t="s">
        <v>186</v>
      </c>
      <c r="F166" s="209" t="s">
        <v>308</v>
      </c>
      <c r="G166" s="206"/>
      <c r="H166" s="210">
        <v>13.738</v>
      </c>
      <c r="I166" s="32"/>
      <c r="J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249</v>
      </c>
      <c r="AU166" s="215" t="s">
        <v>95</v>
      </c>
      <c r="AV166" s="204" t="s">
        <v>95</v>
      </c>
      <c r="AW166" s="204" t="s">
        <v>42</v>
      </c>
      <c r="AX166" s="204" t="s">
        <v>93</v>
      </c>
      <c r="AY166" s="215" t="s">
        <v>242</v>
      </c>
    </row>
    <row r="167" spans="1:65" s="57" customFormat="1" ht="33" customHeight="1" x14ac:dyDescent="0.2">
      <c r="A167" s="53"/>
      <c r="B167" s="155"/>
      <c r="C167" s="191" t="s">
        <v>309</v>
      </c>
      <c r="D167" s="191" t="s">
        <v>244</v>
      </c>
      <c r="E167" s="192" t="s">
        <v>310</v>
      </c>
      <c r="F167" s="193" t="s">
        <v>311</v>
      </c>
      <c r="G167" s="194" t="s">
        <v>305</v>
      </c>
      <c r="H167" s="195">
        <v>15.265000000000001</v>
      </c>
      <c r="I167" s="31"/>
      <c r="J167" s="196">
        <f>ROUND(I167*H167,2)</f>
        <v>0</v>
      </c>
      <c r="K167" s="197"/>
      <c r="L167" s="54"/>
      <c r="M167" s="198" t="s">
        <v>1</v>
      </c>
      <c r="N167" s="199" t="s">
        <v>50</v>
      </c>
      <c r="O167" s="8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R167" s="202" t="s">
        <v>117</v>
      </c>
      <c r="AT167" s="202" t="s">
        <v>244</v>
      </c>
      <c r="AU167" s="202" t="s">
        <v>95</v>
      </c>
      <c r="AY167" s="38" t="s">
        <v>242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38" t="s">
        <v>93</v>
      </c>
      <c r="BK167" s="203">
        <f>ROUND(I167*H167,2)</f>
        <v>0</v>
      </c>
      <c r="BL167" s="38" t="s">
        <v>117</v>
      </c>
      <c r="BM167" s="202" t="s">
        <v>312</v>
      </c>
    </row>
    <row r="168" spans="1:65" s="204" customFormat="1" x14ac:dyDescent="0.2">
      <c r="B168" s="205"/>
      <c r="C168" s="206"/>
      <c r="D168" s="207" t="s">
        <v>249</v>
      </c>
      <c r="E168" s="208" t="s">
        <v>188</v>
      </c>
      <c r="F168" s="209" t="s">
        <v>313</v>
      </c>
      <c r="G168" s="206"/>
      <c r="H168" s="210">
        <v>15.265000000000001</v>
      </c>
      <c r="I168" s="32"/>
      <c r="J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249</v>
      </c>
      <c r="AU168" s="215" t="s">
        <v>95</v>
      </c>
      <c r="AV168" s="204" t="s">
        <v>95</v>
      </c>
      <c r="AW168" s="204" t="s">
        <v>42</v>
      </c>
      <c r="AX168" s="204" t="s">
        <v>93</v>
      </c>
      <c r="AY168" s="215" t="s">
        <v>242</v>
      </c>
    </row>
    <row r="169" spans="1:65" s="57" customFormat="1" ht="33" customHeight="1" x14ac:dyDescent="0.2">
      <c r="A169" s="53"/>
      <c r="B169" s="155"/>
      <c r="C169" s="191" t="s">
        <v>314</v>
      </c>
      <c r="D169" s="191" t="s">
        <v>244</v>
      </c>
      <c r="E169" s="192" t="s">
        <v>315</v>
      </c>
      <c r="F169" s="193" t="s">
        <v>316</v>
      </c>
      <c r="G169" s="194" t="s">
        <v>305</v>
      </c>
      <c r="H169" s="195">
        <v>1.526</v>
      </c>
      <c r="I169" s="31"/>
      <c r="J169" s="196">
        <f>ROUND(I169*H169,2)</f>
        <v>0</v>
      </c>
      <c r="K169" s="197"/>
      <c r="L169" s="54"/>
      <c r="M169" s="198" t="s">
        <v>1</v>
      </c>
      <c r="N169" s="199" t="s">
        <v>50</v>
      </c>
      <c r="O169" s="8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R169" s="202" t="s">
        <v>117</v>
      </c>
      <c r="AT169" s="202" t="s">
        <v>244</v>
      </c>
      <c r="AU169" s="202" t="s">
        <v>95</v>
      </c>
      <c r="AY169" s="38" t="s">
        <v>242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38" t="s">
        <v>93</v>
      </c>
      <c r="BK169" s="203">
        <f>ROUND(I169*H169,2)</f>
        <v>0</v>
      </c>
      <c r="BL169" s="38" t="s">
        <v>117</v>
      </c>
      <c r="BM169" s="202" t="s">
        <v>317</v>
      </c>
    </row>
    <row r="170" spans="1:65" s="204" customFormat="1" x14ac:dyDescent="0.2">
      <c r="B170" s="205"/>
      <c r="C170" s="206"/>
      <c r="D170" s="207" t="s">
        <v>249</v>
      </c>
      <c r="E170" s="208" t="s">
        <v>318</v>
      </c>
      <c r="F170" s="209" t="s">
        <v>319</v>
      </c>
      <c r="G170" s="206"/>
      <c r="H170" s="210">
        <v>1.526</v>
      </c>
      <c r="I170" s="32"/>
      <c r="J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249</v>
      </c>
      <c r="AU170" s="215" t="s">
        <v>95</v>
      </c>
      <c r="AV170" s="204" t="s">
        <v>95</v>
      </c>
      <c r="AW170" s="204" t="s">
        <v>42</v>
      </c>
      <c r="AX170" s="204" t="s">
        <v>93</v>
      </c>
      <c r="AY170" s="215" t="s">
        <v>242</v>
      </c>
    </row>
    <row r="171" spans="1:65" s="57" customFormat="1" ht="21.75" customHeight="1" x14ac:dyDescent="0.2">
      <c r="A171" s="53"/>
      <c r="B171" s="155"/>
      <c r="C171" s="191" t="s">
        <v>320</v>
      </c>
      <c r="D171" s="191" t="s">
        <v>244</v>
      </c>
      <c r="E171" s="192" t="s">
        <v>321</v>
      </c>
      <c r="F171" s="193" t="s">
        <v>322</v>
      </c>
      <c r="G171" s="194" t="s">
        <v>305</v>
      </c>
      <c r="H171" s="195">
        <v>42.247999999999998</v>
      </c>
      <c r="I171" s="31"/>
      <c r="J171" s="196">
        <f>ROUND(I171*H171,2)</f>
        <v>0</v>
      </c>
      <c r="K171" s="197"/>
      <c r="L171" s="54"/>
      <c r="M171" s="198" t="s">
        <v>1</v>
      </c>
      <c r="N171" s="199" t="s">
        <v>50</v>
      </c>
      <c r="O171" s="8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R171" s="202" t="s">
        <v>117</v>
      </c>
      <c r="AT171" s="202" t="s">
        <v>244</v>
      </c>
      <c r="AU171" s="202" t="s">
        <v>95</v>
      </c>
      <c r="AY171" s="38" t="s">
        <v>242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38" t="s">
        <v>93</v>
      </c>
      <c r="BK171" s="203">
        <f>ROUND(I171*H171,2)</f>
        <v>0</v>
      </c>
      <c r="BL171" s="38" t="s">
        <v>117</v>
      </c>
      <c r="BM171" s="202" t="s">
        <v>323</v>
      </c>
    </row>
    <row r="172" spans="1:65" s="204" customFormat="1" ht="33.75" x14ac:dyDescent="0.2">
      <c r="B172" s="205"/>
      <c r="C172" s="206"/>
      <c r="D172" s="207" t="s">
        <v>249</v>
      </c>
      <c r="E172" s="208" t="s">
        <v>324</v>
      </c>
      <c r="F172" s="209" t="s">
        <v>325</v>
      </c>
      <c r="G172" s="206"/>
      <c r="H172" s="210">
        <v>49.938000000000002</v>
      </c>
      <c r="I172" s="32"/>
      <c r="J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249</v>
      </c>
      <c r="AU172" s="215" t="s">
        <v>95</v>
      </c>
      <c r="AV172" s="204" t="s">
        <v>95</v>
      </c>
      <c r="AW172" s="204" t="s">
        <v>42</v>
      </c>
      <c r="AX172" s="204" t="s">
        <v>85</v>
      </c>
      <c r="AY172" s="215" t="s">
        <v>242</v>
      </c>
    </row>
    <row r="173" spans="1:65" s="204" customFormat="1" ht="22.5" x14ac:dyDescent="0.2">
      <c r="B173" s="205"/>
      <c r="C173" s="206"/>
      <c r="D173" s="207" t="s">
        <v>249</v>
      </c>
      <c r="E173" s="208" t="s">
        <v>326</v>
      </c>
      <c r="F173" s="209" t="s">
        <v>327</v>
      </c>
      <c r="G173" s="206"/>
      <c r="H173" s="210">
        <v>10.896000000000001</v>
      </c>
      <c r="I173" s="32"/>
      <c r="J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249</v>
      </c>
      <c r="AU173" s="215" t="s">
        <v>95</v>
      </c>
      <c r="AV173" s="204" t="s">
        <v>95</v>
      </c>
      <c r="AW173" s="204" t="s">
        <v>42</v>
      </c>
      <c r="AX173" s="204" t="s">
        <v>85</v>
      </c>
      <c r="AY173" s="215" t="s">
        <v>242</v>
      </c>
    </row>
    <row r="174" spans="1:65" s="216" customFormat="1" x14ac:dyDescent="0.2">
      <c r="B174" s="217"/>
      <c r="C174" s="218"/>
      <c r="D174" s="207" t="s">
        <v>249</v>
      </c>
      <c r="E174" s="219" t="s">
        <v>124</v>
      </c>
      <c r="F174" s="220" t="s">
        <v>255</v>
      </c>
      <c r="G174" s="218"/>
      <c r="H174" s="221">
        <v>60.834000000000003</v>
      </c>
      <c r="I174" s="33"/>
      <c r="J174" s="218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249</v>
      </c>
      <c r="AU174" s="226" t="s">
        <v>95</v>
      </c>
      <c r="AV174" s="216" t="s">
        <v>256</v>
      </c>
      <c r="AW174" s="216" t="s">
        <v>42</v>
      </c>
      <c r="AX174" s="216" t="s">
        <v>85</v>
      </c>
      <c r="AY174" s="226" t="s">
        <v>242</v>
      </c>
    </row>
    <row r="175" spans="1:65" s="204" customFormat="1" ht="22.5" x14ac:dyDescent="0.2">
      <c r="B175" s="205"/>
      <c r="C175" s="206"/>
      <c r="D175" s="207" t="s">
        <v>249</v>
      </c>
      <c r="E175" s="208" t="s">
        <v>128</v>
      </c>
      <c r="F175" s="209" t="s">
        <v>328</v>
      </c>
      <c r="G175" s="206"/>
      <c r="H175" s="210">
        <v>33.051000000000002</v>
      </c>
      <c r="I175" s="32"/>
      <c r="J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249</v>
      </c>
      <c r="AU175" s="215" t="s">
        <v>95</v>
      </c>
      <c r="AV175" s="204" t="s">
        <v>95</v>
      </c>
      <c r="AW175" s="204" t="s">
        <v>42</v>
      </c>
      <c r="AX175" s="204" t="s">
        <v>85</v>
      </c>
      <c r="AY175" s="215" t="s">
        <v>242</v>
      </c>
    </row>
    <row r="176" spans="1:65" s="204" customFormat="1" x14ac:dyDescent="0.2">
      <c r="B176" s="205"/>
      <c r="C176" s="206"/>
      <c r="D176" s="207" t="s">
        <v>249</v>
      </c>
      <c r="E176" s="208" t="s">
        <v>130</v>
      </c>
      <c r="F176" s="209" t="s">
        <v>329</v>
      </c>
      <c r="G176" s="206"/>
      <c r="H176" s="210">
        <v>93.885000000000005</v>
      </c>
      <c r="I176" s="32"/>
      <c r="J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249</v>
      </c>
      <c r="AU176" s="215" t="s">
        <v>95</v>
      </c>
      <c r="AV176" s="204" t="s">
        <v>95</v>
      </c>
      <c r="AW176" s="204" t="s">
        <v>42</v>
      </c>
      <c r="AX176" s="204" t="s">
        <v>85</v>
      </c>
      <c r="AY176" s="215" t="s">
        <v>242</v>
      </c>
    </row>
    <row r="177" spans="1:65" s="204" customFormat="1" x14ac:dyDescent="0.2">
      <c r="B177" s="205"/>
      <c r="C177" s="206"/>
      <c r="D177" s="207" t="s">
        <v>249</v>
      </c>
      <c r="E177" s="208" t="s">
        <v>132</v>
      </c>
      <c r="F177" s="209" t="s">
        <v>330</v>
      </c>
      <c r="G177" s="206"/>
      <c r="H177" s="210">
        <v>42.247999999999998</v>
      </c>
      <c r="I177" s="32"/>
      <c r="J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249</v>
      </c>
      <c r="AU177" s="215" t="s">
        <v>95</v>
      </c>
      <c r="AV177" s="204" t="s">
        <v>95</v>
      </c>
      <c r="AW177" s="204" t="s">
        <v>42</v>
      </c>
      <c r="AX177" s="204" t="s">
        <v>93</v>
      </c>
      <c r="AY177" s="215" t="s">
        <v>242</v>
      </c>
    </row>
    <row r="178" spans="1:65" s="57" customFormat="1" ht="21.75" customHeight="1" x14ac:dyDescent="0.2">
      <c r="A178" s="53"/>
      <c r="B178" s="155"/>
      <c r="C178" s="191" t="s">
        <v>331</v>
      </c>
      <c r="D178" s="191" t="s">
        <v>244</v>
      </c>
      <c r="E178" s="192" t="s">
        <v>332</v>
      </c>
      <c r="F178" s="193" t="s">
        <v>333</v>
      </c>
      <c r="G178" s="194" t="s">
        <v>305</v>
      </c>
      <c r="H178" s="195">
        <v>46.942999999999998</v>
      </c>
      <c r="I178" s="31"/>
      <c r="J178" s="196">
        <f>ROUND(I178*H178,2)</f>
        <v>0</v>
      </c>
      <c r="K178" s="197"/>
      <c r="L178" s="54"/>
      <c r="M178" s="198" t="s">
        <v>1</v>
      </c>
      <c r="N178" s="199" t="s">
        <v>50</v>
      </c>
      <c r="O178" s="8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R178" s="202" t="s">
        <v>117</v>
      </c>
      <c r="AT178" s="202" t="s">
        <v>244</v>
      </c>
      <c r="AU178" s="202" t="s">
        <v>95</v>
      </c>
      <c r="AY178" s="38" t="s">
        <v>242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38" t="s">
        <v>93</v>
      </c>
      <c r="BK178" s="203">
        <f>ROUND(I178*H178,2)</f>
        <v>0</v>
      </c>
      <c r="BL178" s="38" t="s">
        <v>117</v>
      </c>
      <c r="BM178" s="202" t="s">
        <v>334</v>
      </c>
    </row>
    <row r="179" spans="1:65" s="204" customFormat="1" x14ac:dyDescent="0.2">
      <c r="B179" s="205"/>
      <c r="C179" s="206"/>
      <c r="D179" s="207" t="s">
        <v>249</v>
      </c>
      <c r="E179" s="208" t="s">
        <v>134</v>
      </c>
      <c r="F179" s="209" t="s">
        <v>335</v>
      </c>
      <c r="G179" s="206"/>
      <c r="H179" s="210">
        <v>46.942999999999998</v>
      </c>
      <c r="I179" s="32"/>
      <c r="J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249</v>
      </c>
      <c r="AU179" s="215" t="s">
        <v>95</v>
      </c>
      <c r="AV179" s="204" t="s">
        <v>95</v>
      </c>
      <c r="AW179" s="204" t="s">
        <v>42</v>
      </c>
      <c r="AX179" s="204" t="s">
        <v>93</v>
      </c>
      <c r="AY179" s="215" t="s">
        <v>242</v>
      </c>
    </row>
    <row r="180" spans="1:65" s="57" customFormat="1" ht="21.75" customHeight="1" x14ac:dyDescent="0.2">
      <c r="A180" s="53"/>
      <c r="B180" s="155"/>
      <c r="C180" s="191" t="s">
        <v>8</v>
      </c>
      <c r="D180" s="191" t="s">
        <v>244</v>
      </c>
      <c r="E180" s="192" t="s">
        <v>336</v>
      </c>
      <c r="F180" s="193" t="s">
        <v>337</v>
      </c>
      <c r="G180" s="194" t="s">
        <v>305</v>
      </c>
      <c r="H180" s="195">
        <v>4.694</v>
      </c>
      <c r="I180" s="31"/>
      <c r="J180" s="196">
        <f>ROUND(I180*H180,2)</f>
        <v>0</v>
      </c>
      <c r="K180" s="197"/>
      <c r="L180" s="54"/>
      <c r="M180" s="198" t="s">
        <v>1</v>
      </c>
      <c r="N180" s="199" t="s">
        <v>50</v>
      </c>
      <c r="O180" s="8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R180" s="202" t="s">
        <v>117</v>
      </c>
      <c r="AT180" s="202" t="s">
        <v>244</v>
      </c>
      <c r="AU180" s="202" t="s">
        <v>95</v>
      </c>
      <c r="AY180" s="38" t="s">
        <v>242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38" t="s">
        <v>93</v>
      </c>
      <c r="BK180" s="203">
        <f>ROUND(I180*H180,2)</f>
        <v>0</v>
      </c>
      <c r="BL180" s="38" t="s">
        <v>117</v>
      </c>
      <c r="BM180" s="202" t="s">
        <v>338</v>
      </c>
    </row>
    <row r="181" spans="1:65" s="204" customFormat="1" x14ac:dyDescent="0.2">
      <c r="B181" s="205"/>
      <c r="C181" s="206"/>
      <c r="D181" s="207" t="s">
        <v>249</v>
      </c>
      <c r="E181" s="208" t="s">
        <v>339</v>
      </c>
      <c r="F181" s="209" t="s">
        <v>340</v>
      </c>
      <c r="G181" s="206"/>
      <c r="H181" s="210">
        <v>4.694</v>
      </c>
      <c r="I181" s="32"/>
      <c r="J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249</v>
      </c>
      <c r="AU181" s="215" t="s">
        <v>95</v>
      </c>
      <c r="AV181" s="204" t="s">
        <v>95</v>
      </c>
      <c r="AW181" s="204" t="s">
        <v>42</v>
      </c>
      <c r="AX181" s="204" t="s">
        <v>93</v>
      </c>
      <c r="AY181" s="215" t="s">
        <v>242</v>
      </c>
    </row>
    <row r="182" spans="1:65" s="57" customFormat="1" ht="33" customHeight="1" x14ac:dyDescent="0.2">
      <c r="A182" s="53"/>
      <c r="B182" s="155"/>
      <c r="C182" s="191" t="s">
        <v>341</v>
      </c>
      <c r="D182" s="191" t="s">
        <v>244</v>
      </c>
      <c r="E182" s="192" t="s">
        <v>342</v>
      </c>
      <c r="F182" s="193" t="s">
        <v>343</v>
      </c>
      <c r="G182" s="194" t="s">
        <v>299</v>
      </c>
      <c r="H182" s="195">
        <v>1171.5</v>
      </c>
      <c r="I182" s="31"/>
      <c r="J182" s="196">
        <f>ROUND(I182*H182,2)</f>
        <v>0</v>
      </c>
      <c r="K182" s="197"/>
      <c r="L182" s="54"/>
      <c r="M182" s="198" t="s">
        <v>1</v>
      </c>
      <c r="N182" s="199" t="s">
        <v>50</v>
      </c>
      <c r="O182" s="81"/>
      <c r="P182" s="200">
        <f>O182*H182</f>
        <v>0</v>
      </c>
      <c r="Q182" s="200">
        <v>3.5999999999999999E-3</v>
      </c>
      <c r="R182" s="200">
        <f>Q182*H182</f>
        <v>4.2173999999999996</v>
      </c>
      <c r="S182" s="200">
        <v>0</v>
      </c>
      <c r="T182" s="201">
        <f>S182*H182</f>
        <v>0</v>
      </c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R182" s="202" t="s">
        <v>117</v>
      </c>
      <c r="AT182" s="202" t="s">
        <v>244</v>
      </c>
      <c r="AU182" s="202" t="s">
        <v>95</v>
      </c>
      <c r="AY182" s="38" t="s">
        <v>242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38" t="s">
        <v>93</v>
      </c>
      <c r="BK182" s="203">
        <f>ROUND(I182*H182,2)</f>
        <v>0</v>
      </c>
      <c r="BL182" s="38" t="s">
        <v>117</v>
      </c>
      <c r="BM182" s="202" t="s">
        <v>344</v>
      </c>
    </row>
    <row r="183" spans="1:65" s="204" customFormat="1" x14ac:dyDescent="0.2">
      <c r="B183" s="205"/>
      <c r="C183" s="206"/>
      <c r="D183" s="207" t="s">
        <v>249</v>
      </c>
      <c r="E183" s="208" t="s">
        <v>1</v>
      </c>
      <c r="F183" s="209" t="s">
        <v>104</v>
      </c>
      <c r="G183" s="206"/>
      <c r="H183" s="210">
        <v>1171.5</v>
      </c>
      <c r="I183" s="32"/>
      <c r="J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249</v>
      </c>
      <c r="AU183" s="215" t="s">
        <v>95</v>
      </c>
      <c r="AV183" s="204" t="s">
        <v>95</v>
      </c>
      <c r="AW183" s="204" t="s">
        <v>42</v>
      </c>
      <c r="AX183" s="204" t="s">
        <v>93</v>
      </c>
      <c r="AY183" s="215" t="s">
        <v>242</v>
      </c>
    </row>
    <row r="184" spans="1:65" s="57" customFormat="1" ht="16.5" customHeight="1" x14ac:dyDescent="0.2">
      <c r="A184" s="53"/>
      <c r="B184" s="155"/>
      <c r="C184" s="191" t="s">
        <v>345</v>
      </c>
      <c r="D184" s="191" t="s">
        <v>244</v>
      </c>
      <c r="E184" s="192" t="s">
        <v>346</v>
      </c>
      <c r="F184" s="193" t="s">
        <v>347</v>
      </c>
      <c r="G184" s="194" t="s">
        <v>247</v>
      </c>
      <c r="H184" s="195">
        <v>71.146000000000001</v>
      </c>
      <c r="I184" s="31"/>
      <c r="J184" s="196">
        <f>ROUND(I184*H184,2)</f>
        <v>0</v>
      </c>
      <c r="K184" s="197"/>
      <c r="L184" s="54"/>
      <c r="M184" s="198" t="s">
        <v>1</v>
      </c>
      <c r="N184" s="199" t="s">
        <v>50</v>
      </c>
      <c r="O184" s="81"/>
      <c r="P184" s="200">
        <f>O184*H184</f>
        <v>0</v>
      </c>
      <c r="Q184" s="200">
        <v>8.4000000000000003E-4</v>
      </c>
      <c r="R184" s="200">
        <f>Q184*H184</f>
        <v>5.9762640000000006E-2</v>
      </c>
      <c r="S184" s="200">
        <v>0</v>
      </c>
      <c r="T184" s="201">
        <f>S184*H184</f>
        <v>0</v>
      </c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R184" s="202" t="s">
        <v>117</v>
      </c>
      <c r="AT184" s="202" t="s">
        <v>244</v>
      </c>
      <c r="AU184" s="202" t="s">
        <v>95</v>
      </c>
      <c r="AY184" s="38" t="s">
        <v>242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38" t="s">
        <v>93</v>
      </c>
      <c r="BK184" s="203">
        <f>ROUND(I184*H184,2)</f>
        <v>0</v>
      </c>
      <c r="BL184" s="38" t="s">
        <v>117</v>
      </c>
      <c r="BM184" s="202" t="s">
        <v>348</v>
      </c>
    </row>
    <row r="185" spans="1:65" s="204" customFormat="1" x14ac:dyDescent="0.2">
      <c r="B185" s="205"/>
      <c r="C185" s="206"/>
      <c r="D185" s="207" t="s">
        <v>249</v>
      </c>
      <c r="E185" s="208" t="s">
        <v>136</v>
      </c>
      <c r="F185" s="209" t="s">
        <v>349</v>
      </c>
      <c r="G185" s="206"/>
      <c r="H185" s="210">
        <v>141.77199999999999</v>
      </c>
      <c r="I185" s="32"/>
      <c r="J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249</v>
      </c>
      <c r="AU185" s="215" t="s">
        <v>95</v>
      </c>
      <c r="AV185" s="204" t="s">
        <v>95</v>
      </c>
      <c r="AW185" s="204" t="s">
        <v>42</v>
      </c>
      <c r="AX185" s="204" t="s">
        <v>85</v>
      </c>
      <c r="AY185" s="215" t="s">
        <v>242</v>
      </c>
    </row>
    <row r="186" spans="1:65" s="204" customFormat="1" x14ac:dyDescent="0.2">
      <c r="B186" s="205"/>
      <c r="C186" s="206"/>
      <c r="D186" s="207" t="s">
        <v>249</v>
      </c>
      <c r="E186" s="208" t="s">
        <v>140</v>
      </c>
      <c r="F186" s="209" t="s">
        <v>350</v>
      </c>
      <c r="G186" s="206"/>
      <c r="H186" s="210">
        <v>66.698999999999998</v>
      </c>
      <c r="I186" s="32"/>
      <c r="J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249</v>
      </c>
      <c r="AU186" s="215" t="s">
        <v>95</v>
      </c>
      <c r="AV186" s="204" t="s">
        <v>95</v>
      </c>
      <c r="AW186" s="204" t="s">
        <v>42</v>
      </c>
      <c r="AX186" s="204" t="s">
        <v>85</v>
      </c>
      <c r="AY186" s="215" t="s">
        <v>242</v>
      </c>
    </row>
    <row r="187" spans="1:65" s="204" customFormat="1" ht="22.5" x14ac:dyDescent="0.2">
      <c r="B187" s="205"/>
      <c r="C187" s="206"/>
      <c r="D187" s="207" t="s">
        <v>249</v>
      </c>
      <c r="E187" s="208" t="s">
        <v>138</v>
      </c>
      <c r="F187" s="209" t="s">
        <v>351</v>
      </c>
      <c r="G187" s="206"/>
      <c r="H187" s="210">
        <v>39.630000000000003</v>
      </c>
      <c r="I187" s="32"/>
      <c r="J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249</v>
      </c>
      <c r="AU187" s="215" t="s">
        <v>95</v>
      </c>
      <c r="AV187" s="204" t="s">
        <v>95</v>
      </c>
      <c r="AW187" s="204" t="s">
        <v>42</v>
      </c>
      <c r="AX187" s="204" t="s">
        <v>85</v>
      </c>
      <c r="AY187" s="215" t="s">
        <v>242</v>
      </c>
    </row>
    <row r="188" spans="1:65" s="204" customFormat="1" ht="22.5" x14ac:dyDescent="0.2">
      <c r="B188" s="205"/>
      <c r="C188" s="206"/>
      <c r="D188" s="207" t="s">
        <v>249</v>
      </c>
      <c r="E188" s="208" t="s">
        <v>142</v>
      </c>
      <c r="F188" s="209" t="s">
        <v>352</v>
      </c>
      <c r="G188" s="206"/>
      <c r="H188" s="210">
        <v>88.932000000000002</v>
      </c>
      <c r="I188" s="32"/>
      <c r="J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249</v>
      </c>
      <c r="AU188" s="215" t="s">
        <v>95</v>
      </c>
      <c r="AV188" s="204" t="s">
        <v>95</v>
      </c>
      <c r="AW188" s="204" t="s">
        <v>42</v>
      </c>
      <c r="AX188" s="204" t="s">
        <v>85</v>
      </c>
      <c r="AY188" s="215" t="s">
        <v>242</v>
      </c>
    </row>
    <row r="189" spans="1:65" s="204" customFormat="1" ht="22.5" x14ac:dyDescent="0.2">
      <c r="B189" s="205"/>
      <c r="C189" s="206"/>
      <c r="D189" s="207" t="s">
        <v>249</v>
      </c>
      <c r="E189" s="208" t="s">
        <v>144</v>
      </c>
      <c r="F189" s="209" t="s">
        <v>353</v>
      </c>
      <c r="G189" s="206"/>
      <c r="H189" s="210">
        <v>52.84</v>
      </c>
      <c r="I189" s="32"/>
      <c r="J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249</v>
      </c>
      <c r="AU189" s="215" t="s">
        <v>95</v>
      </c>
      <c r="AV189" s="204" t="s">
        <v>95</v>
      </c>
      <c r="AW189" s="204" t="s">
        <v>42</v>
      </c>
      <c r="AX189" s="204" t="s">
        <v>85</v>
      </c>
      <c r="AY189" s="215" t="s">
        <v>242</v>
      </c>
    </row>
    <row r="190" spans="1:65" s="204" customFormat="1" x14ac:dyDescent="0.2">
      <c r="B190" s="205"/>
      <c r="C190" s="206"/>
      <c r="D190" s="207" t="s">
        <v>249</v>
      </c>
      <c r="E190" s="208" t="s">
        <v>146</v>
      </c>
      <c r="F190" s="209" t="s">
        <v>354</v>
      </c>
      <c r="G190" s="206"/>
      <c r="H190" s="210">
        <v>71.146000000000001</v>
      </c>
      <c r="I190" s="32"/>
      <c r="J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249</v>
      </c>
      <c r="AU190" s="215" t="s">
        <v>95</v>
      </c>
      <c r="AV190" s="204" t="s">
        <v>95</v>
      </c>
      <c r="AW190" s="204" t="s">
        <v>42</v>
      </c>
      <c r="AX190" s="204" t="s">
        <v>93</v>
      </c>
      <c r="AY190" s="215" t="s">
        <v>242</v>
      </c>
    </row>
    <row r="191" spans="1:65" s="57" customFormat="1" ht="16.5" customHeight="1" x14ac:dyDescent="0.2">
      <c r="A191" s="53"/>
      <c r="B191" s="155"/>
      <c r="C191" s="191" t="s">
        <v>100</v>
      </c>
      <c r="D191" s="191" t="s">
        <v>244</v>
      </c>
      <c r="E191" s="192" t="s">
        <v>355</v>
      </c>
      <c r="F191" s="193" t="s">
        <v>356</v>
      </c>
      <c r="G191" s="194" t="s">
        <v>247</v>
      </c>
      <c r="H191" s="195">
        <v>42.271999999999998</v>
      </c>
      <c r="I191" s="31"/>
      <c r="J191" s="196">
        <f>ROUND(I191*H191,2)</f>
        <v>0</v>
      </c>
      <c r="K191" s="197"/>
      <c r="L191" s="54"/>
      <c r="M191" s="198" t="s">
        <v>1</v>
      </c>
      <c r="N191" s="199" t="s">
        <v>50</v>
      </c>
      <c r="O191" s="81"/>
      <c r="P191" s="200">
        <f>O191*H191</f>
        <v>0</v>
      </c>
      <c r="Q191" s="200">
        <v>8.4999999999999995E-4</v>
      </c>
      <c r="R191" s="200">
        <f>Q191*H191</f>
        <v>3.5931199999999996E-2</v>
      </c>
      <c r="S191" s="200">
        <v>0</v>
      </c>
      <c r="T191" s="201">
        <f>S191*H191</f>
        <v>0</v>
      </c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R191" s="202" t="s">
        <v>117</v>
      </c>
      <c r="AT191" s="202" t="s">
        <v>244</v>
      </c>
      <c r="AU191" s="202" t="s">
        <v>95</v>
      </c>
      <c r="AY191" s="38" t="s">
        <v>242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38" t="s">
        <v>93</v>
      </c>
      <c r="BK191" s="203">
        <f>ROUND(I191*H191,2)</f>
        <v>0</v>
      </c>
      <c r="BL191" s="38" t="s">
        <v>117</v>
      </c>
      <c r="BM191" s="202" t="s">
        <v>357</v>
      </c>
    </row>
    <row r="192" spans="1:65" s="204" customFormat="1" x14ac:dyDescent="0.2">
      <c r="B192" s="205"/>
      <c r="C192" s="206"/>
      <c r="D192" s="207" t="s">
        <v>249</v>
      </c>
      <c r="E192" s="208" t="s">
        <v>148</v>
      </c>
      <c r="F192" s="209" t="s">
        <v>358</v>
      </c>
      <c r="G192" s="206"/>
      <c r="H192" s="210">
        <v>42.271999999999998</v>
      </c>
      <c r="I192" s="32"/>
      <c r="J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249</v>
      </c>
      <c r="AU192" s="215" t="s">
        <v>95</v>
      </c>
      <c r="AV192" s="204" t="s">
        <v>95</v>
      </c>
      <c r="AW192" s="204" t="s">
        <v>42</v>
      </c>
      <c r="AX192" s="204" t="s">
        <v>93</v>
      </c>
      <c r="AY192" s="215" t="s">
        <v>242</v>
      </c>
    </row>
    <row r="193" spans="1:65" s="57" customFormat="1" ht="21.75" customHeight="1" x14ac:dyDescent="0.2">
      <c r="A193" s="53"/>
      <c r="B193" s="155"/>
      <c r="C193" s="191" t="s">
        <v>359</v>
      </c>
      <c r="D193" s="191" t="s">
        <v>244</v>
      </c>
      <c r="E193" s="192" t="s">
        <v>360</v>
      </c>
      <c r="F193" s="193" t="s">
        <v>361</v>
      </c>
      <c r="G193" s="194" t="s">
        <v>247</v>
      </c>
      <c r="H193" s="195">
        <v>71.146000000000001</v>
      </c>
      <c r="I193" s="31"/>
      <c r="J193" s="196">
        <f>ROUND(I193*H193,2)</f>
        <v>0</v>
      </c>
      <c r="K193" s="197"/>
      <c r="L193" s="54"/>
      <c r="M193" s="198" t="s">
        <v>1</v>
      </c>
      <c r="N193" s="199" t="s">
        <v>50</v>
      </c>
      <c r="O193" s="8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R193" s="202" t="s">
        <v>117</v>
      </c>
      <c r="AT193" s="202" t="s">
        <v>244</v>
      </c>
      <c r="AU193" s="202" t="s">
        <v>95</v>
      </c>
      <c r="AY193" s="38" t="s">
        <v>242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38" t="s">
        <v>93</v>
      </c>
      <c r="BK193" s="203">
        <f>ROUND(I193*H193,2)</f>
        <v>0</v>
      </c>
      <c r="BL193" s="38" t="s">
        <v>117</v>
      </c>
      <c r="BM193" s="202" t="s">
        <v>362</v>
      </c>
    </row>
    <row r="194" spans="1:65" s="204" customFormat="1" x14ac:dyDescent="0.2">
      <c r="B194" s="205"/>
      <c r="C194" s="206"/>
      <c r="D194" s="207" t="s">
        <v>249</v>
      </c>
      <c r="E194" s="208" t="s">
        <v>1</v>
      </c>
      <c r="F194" s="209" t="s">
        <v>146</v>
      </c>
      <c r="G194" s="206"/>
      <c r="H194" s="210">
        <v>71.146000000000001</v>
      </c>
      <c r="I194" s="32"/>
      <c r="J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249</v>
      </c>
      <c r="AU194" s="215" t="s">
        <v>95</v>
      </c>
      <c r="AV194" s="204" t="s">
        <v>95</v>
      </c>
      <c r="AW194" s="204" t="s">
        <v>42</v>
      </c>
      <c r="AX194" s="204" t="s">
        <v>93</v>
      </c>
      <c r="AY194" s="215" t="s">
        <v>242</v>
      </c>
    </row>
    <row r="195" spans="1:65" s="57" customFormat="1" ht="21.75" customHeight="1" x14ac:dyDescent="0.2">
      <c r="A195" s="53"/>
      <c r="B195" s="155"/>
      <c r="C195" s="191" t="s">
        <v>363</v>
      </c>
      <c r="D195" s="191" t="s">
        <v>244</v>
      </c>
      <c r="E195" s="192" t="s">
        <v>364</v>
      </c>
      <c r="F195" s="193" t="s">
        <v>365</v>
      </c>
      <c r="G195" s="194" t="s">
        <v>247</v>
      </c>
      <c r="H195" s="195">
        <v>42.271999999999998</v>
      </c>
      <c r="I195" s="31"/>
      <c r="J195" s="196">
        <f>ROUND(I195*H195,2)</f>
        <v>0</v>
      </c>
      <c r="K195" s="197"/>
      <c r="L195" s="54"/>
      <c r="M195" s="198" t="s">
        <v>1</v>
      </c>
      <c r="N195" s="199" t="s">
        <v>50</v>
      </c>
      <c r="O195" s="8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R195" s="202" t="s">
        <v>117</v>
      </c>
      <c r="AT195" s="202" t="s">
        <v>244</v>
      </c>
      <c r="AU195" s="202" t="s">
        <v>95</v>
      </c>
      <c r="AY195" s="38" t="s">
        <v>242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38" t="s">
        <v>93</v>
      </c>
      <c r="BK195" s="203">
        <f>ROUND(I195*H195,2)</f>
        <v>0</v>
      </c>
      <c r="BL195" s="38" t="s">
        <v>117</v>
      </c>
      <c r="BM195" s="202" t="s">
        <v>366</v>
      </c>
    </row>
    <row r="196" spans="1:65" s="204" customFormat="1" x14ac:dyDescent="0.2">
      <c r="B196" s="205"/>
      <c r="C196" s="206"/>
      <c r="D196" s="207" t="s">
        <v>249</v>
      </c>
      <c r="E196" s="208" t="s">
        <v>1</v>
      </c>
      <c r="F196" s="209" t="s">
        <v>148</v>
      </c>
      <c r="G196" s="206"/>
      <c r="H196" s="210">
        <v>42.271999999999998</v>
      </c>
      <c r="I196" s="32"/>
      <c r="J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249</v>
      </c>
      <c r="AU196" s="215" t="s">
        <v>95</v>
      </c>
      <c r="AV196" s="204" t="s">
        <v>95</v>
      </c>
      <c r="AW196" s="204" t="s">
        <v>42</v>
      </c>
      <c r="AX196" s="204" t="s">
        <v>93</v>
      </c>
      <c r="AY196" s="215" t="s">
        <v>242</v>
      </c>
    </row>
    <row r="197" spans="1:65" s="57" customFormat="1" ht="16.5" customHeight="1" x14ac:dyDescent="0.2">
      <c r="A197" s="53"/>
      <c r="B197" s="155"/>
      <c r="C197" s="191" t="s">
        <v>7</v>
      </c>
      <c r="D197" s="191" t="s">
        <v>244</v>
      </c>
      <c r="E197" s="192" t="s">
        <v>367</v>
      </c>
      <c r="F197" s="193" t="s">
        <v>368</v>
      </c>
      <c r="G197" s="194" t="s">
        <v>247</v>
      </c>
      <c r="H197" s="195">
        <v>17.786000000000001</v>
      </c>
      <c r="I197" s="31"/>
      <c r="J197" s="196">
        <f>ROUND(I197*H197,2)</f>
        <v>0</v>
      </c>
      <c r="K197" s="197"/>
      <c r="L197" s="54"/>
      <c r="M197" s="198" t="s">
        <v>1</v>
      </c>
      <c r="N197" s="199" t="s">
        <v>50</v>
      </c>
      <c r="O197" s="81"/>
      <c r="P197" s="200">
        <f>O197*H197</f>
        <v>0</v>
      </c>
      <c r="Q197" s="200">
        <v>1.99E-3</v>
      </c>
      <c r="R197" s="200">
        <f>Q197*H197</f>
        <v>3.5394140000000004E-2</v>
      </c>
      <c r="S197" s="200">
        <v>0</v>
      </c>
      <c r="T197" s="201">
        <f>S197*H197</f>
        <v>0</v>
      </c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R197" s="202" t="s">
        <v>117</v>
      </c>
      <c r="AT197" s="202" t="s">
        <v>244</v>
      </c>
      <c r="AU197" s="202" t="s">
        <v>95</v>
      </c>
      <c r="AY197" s="38" t="s">
        <v>242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38" t="s">
        <v>93</v>
      </c>
      <c r="BK197" s="203">
        <f>ROUND(I197*H197,2)</f>
        <v>0</v>
      </c>
      <c r="BL197" s="38" t="s">
        <v>117</v>
      </c>
      <c r="BM197" s="202" t="s">
        <v>369</v>
      </c>
    </row>
    <row r="198" spans="1:65" s="204" customFormat="1" x14ac:dyDescent="0.2">
      <c r="B198" s="205"/>
      <c r="C198" s="206"/>
      <c r="D198" s="207" t="s">
        <v>249</v>
      </c>
      <c r="E198" s="208" t="s">
        <v>150</v>
      </c>
      <c r="F198" s="209" t="s">
        <v>370</v>
      </c>
      <c r="G198" s="206"/>
      <c r="H198" s="210">
        <v>17.786000000000001</v>
      </c>
      <c r="I198" s="32"/>
      <c r="J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249</v>
      </c>
      <c r="AU198" s="215" t="s">
        <v>95</v>
      </c>
      <c r="AV198" s="204" t="s">
        <v>95</v>
      </c>
      <c r="AW198" s="204" t="s">
        <v>42</v>
      </c>
      <c r="AX198" s="204" t="s">
        <v>93</v>
      </c>
      <c r="AY198" s="215" t="s">
        <v>242</v>
      </c>
    </row>
    <row r="199" spans="1:65" s="57" customFormat="1" ht="16.5" customHeight="1" x14ac:dyDescent="0.2">
      <c r="A199" s="53"/>
      <c r="B199" s="155"/>
      <c r="C199" s="191" t="s">
        <v>371</v>
      </c>
      <c r="D199" s="191" t="s">
        <v>244</v>
      </c>
      <c r="E199" s="192" t="s">
        <v>372</v>
      </c>
      <c r="F199" s="193" t="s">
        <v>373</v>
      </c>
      <c r="G199" s="194" t="s">
        <v>247</v>
      </c>
      <c r="H199" s="195">
        <v>10.568</v>
      </c>
      <c r="I199" s="31"/>
      <c r="J199" s="196">
        <f>ROUND(I199*H199,2)</f>
        <v>0</v>
      </c>
      <c r="K199" s="197"/>
      <c r="L199" s="54"/>
      <c r="M199" s="198" t="s">
        <v>1</v>
      </c>
      <c r="N199" s="199" t="s">
        <v>50</v>
      </c>
      <c r="O199" s="81"/>
      <c r="P199" s="200">
        <f>O199*H199</f>
        <v>0</v>
      </c>
      <c r="Q199" s="200">
        <v>2.0100000000000001E-3</v>
      </c>
      <c r="R199" s="200">
        <f>Q199*H199</f>
        <v>2.1241679999999999E-2</v>
      </c>
      <c r="S199" s="200">
        <v>0</v>
      </c>
      <c r="T199" s="201">
        <f>S199*H199</f>
        <v>0</v>
      </c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R199" s="202" t="s">
        <v>117</v>
      </c>
      <c r="AT199" s="202" t="s">
        <v>244</v>
      </c>
      <c r="AU199" s="202" t="s">
        <v>95</v>
      </c>
      <c r="AY199" s="38" t="s">
        <v>242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38" t="s">
        <v>93</v>
      </c>
      <c r="BK199" s="203">
        <f>ROUND(I199*H199,2)</f>
        <v>0</v>
      </c>
      <c r="BL199" s="38" t="s">
        <v>117</v>
      </c>
      <c r="BM199" s="202" t="s">
        <v>374</v>
      </c>
    </row>
    <row r="200" spans="1:65" s="204" customFormat="1" x14ac:dyDescent="0.2">
      <c r="B200" s="205"/>
      <c r="C200" s="206"/>
      <c r="D200" s="207" t="s">
        <v>249</v>
      </c>
      <c r="E200" s="208" t="s">
        <v>152</v>
      </c>
      <c r="F200" s="209" t="s">
        <v>375</v>
      </c>
      <c r="G200" s="206"/>
      <c r="H200" s="210">
        <v>10.568</v>
      </c>
      <c r="I200" s="32"/>
      <c r="J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249</v>
      </c>
      <c r="AU200" s="215" t="s">
        <v>95</v>
      </c>
      <c r="AV200" s="204" t="s">
        <v>95</v>
      </c>
      <c r="AW200" s="204" t="s">
        <v>42</v>
      </c>
      <c r="AX200" s="204" t="s">
        <v>93</v>
      </c>
      <c r="AY200" s="215" t="s">
        <v>242</v>
      </c>
    </row>
    <row r="201" spans="1:65" s="57" customFormat="1" ht="21.75" customHeight="1" x14ac:dyDescent="0.2">
      <c r="A201" s="53"/>
      <c r="B201" s="155"/>
      <c r="C201" s="191" t="s">
        <v>376</v>
      </c>
      <c r="D201" s="191" t="s">
        <v>244</v>
      </c>
      <c r="E201" s="192" t="s">
        <v>377</v>
      </c>
      <c r="F201" s="193" t="s">
        <v>378</v>
      </c>
      <c r="G201" s="194" t="s">
        <v>247</v>
      </c>
      <c r="H201" s="195">
        <v>17.786000000000001</v>
      </c>
      <c r="I201" s="31"/>
      <c r="J201" s="196">
        <f>ROUND(I201*H201,2)</f>
        <v>0</v>
      </c>
      <c r="K201" s="197"/>
      <c r="L201" s="54"/>
      <c r="M201" s="198" t="s">
        <v>1</v>
      </c>
      <c r="N201" s="199" t="s">
        <v>50</v>
      </c>
      <c r="O201" s="81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R201" s="202" t="s">
        <v>117</v>
      </c>
      <c r="AT201" s="202" t="s">
        <v>244</v>
      </c>
      <c r="AU201" s="202" t="s">
        <v>95</v>
      </c>
      <c r="AY201" s="38" t="s">
        <v>242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38" t="s">
        <v>93</v>
      </c>
      <c r="BK201" s="203">
        <f>ROUND(I201*H201,2)</f>
        <v>0</v>
      </c>
      <c r="BL201" s="38" t="s">
        <v>117</v>
      </c>
      <c r="BM201" s="202" t="s">
        <v>379</v>
      </c>
    </row>
    <row r="202" spans="1:65" s="204" customFormat="1" x14ac:dyDescent="0.2">
      <c r="B202" s="205"/>
      <c r="C202" s="206"/>
      <c r="D202" s="207" t="s">
        <v>249</v>
      </c>
      <c r="E202" s="208" t="s">
        <v>1</v>
      </c>
      <c r="F202" s="209" t="s">
        <v>150</v>
      </c>
      <c r="G202" s="206"/>
      <c r="H202" s="210">
        <v>17.786000000000001</v>
      </c>
      <c r="I202" s="32"/>
      <c r="J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249</v>
      </c>
      <c r="AU202" s="215" t="s">
        <v>95</v>
      </c>
      <c r="AV202" s="204" t="s">
        <v>95</v>
      </c>
      <c r="AW202" s="204" t="s">
        <v>42</v>
      </c>
      <c r="AX202" s="204" t="s">
        <v>93</v>
      </c>
      <c r="AY202" s="215" t="s">
        <v>242</v>
      </c>
    </row>
    <row r="203" spans="1:65" s="57" customFormat="1" ht="21.75" customHeight="1" x14ac:dyDescent="0.2">
      <c r="A203" s="53"/>
      <c r="B203" s="155"/>
      <c r="C203" s="191" t="s">
        <v>380</v>
      </c>
      <c r="D203" s="191" t="s">
        <v>244</v>
      </c>
      <c r="E203" s="192" t="s">
        <v>381</v>
      </c>
      <c r="F203" s="193" t="s">
        <v>382</v>
      </c>
      <c r="G203" s="194" t="s">
        <v>247</v>
      </c>
      <c r="H203" s="195">
        <v>10.568</v>
      </c>
      <c r="I203" s="31"/>
      <c r="J203" s="196">
        <f>ROUND(I203*H203,2)</f>
        <v>0</v>
      </c>
      <c r="K203" s="197"/>
      <c r="L203" s="54"/>
      <c r="M203" s="198" t="s">
        <v>1</v>
      </c>
      <c r="N203" s="199" t="s">
        <v>50</v>
      </c>
      <c r="O203" s="8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R203" s="202" t="s">
        <v>117</v>
      </c>
      <c r="AT203" s="202" t="s">
        <v>244</v>
      </c>
      <c r="AU203" s="202" t="s">
        <v>95</v>
      </c>
      <c r="AY203" s="38" t="s">
        <v>242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38" t="s">
        <v>93</v>
      </c>
      <c r="BK203" s="203">
        <f>ROUND(I203*H203,2)</f>
        <v>0</v>
      </c>
      <c r="BL203" s="38" t="s">
        <v>117</v>
      </c>
      <c r="BM203" s="202" t="s">
        <v>383</v>
      </c>
    </row>
    <row r="204" spans="1:65" s="204" customFormat="1" x14ac:dyDescent="0.2">
      <c r="B204" s="205"/>
      <c r="C204" s="206"/>
      <c r="D204" s="207" t="s">
        <v>249</v>
      </c>
      <c r="E204" s="208" t="s">
        <v>1</v>
      </c>
      <c r="F204" s="209" t="s">
        <v>152</v>
      </c>
      <c r="G204" s="206"/>
      <c r="H204" s="210">
        <v>10.568</v>
      </c>
      <c r="I204" s="32"/>
      <c r="J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249</v>
      </c>
      <c r="AU204" s="215" t="s">
        <v>95</v>
      </c>
      <c r="AV204" s="204" t="s">
        <v>95</v>
      </c>
      <c r="AW204" s="204" t="s">
        <v>42</v>
      </c>
      <c r="AX204" s="204" t="s">
        <v>93</v>
      </c>
      <c r="AY204" s="215" t="s">
        <v>242</v>
      </c>
    </row>
    <row r="205" spans="1:65" s="57" customFormat="1" ht="44.25" customHeight="1" x14ac:dyDescent="0.2">
      <c r="A205" s="53"/>
      <c r="B205" s="155"/>
      <c r="C205" s="191" t="s">
        <v>384</v>
      </c>
      <c r="D205" s="191" t="s">
        <v>244</v>
      </c>
      <c r="E205" s="192" t="s">
        <v>385</v>
      </c>
      <c r="F205" s="193" t="s">
        <v>386</v>
      </c>
      <c r="G205" s="194" t="s">
        <v>387</v>
      </c>
      <c r="H205" s="195">
        <v>1</v>
      </c>
      <c r="I205" s="31"/>
      <c r="J205" s="196">
        <f>ROUND(I205*H205,2)</f>
        <v>0</v>
      </c>
      <c r="K205" s="197"/>
      <c r="L205" s="54"/>
      <c r="M205" s="198" t="s">
        <v>1</v>
      </c>
      <c r="N205" s="199" t="s">
        <v>50</v>
      </c>
      <c r="O205" s="8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R205" s="202" t="s">
        <v>117</v>
      </c>
      <c r="AT205" s="202" t="s">
        <v>244</v>
      </c>
      <c r="AU205" s="202" t="s">
        <v>95</v>
      </c>
      <c r="AY205" s="38" t="s">
        <v>242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38" t="s">
        <v>93</v>
      </c>
      <c r="BK205" s="203">
        <f>ROUND(I205*H205,2)</f>
        <v>0</v>
      </c>
      <c r="BL205" s="38" t="s">
        <v>117</v>
      </c>
      <c r="BM205" s="202" t="s">
        <v>388</v>
      </c>
    </row>
    <row r="206" spans="1:65" s="57" customFormat="1" ht="33" customHeight="1" x14ac:dyDescent="0.2">
      <c r="A206" s="53"/>
      <c r="B206" s="155"/>
      <c r="C206" s="191" t="s">
        <v>389</v>
      </c>
      <c r="D206" s="191" t="s">
        <v>244</v>
      </c>
      <c r="E206" s="192" t="s">
        <v>390</v>
      </c>
      <c r="F206" s="193" t="s">
        <v>391</v>
      </c>
      <c r="G206" s="194" t="s">
        <v>305</v>
      </c>
      <c r="H206" s="195">
        <v>95.971999999999994</v>
      </c>
      <c r="I206" s="31"/>
      <c r="J206" s="196">
        <f>ROUND(I206*H206,2)</f>
        <v>0</v>
      </c>
      <c r="K206" s="197"/>
      <c r="L206" s="54"/>
      <c r="M206" s="198" t="s">
        <v>1</v>
      </c>
      <c r="N206" s="199" t="s">
        <v>50</v>
      </c>
      <c r="O206" s="8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R206" s="202" t="s">
        <v>117</v>
      </c>
      <c r="AT206" s="202" t="s">
        <v>244</v>
      </c>
      <c r="AU206" s="202" t="s">
        <v>95</v>
      </c>
      <c r="AY206" s="38" t="s">
        <v>242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38" t="s">
        <v>93</v>
      </c>
      <c r="BK206" s="203">
        <f>ROUND(I206*H206,2)</f>
        <v>0</v>
      </c>
      <c r="BL206" s="38" t="s">
        <v>117</v>
      </c>
      <c r="BM206" s="202" t="s">
        <v>392</v>
      </c>
    </row>
    <row r="207" spans="1:65" s="204" customFormat="1" ht="22.5" x14ac:dyDescent="0.2">
      <c r="B207" s="205"/>
      <c r="C207" s="206"/>
      <c r="D207" s="207" t="s">
        <v>249</v>
      </c>
      <c r="E207" s="208" t="s">
        <v>154</v>
      </c>
      <c r="F207" s="209" t="s">
        <v>393</v>
      </c>
      <c r="G207" s="206"/>
      <c r="H207" s="210">
        <v>18.48</v>
      </c>
      <c r="I207" s="32"/>
      <c r="J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249</v>
      </c>
      <c r="AU207" s="215" t="s">
        <v>95</v>
      </c>
      <c r="AV207" s="204" t="s">
        <v>95</v>
      </c>
      <c r="AW207" s="204" t="s">
        <v>42</v>
      </c>
      <c r="AX207" s="204" t="s">
        <v>85</v>
      </c>
      <c r="AY207" s="215" t="s">
        <v>242</v>
      </c>
    </row>
    <row r="208" spans="1:65" s="204" customFormat="1" ht="22.5" x14ac:dyDescent="0.2">
      <c r="B208" s="205"/>
      <c r="C208" s="206"/>
      <c r="D208" s="207" t="s">
        <v>249</v>
      </c>
      <c r="E208" s="208" t="s">
        <v>156</v>
      </c>
      <c r="F208" s="209" t="s">
        <v>394</v>
      </c>
      <c r="G208" s="206"/>
      <c r="H208" s="210">
        <v>9.66</v>
      </c>
      <c r="I208" s="32"/>
      <c r="J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249</v>
      </c>
      <c r="AU208" s="215" t="s">
        <v>95</v>
      </c>
      <c r="AV208" s="204" t="s">
        <v>95</v>
      </c>
      <c r="AW208" s="204" t="s">
        <v>42</v>
      </c>
      <c r="AX208" s="204" t="s">
        <v>85</v>
      </c>
      <c r="AY208" s="215" t="s">
        <v>242</v>
      </c>
    </row>
    <row r="209" spans="1:65" s="204" customFormat="1" x14ac:dyDescent="0.2">
      <c r="B209" s="205"/>
      <c r="C209" s="206"/>
      <c r="D209" s="207" t="s">
        <v>249</v>
      </c>
      <c r="E209" s="208" t="s">
        <v>190</v>
      </c>
      <c r="F209" s="209" t="s">
        <v>395</v>
      </c>
      <c r="G209" s="206"/>
      <c r="H209" s="210">
        <v>13.847</v>
      </c>
      <c r="I209" s="32"/>
      <c r="J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249</v>
      </c>
      <c r="AU209" s="215" t="s">
        <v>95</v>
      </c>
      <c r="AV209" s="204" t="s">
        <v>95</v>
      </c>
      <c r="AW209" s="204" t="s">
        <v>42</v>
      </c>
      <c r="AX209" s="204" t="s">
        <v>85</v>
      </c>
      <c r="AY209" s="215" t="s">
        <v>242</v>
      </c>
    </row>
    <row r="210" spans="1:65" s="204" customFormat="1" ht="22.5" x14ac:dyDescent="0.2">
      <c r="B210" s="205"/>
      <c r="C210" s="206"/>
      <c r="D210" s="207" t="s">
        <v>249</v>
      </c>
      <c r="E210" s="208" t="s">
        <v>158</v>
      </c>
      <c r="F210" s="209" t="s">
        <v>396</v>
      </c>
      <c r="G210" s="206"/>
      <c r="H210" s="210">
        <v>95.971999999999994</v>
      </c>
      <c r="I210" s="32"/>
      <c r="J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249</v>
      </c>
      <c r="AU210" s="215" t="s">
        <v>95</v>
      </c>
      <c r="AV210" s="204" t="s">
        <v>95</v>
      </c>
      <c r="AW210" s="204" t="s">
        <v>42</v>
      </c>
      <c r="AX210" s="204" t="s">
        <v>93</v>
      </c>
      <c r="AY210" s="215" t="s">
        <v>242</v>
      </c>
    </row>
    <row r="211" spans="1:65" s="57" customFormat="1" ht="21.75" customHeight="1" x14ac:dyDescent="0.2">
      <c r="A211" s="53"/>
      <c r="B211" s="155"/>
      <c r="C211" s="191" t="s">
        <v>195</v>
      </c>
      <c r="D211" s="191" t="s">
        <v>244</v>
      </c>
      <c r="E211" s="192" t="s">
        <v>397</v>
      </c>
      <c r="F211" s="193" t="s">
        <v>398</v>
      </c>
      <c r="G211" s="194" t="s">
        <v>399</v>
      </c>
      <c r="H211" s="195">
        <v>202.04599999999999</v>
      </c>
      <c r="I211" s="31"/>
      <c r="J211" s="196">
        <f>ROUND(I211*H211,2)</f>
        <v>0</v>
      </c>
      <c r="K211" s="197"/>
      <c r="L211" s="54"/>
      <c r="M211" s="198" t="s">
        <v>1</v>
      </c>
      <c r="N211" s="199" t="s">
        <v>50</v>
      </c>
      <c r="O211" s="8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R211" s="202" t="s">
        <v>117</v>
      </c>
      <c r="AT211" s="202" t="s">
        <v>244</v>
      </c>
      <c r="AU211" s="202" t="s">
        <v>95</v>
      </c>
      <c r="AY211" s="38" t="s">
        <v>242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38" t="s">
        <v>93</v>
      </c>
      <c r="BK211" s="203">
        <f>ROUND(I211*H211,2)</f>
        <v>0</v>
      </c>
      <c r="BL211" s="38" t="s">
        <v>117</v>
      </c>
      <c r="BM211" s="202" t="s">
        <v>400</v>
      </c>
    </row>
    <row r="212" spans="1:65" s="204" customFormat="1" x14ac:dyDescent="0.2">
      <c r="B212" s="205"/>
      <c r="C212" s="206"/>
      <c r="D212" s="207" t="s">
        <v>249</v>
      </c>
      <c r="E212" s="208" t="s">
        <v>162</v>
      </c>
      <c r="F212" s="209" t="s">
        <v>401</v>
      </c>
      <c r="G212" s="206"/>
      <c r="H212" s="210">
        <v>101.023</v>
      </c>
      <c r="I212" s="32"/>
      <c r="J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249</v>
      </c>
      <c r="AU212" s="215" t="s">
        <v>95</v>
      </c>
      <c r="AV212" s="204" t="s">
        <v>95</v>
      </c>
      <c r="AW212" s="204" t="s">
        <v>42</v>
      </c>
      <c r="AX212" s="204" t="s">
        <v>85</v>
      </c>
      <c r="AY212" s="215" t="s">
        <v>242</v>
      </c>
    </row>
    <row r="213" spans="1:65" s="204" customFormat="1" x14ac:dyDescent="0.2">
      <c r="B213" s="205"/>
      <c r="C213" s="206"/>
      <c r="D213" s="207" t="s">
        <v>249</v>
      </c>
      <c r="E213" s="208" t="s">
        <v>1</v>
      </c>
      <c r="F213" s="209" t="s">
        <v>402</v>
      </c>
      <c r="G213" s="206"/>
      <c r="H213" s="210">
        <v>202.04599999999999</v>
      </c>
      <c r="I213" s="32"/>
      <c r="J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249</v>
      </c>
      <c r="AU213" s="215" t="s">
        <v>95</v>
      </c>
      <c r="AV213" s="204" t="s">
        <v>95</v>
      </c>
      <c r="AW213" s="204" t="s">
        <v>42</v>
      </c>
      <c r="AX213" s="204" t="s">
        <v>93</v>
      </c>
      <c r="AY213" s="215" t="s">
        <v>242</v>
      </c>
    </row>
    <row r="214" spans="1:65" s="57" customFormat="1" ht="16.5" customHeight="1" x14ac:dyDescent="0.2">
      <c r="A214" s="53"/>
      <c r="B214" s="155"/>
      <c r="C214" s="191" t="s">
        <v>403</v>
      </c>
      <c r="D214" s="191" t="s">
        <v>244</v>
      </c>
      <c r="E214" s="192" t="s">
        <v>404</v>
      </c>
      <c r="F214" s="193" t="s">
        <v>405</v>
      </c>
      <c r="G214" s="194" t="s">
        <v>305</v>
      </c>
      <c r="H214" s="195">
        <v>101.023</v>
      </c>
      <c r="I214" s="31"/>
      <c r="J214" s="196">
        <f>ROUND(I214*H214,2)</f>
        <v>0</v>
      </c>
      <c r="K214" s="197"/>
      <c r="L214" s="54"/>
      <c r="M214" s="198" t="s">
        <v>1</v>
      </c>
      <c r="N214" s="199" t="s">
        <v>50</v>
      </c>
      <c r="O214" s="8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R214" s="202" t="s">
        <v>117</v>
      </c>
      <c r="AT214" s="202" t="s">
        <v>244</v>
      </c>
      <c r="AU214" s="202" t="s">
        <v>95</v>
      </c>
      <c r="AY214" s="38" t="s">
        <v>242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38" t="s">
        <v>93</v>
      </c>
      <c r="BK214" s="203">
        <f>ROUND(I214*H214,2)</f>
        <v>0</v>
      </c>
      <c r="BL214" s="38" t="s">
        <v>117</v>
      </c>
      <c r="BM214" s="202" t="s">
        <v>406</v>
      </c>
    </row>
    <row r="215" spans="1:65" s="204" customFormat="1" x14ac:dyDescent="0.2">
      <c r="B215" s="205"/>
      <c r="C215" s="206"/>
      <c r="D215" s="207" t="s">
        <v>249</v>
      </c>
      <c r="E215" s="208" t="s">
        <v>1</v>
      </c>
      <c r="F215" s="209" t="s">
        <v>162</v>
      </c>
      <c r="G215" s="206"/>
      <c r="H215" s="210">
        <v>101.023</v>
      </c>
      <c r="I215" s="32"/>
      <c r="J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249</v>
      </c>
      <c r="AU215" s="215" t="s">
        <v>95</v>
      </c>
      <c r="AV215" s="204" t="s">
        <v>95</v>
      </c>
      <c r="AW215" s="204" t="s">
        <v>42</v>
      </c>
      <c r="AX215" s="204" t="s">
        <v>93</v>
      </c>
      <c r="AY215" s="215" t="s">
        <v>242</v>
      </c>
    </row>
    <row r="216" spans="1:65" s="57" customFormat="1" ht="21.75" customHeight="1" x14ac:dyDescent="0.2">
      <c r="A216" s="53"/>
      <c r="B216" s="155"/>
      <c r="C216" s="191" t="s">
        <v>407</v>
      </c>
      <c r="D216" s="191" t="s">
        <v>244</v>
      </c>
      <c r="E216" s="192" t="s">
        <v>408</v>
      </c>
      <c r="F216" s="193" t="s">
        <v>409</v>
      </c>
      <c r="G216" s="194" t="s">
        <v>305</v>
      </c>
      <c r="H216" s="195">
        <v>82.427000000000007</v>
      </c>
      <c r="I216" s="31"/>
      <c r="J216" s="196">
        <f>ROUND(I216*H216,2)</f>
        <v>0</v>
      </c>
      <c r="K216" s="197"/>
      <c r="L216" s="54"/>
      <c r="M216" s="198" t="s">
        <v>1</v>
      </c>
      <c r="N216" s="199" t="s">
        <v>50</v>
      </c>
      <c r="O216" s="8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R216" s="202" t="s">
        <v>117</v>
      </c>
      <c r="AT216" s="202" t="s">
        <v>244</v>
      </c>
      <c r="AU216" s="202" t="s">
        <v>95</v>
      </c>
      <c r="AY216" s="38" t="s">
        <v>242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38" t="s">
        <v>93</v>
      </c>
      <c r="BK216" s="203">
        <f>ROUND(I216*H216,2)</f>
        <v>0</v>
      </c>
      <c r="BL216" s="38" t="s">
        <v>117</v>
      </c>
      <c r="BM216" s="202" t="s">
        <v>410</v>
      </c>
    </row>
    <row r="217" spans="1:65" s="204" customFormat="1" ht="22.5" x14ac:dyDescent="0.2">
      <c r="B217" s="205"/>
      <c r="C217" s="206"/>
      <c r="D217" s="207" t="s">
        <v>249</v>
      </c>
      <c r="E217" s="208" t="s">
        <v>177</v>
      </c>
      <c r="F217" s="209" t="s">
        <v>411</v>
      </c>
      <c r="G217" s="206"/>
      <c r="H217" s="210">
        <v>59.036000000000001</v>
      </c>
      <c r="I217" s="32"/>
      <c r="J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249</v>
      </c>
      <c r="AU217" s="215" t="s">
        <v>95</v>
      </c>
      <c r="AV217" s="204" t="s">
        <v>95</v>
      </c>
      <c r="AW217" s="204" t="s">
        <v>42</v>
      </c>
      <c r="AX217" s="204" t="s">
        <v>85</v>
      </c>
      <c r="AY217" s="215" t="s">
        <v>242</v>
      </c>
    </row>
    <row r="218" spans="1:65" s="204" customFormat="1" x14ac:dyDescent="0.2">
      <c r="B218" s="205"/>
      <c r="C218" s="206"/>
      <c r="D218" s="207" t="s">
        <v>249</v>
      </c>
      <c r="E218" s="208" t="s">
        <v>412</v>
      </c>
      <c r="F218" s="209" t="s">
        <v>413</v>
      </c>
      <c r="G218" s="206"/>
      <c r="H218" s="210">
        <v>23.390999999999998</v>
      </c>
      <c r="I218" s="32"/>
      <c r="J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249</v>
      </c>
      <c r="AU218" s="215" t="s">
        <v>95</v>
      </c>
      <c r="AV218" s="204" t="s">
        <v>95</v>
      </c>
      <c r="AW218" s="204" t="s">
        <v>42</v>
      </c>
      <c r="AX218" s="204" t="s">
        <v>85</v>
      </c>
      <c r="AY218" s="215" t="s">
        <v>242</v>
      </c>
    </row>
    <row r="219" spans="1:65" s="227" customFormat="1" x14ac:dyDescent="0.2">
      <c r="B219" s="228"/>
      <c r="C219" s="229"/>
      <c r="D219" s="207" t="s">
        <v>249</v>
      </c>
      <c r="E219" s="230" t="s">
        <v>414</v>
      </c>
      <c r="F219" s="231" t="s">
        <v>415</v>
      </c>
      <c r="G219" s="229"/>
      <c r="H219" s="232">
        <v>82.427000000000007</v>
      </c>
      <c r="I219" s="34"/>
      <c r="J219" s="229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249</v>
      </c>
      <c r="AU219" s="237" t="s">
        <v>95</v>
      </c>
      <c r="AV219" s="227" t="s">
        <v>117</v>
      </c>
      <c r="AW219" s="227" t="s">
        <v>42</v>
      </c>
      <c r="AX219" s="227" t="s">
        <v>93</v>
      </c>
      <c r="AY219" s="237" t="s">
        <v>242</v>
      </c>
    </row>
    <row r="220" spans="1:65" s="57" customFormat="1" ht="16.5" customHeight="1" x14ac:dyDescent="0.2">
      <c r="A220" s="53"/>
      <c r="B220" s="155"/>
      <c r="C220" s="238" t="s">
        <v>416</v>
      </c>
      <c r="D220" s="238" t="s">
        <v>417</v>
      </c>
      <c r="E220" s="239" t="s">
        <v>418</v>
      </c>
      <c r="F220" s="240" t="s">
        <v>419</v>
      </c>
      <c r="G220" s="241" t="s">
        <v>399</v>
      </c>
      <c r="H220" s="242">
        <v>151.43600000000001</v>
      </c>
      <c r="I220" s="35"/>
      <c r="J220" s="243">
        <f>ROUND(I220*H220,2)</f>
        <v>0</v>
      </c>
      <c r="K220" s="244"/>
      <c r="L220" s="245"/>
      <c r="M220" s="246" t="s">
        <v>1</v>
      </c>
      <c r="N220" s="247" t="s">
        <v>50</v>
      </c>
      <c r="O220" s="81"/>
      <c r="P220" s="200">
        <f>O220*H220</f>
        <v>0</v>
      </c>
      <c r="Q220" s="200">
        <v>1</v>
      </c>
      <c r="R220" s="200">
        <f>Q220*H220</f>
        <v>151.43600000000001</v>
      </c>
      <c r="S220" s="200">
        <v>0</v>
      </c>
      <c r="T220" s="201">
        <f>S220*H220</f>
        <v>0</v>
      </c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R220" s="202" t="s">
        <v>291</v>
      </c>
      <c r="AT220" s="202" t="s">
        <v>417</v>
      </c>
      <c r="AU220" s="202" t="s">
        <v>95</v>
      </c>
      <c r="AY220" s="38" t="s">
        <v>242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38" t="s">
        <v>93</v>
      </c>
      <c r="BK220" s="203">
        <f>ROUND(I220*H220,2)</f>
        <v>0</v>
      </c>
      <c r="BL220" s="38" t="s">
        <v>117</v>
      </c>
      <c r="BM220" s="202" t="s">
        <v>420</v>
      </c>
    </row>
    <row r="221" spans="1:65" s="204" customFormat="1" x14ac:dyDescent="0.2">
      <c r="B221" s="205"/>
      <c r="C221" s="206"/>
      <c r="D221" s="207" t="s">
        <v>249</v>
      </c>
      <c r="E221" s="208" t="s">
        <v>1</v>
      </c>
      <c r="F221" s="209" t="s">
        <v>421</v>
      </c>
      <c r="G221" s="206"/>
      <c r="H221" s="210">
        <v>151.43600000000001</v>
      </c>
      <c r="I221" s="32"/>
      <c r="J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249</v>
      </c>
      <c r="AU221" s="215" t="s">
        <v>95</v>
      </c>
      <c r="AV221" s="204" t="s">
        <v>95</v>
      </c>
      <c r="AW221" s="204" t="s">
        <v>42</v>
      </c>
      <c r="AX221" s="204" t="s">
        <v>93</v>
      </c>
      <c r="AY221" s="215" t="s">
        <v>242</v>
      </c>
    </row>
    <row r="222" spans="1:65" s="57" customFormat="1" ht="21.75" customHeight="1" x14ac:dyDescent="0.2">
      <c r="A222" s="53"/>
      <c r="B222" s="155"/>
      <c r="C222" s="191" t="s">
        <v>422</v>
      </c>
      <c r="D222" s="191" t="s">
        <v>244</v>
      </c>
      <c r="E222" s="192" t="s">
        <v>423</v>
      </c>
      <c r="F222" s="193" t="s">
        <v>424</v>
      </c>
      <c r="G222" s="194" t="s">
        <v>305</v>
      </c>
      <c r="H222" s="195">
        <v>20.603000000000002</v>
      </c>
      <c r="I222" s="31"/>
      <c r="J222" s="196">
        <f>ROUND(I222*H222,2)</f>
        <v>0</v>
      </c>
      <c r="K222" s="197"/>
      <c r="L222" s="54"/>
      <c r="M222" s="198" t="s">
        <v>1</v>
      </c>
      <c r="N222" s="199" t="s">
        <v>50</v>
      </c>
      <c r="O222" s="8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R222" s="202" t="s">
        <v>117</v>
      </c>
      <c r="AT222" s="202" t="s">
        <v>244</v>
      </c>
      <c r="AU222" s="202" t="s">
        <v>95</v>
      </c>
      <c r="AY222" s="38" t="s">
        <v>242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38" t="s">
        <v>93</v>
      </c>
      <c r="BK222" s="203">
        <f>ROUND(I222*H222,2)</f>
        <v>0</v>
      </c>
      <c r="BL222" s="38" t="s">
        <v>117</v>
      </c>
      <c r="BM222" s="202" t="s">
        <v>425</v>
      </c>
    </row>
    <row r="223" spans="1:65" s="204" customFormat="1" x14ac:dyDescent="0.2">
      <c r="B223" s="205"/>
      <c r="C223" s="206"/>
      <c r="D223" s="207" t="s">
        <v>249</v>
      </c>
      <c r="E223" s="208" t="s">
        <v>164</v>
      </c>
      <c r="F223" s="209" t="s">
        <v>426</v>
      </c>
      <c r="G223" s="206"/>
      <c r="H223" s="210">
        <v>20.603000000000002</v>
      </c>
      <c r="I223" s="32"/>
      <c r="J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249</v>
      </c>
      <c r="AU223" s="215" t="s">
        <v>95</v>
      </c>
      <c r="AV223" s="204" t="s">
        <v>95</v>
      </c>
      <c r="AW223" s="204" t="s">
        <v>42</v>
      </c>
      <c r="AX223" s="204" t="s">
        <v>93</v>
      </c>
      <c r="AY223" s="215" t="s">
        <v>242</v>
      </c>
    </row>
    <row r="224" spans="1:65" s="57" customFormat="1" ht="16.5" customHeight="1" x14ac:dyDescent="0.2">
      <c r="A224" s="53"/>
      <c r="B224" s="155"/>
      <c r="C224" s="238" t="s">
        <v>427</v>
      </c>
      <c r="D224" s="238" t="s">
        <v>417</v>
      </c>
      <c r="E224" s="239" t="s">
        <v>428</v>
      </c>
      <c r="F224" s="240" t="s">
        <v>429</v>
      </c>
      <c r="G224" s="241" t="s">
        <v>399</v>
      </c>
      <c r="H224" s="242">
        <v>41.206000000000003</v>
      </c>
      <c r="I224" s="35"/>
      <c r="J224" s="243">
        <f>ROUND(I224*H224,2)</f>
        <v>0</v>
      </c>
      <c r="K224" s="244"/>
      <c r="L224" s="245"/>
      <c r="M224" s="246" t="s">
        <v>1</v>
      </c>
      <c r="N224" s="247" t="s">
        <v>50</v>
      </c>
      <c r="O224" s="81"/>
      <c r="P224" s="200">
        <f>O224*H224</f>
        <v>0</v>
      </c>
      <c r="Q224" s="200">
        <v>1</v>
      </c>
      <c r="R224" s="200">
        <f>Q224*H224</f>
        <v>41.206000000000003</v>
      </c>
      <c r="S224" s="200">
        <v>0</v>
      </c>
      <c r="T224" s="201">
        <f>S224*H224</f>
        <v>0</v>
      </c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R224" s="202" t="s">
        <v>291</v>
      </c>
      <c r="AT224" s="202" t="s">
        <v>417</v>
      </c>
      <c r="AU224" s="202" t="s">
        <v>95</v>
      </c>
      <c r="AY224" s="38" t="s">
        <v>242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38" t="s">
        <v>93</v>
      </c>
      <c r="BK224" s="203">
        <f>ROUND(I224*H224,2)</f>
        <v>0</v>
      </c>
      <c r="BL224" s="38" t="s">
        <v>117</v>
      </c>
      <c r="BM224" s="202" t="s">
        <v>430</v>
      </c>
    </row>
    <row r="225" spans="1:65" s="204" customFormat="1" x14ac:dyDescent="0.2">
      <c r="B225" s="205"/>
      <c r="C225" s="206"/>
      <c r="D225" s="207" t="s">
        <v>249</v>
      </c>
      <c r="E225" s="208" t="s">
        <v>1</v>
      </c>
      <c r="F225" s="209" t="s">
        <v>431</v>
      </c>
      <c r="G225" s="206"/>
      <c r="H225" s="210">
        <v>41.206000000000003</v>
      </c>
      <c r="I225" s="32"/>
      <c r="J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249</v>
      </c>
      <c r="AU225" s="215" t="s">
        <v>95</v>
      </c>
      <c r="AV225" s="204" t="s">
        <v>95</v>
      </c>
      <c r="AW225" s="204" t="s">
        <v>42</v>
      </c>
      <c r="AX225" s="204" t="s">
        <v>93</v>
      </c>
      <c r="AY225" s="215" t="s">
        <v>242</v>
      </c>
    </row>
    <row r="226" spans="1:65" s="57" customFormat="1" ht="21.75" customHeight="1" x14ac:dyDescent="0.2">
      <c r="A226" s="53"/>
      <c r="B226" s="155"/>
      <c r="C226" s="191" t="s">
        <v>432</v>
      </c>
      <c r="D226" s="191" t="s">
        <v>244</v>
      </c>
      <c r="E226" s="192" t="s">
        <v>433</v>
      </c>
      <c r="F226" s="193" t="s">
        <v>434</v>
      </c>
      <c r="G226" s="194" t="s">
        <v>247</v>
      </c>
      <c r="H226" s="195">
        <v>17.25</v>
      </c>
      <c r="I226" s="31"/>
      <c r="J226" s="196">
        <f>ROUND(I226*H226,2)</f>
        <v>0</v>
      </c>
      <c r="K226" s="197"/>
      <c r="L226" s="54"/>
      <c r="M226" s="198" t="s">
        <v>1</v>
      </c>
      <c r="N226" s="199" t="s">
        <v>50</v>
      </c>
      <c r="O226" s="8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R226" s="202" t="s">
        <v>117</v>
      </c>
      <c r="AT226" s="202" t="s">
        <v>244</v>
      </c>
      <c r="AU226" s="202" t="s">
        <v>95</v>
      </c>
      <c r="AY226" s="38" t="s">
        <v>242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38" t="s">
        <v>93</v>
      </c>
      <c r="BK226" s="203">
        <f>ROUND(I226*H226,2)</f>
        <v>0</v>
      </c>
      <c r="BL226" s="38" t="s">
        <v>117</v>
      </c>
      <c r="BM226" s="202" t="s">
        <v>435</v>
      </c>
    </row>
    <row r="227" spans="1:65" s="204" customFormat="1" x14ac:dyDescent="0.2">
      <c r="B227" s="205"/>
      <c r="C227" s="206"/>
      <c r="D227" s="207" t="s">
        <v>249</v>
      </c>
      <c r="E227" s="208" t="s">
        <v>1</v>
      </c>
      <c r="F227" s="209" t="s">
        <v>176</v>
      </c>
      <c r="G227" s="206"/>
      <c r="H227" s="210">
        <v>17.25</v>
      </c>
      <c r="I227" s="32"/>
      <c r="J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249</v>
      </c>
      <c r="AU227" s="215" t="s">
        <v>95</v>
      </c>
      <c r="AV227" s="204" t="s">
        <v>95</v>
      </c>
      <c r="AW227" s="204" t="s">
        <v>42</v>
      </c>
      <c r="AX227" s="204" t="s">
        <v>93</v>
      </c>
      <c r="AY227" s="215" t="s">
        <v>242</v>
      </c>
    </row>
    <row r="228" spans="1:65" s="57" customFormat="1" ht="21.75" customHeight="1" x14ac:dyDescent="0.2">
      <c r="A228" s="53"/>
      <c r="B228" s="155"/>
      <c r="C228" s="191" t="s">
        <v>436</v>
      </c>
      <c r="D228" s="191" t="s">
        <v>244</v>
      </c>
      <c r="E228" s="192" t="s">
        <v>437</v>
      </c>
      <c r="F228" s="193" t="s">
        <v>438</v>
      </c>
      <c r="G228" s="194" t="s">
        <v>247</v>
      </c>
      <c r="H228" s="195">
        <v>17.25</v>
      </c>
      <c r="I228" s="31"/>
      <c r="J228" s="196">
        <f>ROUND(I228*H228,2)</f>
        <v>0</v>
      </c>
      <c r="K228" s="197"/>
      <c r="L228" s="54"/>
      <c r="M228" s="198" t="s">
        <v>1</v>
      </c>
      <c r="N228" s="199" t="s">
        <v>50</v>
      </c>
      <c r="O228" s="8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R228" s="202" t="s">
        <v>117</v>
      </c>
      <c r="AT228" s="202" t="s">
        <v>244</v>
      </c>
      <c r="AU228" s="202" t="s">
        <v>95</v>
      </c>
      <c r="AY228" s="38" t="s">
        <v>242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38" t="s">
        <v>93</v>
      </c>
      <c r="BK228" s="203">
        <f>ROUND(I228*H228,2)</f>
        <v>0</v>
      </c>
      <c r="BL228" s="38" t="s">
        <v>117</v>
      </c>
      <c r="BM228" s="202" t="s">
        <v>439</v>
      </c>
    </row>
    <row r="229" spans="1:65" s="204" customFormat="1" x14ac:dyDescent="0.2">
      <c r="B229" s="205"/>
      <c r="C229" s="206"/>
      <c r="D229" s="207" t="s">
        <v>249</v>
      </c>
      <c r="E229" s="208" t="s">
        <v>176</v>
      </c>
      <c r="F229" s="209" t="s">
        <v>126</v>
      </c>
      <c r="G229" s="206"/>
      <c r="H229" s="210">
        <v>17.25</v>
      </c>
      <c r="I229" s="32"/>
      <c r="J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249</v>
      </c>
      <c r="AU229" s="215" t="s">
        <v>95</v>
      </c>
      <c r="AV229" s="204" t="s">
        <v>95</v>
      </c>
      <c r="AW229" s="204" t="s">
        <v>42</v>
      </c>
      <c r="AX229" s="204" t="s">
        <v>93</v>
      </c>
      <c r="AY229" s="215" t="s">
        <v>242</v>
      </c>
    </row>
    <row r="230" spans="1:65" s="57" customFormat="1" ht="16.5" customHeight="1" x14ac:dyDescent="0.2">
      <c r="A230" s="53"/>
      <c r="B230" s="155"/>
      <c r="C230" s="238" t="s">
        <v>440</v>
      </c>
      <c r="D230" s="238" t="s">
        <v>417</v>
      </c>
      <c r="E230" s="239" t="s">
        <v>441</v>
      </c>
      <c r="F230" s="240" t="s">
        <v>442</v>
      </c>
      <c r="G230" s="241" t="s">
        <v>443</v>
      </c>
      <c r="H230" s="242">
        <v>0.25900000000000001</v>
      </c>
      <c r="I230" s="35"/>
      <c r="J230" s="243">
        <f>ROUND(I230*H230,2)</f>
        <v>0</v>
      </c>
      <c r="K230" s="244"/>
      <c r="L230" s="245"/>
      <c r="M230" s="246" t="s">
        <v>1</v>
      </c>
      <c r="N230" s="247" t="s">
        <v>50</v>
      </c>
      <c r="O230" s="81"/>
      <c r="P230" s="200">
        <f>O230*H230</f>
        <v>0</v>
      </c>
      <c r="Q230" s="200">
        <v>1E-3</v>
      </c>
      <c r="R230" s="200">
        <f>Q230*H230</f>
        <v>2.5900000000000001E-4</v>
      </c>
      <c r="S230" s="200">
        <v>0</v>
      </c>
      <c r="T230" s="201">
        <f>S230*H230</f>
        <v>0</v>
      </c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R230" s="202" t="s">
        <v>291</v>
      </c>
      <c r="AT230" s="202" t="s">
        <v>417</v>
      </c>
      <c r="AU230" s="202" t="s">
        <v>95</v>
      </c>
      <c r="AY230" s="38" t="s">
        <v>242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38" t="s">
        <v>93</v>
      </c>
      <c r="BK230" s="203">
        <f>ROUND(I230*H230,2)</f>
        <v>0</v>
      </c>
      <c r="BL230" s="38" t="s">
        <v>117</v>
      </c>
      <c r="BM230" s="202" t="s">
        <v>444</v>
      </c>
    </row>
    <row r="231" spans="1:65" s="204" customFormat="1" x14ac:dyDescent="0.2">
      <c r="B231" s="205"/>
      <c r="C231" s="206"/>
      <c r="D231" s="207" t="s">
        <v>249</v>
      </c>
      <c r="E231" s="208" t="s">
        <v>1</v>
      </c>
      <c r="F231" s="209" t="s">
        <v>445</v>
      </c>
      <c r="G231" s="206"/>
      <c r="H231" s="210">
        <v>0.25900000000000001</v>
      </c>
      <c r="I231" s="32"/>
      <c r="J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249</v>
      </c>
      <c r="AU231" s="215" t="s">
        <v>95</v>
      </c>
      <c r="AV231" s="204" t="s">
        <v>95</v>
      </c>
      <c r="AW231" s="204" t="s">
        <v>42</v>
      </c>
      <c r="AX231" s="204" t="s">
        <v>93</v>
      </c>
      <c r="AY231" s="215" t="s">
        <v>242</v>
      </c>
    </row>
    <row r="232" spans="1:65" s="175" customFormat="1" ht="22.9" customHeight="1" x14ac:dyDescent="0.2">
      <c r="B232" s="176"/>
      <c r="C232" s="177"/>
      <c r="D232" s="178" t="s">
        <v>84</v>
      </c>
      <c r="E232" s="189" t="s">
        <v>256</v>
      </c>
      <c r="F232" s="189" t="s">
        <v>446</v>
      </c>
      <c r="G232" s="177"/>
      <c r="H232" s="177"/>
      <c r="I232" s="30"/>
      <c r="J232" s="190">
        <f>SUM(J233:J235)</f>
        <v>0</v>
      </c>
      <c r="L232" s="181"/>
      <c r="M232" s="182"/>
      <c r="N232" s="183"/>
      <c r="O232" s="183"/>
      <c r="P232" s="184">
        <f>SUM(P233:P236)</f>
        <v>0</v>
      </c>
      <c r="Q232" s="183"/>
      <c r="R232" s="184">
        <f>SUM(R233:R236)</f>
        <v>0.52217500000000006</v>
      </c>
      <c r="S232" s="183"/>
      <c r="T232" s="185">
        <f>SUM(T233:T236)</f>
        <v>0</v>
      </c>
      <c r="AR232" s="186" t="s">
        <v>93</v>
      </c>
      <c r="AT232" s="187" t="s">
        <v>84</v>
      </c>
      <c r="AU232" s="187" t="s">
        <v>93</v>
      </c>
      <c r="AY232" s="186" t="s">
        <v>242</v>
      </c>
      <c r="BK232" s="188">
        <f>SUM(BK233:BK236)</f>
        <v>0</v>
      </c>
    </row>
    <row r="233" spans="1:65" s="57" customFormat="1" ht="21.75" customHeight="1" x14ac:dyDescent="0.2">
      <c r="A233" s="53"/>
      <c r="B233" s="155"/>
      <c r="C233" s="191" t="s">
        <v>447</v>
      </c>
      <c r="D233" s="191" t="s">
        <v>244</v>
      </c>
      <c r="E233" s="192" t="s">
        <v>448</v>
      </c>
      <c r="F233" s="193" t="s">
        <v>449</v>
      </c>
      <c r="G233" s="194" t="s">
        <v>305</v>
      </c>
      <c r="H233" s="195">
        <v>0.375</v>
      </c>
      <c r="I233" s="31"/>
      <c r="J233" s="196">
        <f>ROUND(I233*H233,2)</f>
        <v>0</v>
      </c>
      <c r="K233" s="197"/>
      <c r="L233" s="54"/>
      <c r="M233" s="198" t="s">
        <v>1</v>
      </c>
      <c r="N233" s="199" t="s">
        <v>50</v>
      </c>
      <c r="O233" s="81"/>
      <c r="P233" s="200">
        <f>O233*H233</f>
        <v>0</v>
      </c>
      <c r="Q233" s="200">
        <v>0.48580000000000001</v>
      </c>
      <c r="R233" s="200">
        <f>Q233*H233</f>
        <v>0.182175</v>
      </c>
      <c r="S233" s="200">
        <v>0</v>
      </c>
      <c r="T233" s="201">
        <f>S233*H233</f>
        <v>0</v>
      </c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R233" s="202" t="s">
        <v>117</v>
      </c>
      <c r="AT233" s="202" t="s">
        <v>244</v>
      </c>
      <c r="AU233" s="202" t="s">
        <v>95</v>
      </c>
      <c r="AY233" s="38" t="s">
        <v>242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38" t="s">
        <v>93</v>
      </c>
      <c r="BK233" s="203">
        <f>ROUND(I233*H233,2)</f>
        <v>0</v>
      </c>
      <c r="BL233" s="38" t="s">
        <v>117</v>
      </c>
      <c r="BM233" s="202" t="s">
        <v>450</v>
      </c>
    </row>
    <row r="234" spans="1:65" s="204" customFormat="1" x14ac:dyDescent="0.2">
      <c r="B234" s="205"/>
      <c r="C234" s="206"/>
      <c r="D234" s="207" t="s">
        <v>249</v>
      </c>
      <c r="E234" s="208" t="s">
        <v>1</v>
      </c>
      <c r="F234" s="209" t="s">
        <v>451</v>
      </c>
      <c r="G234" s="206"/>
      <c r="H234" s="210">
        <v>0.375</v>
      </c>
      <c r="I234" s="32"/>
      <c r="J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249</v>
      </c>
      <c r="AU234" s="215" t="s">
        <v>95</v>
      </c>
      <c r="AV234" s="204" t="s">
        <v>95</v>
      </c>
      <c r="AW234" s="204" t="s">
        <v>42</v>
      </c>
      <c r="AX234" s="204" t="s">
        <v>93</v>
      </c>
      <c r="AY234" s="215" t="s">
        <v>242</v>
      </c>
    </row>
    <row r="235" spans="1:65" s="57" customFormat="1" ht="16.5" customHeight="1" x14ac:dyDescent="0.2">
      <c r="A235" s="53"/>
      <c r="B235" s="155"/>
      <c r="C235" s="238" t="s">
        <v>452</v>
      </c>
      <c r="D235" s="238" t="s">
        <v>417</v>
      </c>
      <c r="E235" s="239"/>
      <c r="F235" s="240" t="s">
        <v>1109</v>
      </c>
      <c r="G235" s="241" t="s">
        <v>614</v>
      </c>
      <c r="H235" s="242">
        <v>2</v>
      </c>
      <c r="I235" s="35"/>
      <c r="J235" s="243">
        <f>ROUND(I235*H235,2)</f>
        <v>0</v>
      </c>
      <c r="K235" s="244"/>
      <c r="L235" s="245"/>
      <c r="M235" s="246" t="s">
        <v>1</v>
      </c>
      <c r="N235" s="247" t="s">
        <v>50</v>
      </c>
      <c r="O235" s="81"/>
      <c r="P235" s="200">
        <f>O235*H235</f>
        <v>0</v>
      </c>
      <c r="Q235" s="200">
        <v>0.17</v>
      </c>
      <c r="R235" s="200">
        <f>Q235*H235</f>
        <v>0.34</v>
      </c>
      <c r="S235" s="200">
        <v>0</v>
      </c>
      <c r="T235" s="201">
        <f>S235*H235</f>
        <v>0</v>
      </c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R235" s="202" t="s">
        <v>291</v>
      </c>
      <c r="AT235" s="202" t="s">
        <v>417</v>
      </c>
      <c r="AU235" s="202" t="s">
        <v>95</v>
      </c>
      <c r="AY235" s="38" t="s">
        <v>242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38" t="s">
        <v>93</v>
      </c>
      <c r="BK235" s="203">
        <f>ROUND(I235*H235,2)</f>
        <v>0</v>
      </c>
      <c r="BL235" s="38" t="s">
        <v>117</v>
      </c>
      <c r="BM235" s="202" t="s">
        <v>453</v>
      </c>
    </row>
    <row r="236" spans="1:65" s="204" customFormat="1" x14ac:dyDescent="0.2">
      <c r="B236" s="205"/>
      <c r="C236" s="206"/>
      <c r="D236" s="207" t="s">
        <v>249</v>
      </c>
      <c r="E236" s="208" t="s">
        <v>1</v>
      </c>
      <c r="F236" s="209"/>
      <c r="G236" s="206"/>
      <c r="H236" s="210"/>
      <c r="I236" s="32"/>
      <c r="J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249</v>
      </c>
      <c r="AU236" s="215" t="s">
        <v>95</v>
      </c>
      <c r="AV236" s="204" t="s">
        <v>95</v>
      </c>
      <c r="AW236" s="204" t="s">
        <v>42</v>
      </c>
      <c r="AX236" s="204" t="s">
        <v>93</v>
      </c>
      <c r="AY236" s="215" t="s">
        <v>242</v>
      </c>
    </row>
    <row r="237" spans="1:65" s="175" customFormat="1" ht="22.9" customHeight="1" x14ac:dyDescent="0.2">
      <c r="B237" s="176"/>
      <c r="C237" s="177"/>
      <c r="D237" s="178" t="s">
        <v>84</v>
      </c>
      <c r="E237" s="189" t="s">
        <v>117</v>
      </c>
      <c r="F237" s="189" t="s">
        <v>454</v>
      </c>
      <c r="G237" s="177"/>
      <c r="H237" s="177"/>
      <c r="I237" s="30"/>
      <c r="J237" s="190">
        <f>SUM(J238)</f>
        <v>0</v>
      </c>
      <c r="L237" s="181"/>
      <c r="M237" s="182"/>
      <c r="N237" s="183"/>
      <c r="O237" s="183"/>
      <c r="P237" s="184">
        <f>SUM(P238:P239)</f>
        <v>0</v>
      </c>
      <c r="Q237" s="183"/>
      <c r="R237" s="184">
        <f>SUM(R238:R239)</f>
        <v>0</v>
      </c>
      <c r="S237" s="183"/>
      <c r="T237" s="185">
        <f>SUM(T238:T239)</f>
        <v>0</v>
      </c>
      <c r="AR237" s="186" t="s">
        <v>93</v>
      </c>
      <c r="AT237" s="187" t="s">
        <v>84</v>
      </c>
      <c r="AU237" s="187" t="s">
        <v>93</v>
      </c>
      <c r="AY237" s="186" t="s">
        <v>242</v>
      </c>
      <c r="BK237" s="188">
        <f>SUM(BK238:BK239)</f>
        <v>0</v>
      </c>
    </row>
    <row r="238" spans="1:65" s="57" customFormat="1" ht="21.75" customHeight="1" x14ac:dyDescent="0.2">
      <c r="A238" s="53"/>
      <c r="B238" s="155"/>
      <c r="C238" s="191" t="s">
        <v>455</v>
      </c>
      <c r="D238" s="191" t="s">
        <v>244</v>
      </c>
      <c r="E238" s="192" t="s">
        <v>456</v>
      </c>
      <c r="F238" s="193" t="s">
        <v>457</v>
      </c>
      <c r="G238" s="194" t="s">
        <v>305</v>
      </c>
      <c r="H238" s="195">
        <v>7.5380000000000003</v>
      </c>
      <c r="I238" s="31"/>
      <c r="J238" s="196">
        <f>ROUND(I238*H238,2)</f>
        <v>0</v>
      </c>
      <c r="K238" s="197"/>
      <c r="L238" s="54"/>
      <c r="M238" s="198" t="s">
        <v>1</v>
      </c>
      <c r="N238" s="199" t="s">
        <v>50</v>
      </c>
      <c r="O238" s="81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R238" s="202" t="s">
        <v>117</v>
      </c>
      <c r="AT238" s="202" t="s">
        <v>244</v>
      </c>
      <c r="AU238" s="202" t="s">
        <v>95</v>
      </c>
      <c r="AY238" s="38" t="s">
        <v>242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38" t="s">
        <v>93</v>
      </c>
      <c r="BK238" s="203">
        <f>ROUND(I238*H238,2)</f>
        <v>0</v>
      </c>
      <c r="BL238" s="38" t="s">
        <v>117</v>
      </c>
      <c r="BM238" s="202" t="s">
        <v>458</v>
      </c>
    </row>
    <row r="239" spans="1:65" s="204" customFormat="1" x14ac:dyDescent="0.2">
      <c r="B239" s="205"/>
      <c r="C239" s="206"/>
      <c r="D239" s="207" t="s">
        <v>249</v>
      </c>
      <c r="E239" s="208" t="s">
        <v>459</v>
      </c>
      <c r="F239" s="209" t="s">
        <v>460</v>
      </c>
      <c r="G239" s="206"/>
      <c r="H239" s="210">
        <v>7.5380000000000003</v>
      </c>
      <c r="I239" s="32"/>
      <c r="J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249</v>
      </c>
      <c r="AU239" s="215" t="s">
        <v>95</v>
      </c>
      <c r="AV239" s="204" t="s">
        <v>95</v>
      </c>
      <c r="AW239" s="204" t="s">
        <v>42</v>
      </c>
      <c r="AX239" s="204" t="s">
        <v>93</v>
      </c>
      <c r="AY239" s="215" t="s">
        <v>242</v>
      </c>
    </row>
    <row r="240" spans="1:65" s="175" customFormat="1" ht="22.9" customHeight="1" x14ac:dyDescent="0.2">
      <c r="B240" s="176"/>
      <c r="C240" s="177"/>
      <c r="D240" s="178" t="s">
        <v>84</v>
      </c>
      <c r="E240" s="189" t="s">
        <v>276</v>
      </c>
      <c r="F240" s="189" t="s">
        <v>461</v>
      </c>
      <c r="G240" s="177"/>
      <c r="H240" s="177"/>
      <c r="I240" s="30"/>
      <c r="J240" s="190">
        <f>SUM(J241:J255)</f>
        <v>0</v>
      </c>
      <c r="L240" s="181"/>
      <c r="M240" s="182"/>
      <c r="N240" s="183"/>
      <c r="O240" s="183"/>
      <c r="P240" s="184">
        <f>SUM(P241:P256)</f>
        <v>0</v>
      </c>
      <c r="Q240" s="183"/>
      <c r="R240" s="184">
        <f>SUM(R241:R256)</f>
        <v>15.541049999999998</v>
      </c>
      <c r="S240" s="183"/>
      <c r="T240" s="185">
        <f>SUM(T241:T256)</f>
        <v>0</v>
      </c>
      <c r="AR240" s="186" t="s">
        <v>93</v>
      </c>
      <c r="AT240" s="187" t="s">
        <v>84</v>
      </c>
      <c r="AU240" s="187" t="s">
        <v>93</v>
      </c>
      <c r="AY240" s="186" t="s">
        <v>242</v>
      </c>
      <c r="BK240" s="188">
        <f>SUM(BK241:BK256)</f>
        <v>0</v>
      </c>
    </row>
    <row r="241" spans="1:65" s="57" customFormat="1" ht="16.5" customHeight="1" x14ac:dyDescent="0.2">
      <c r="A241" s="53"/>
      <c r="B241" s="155"/>
      <c r="C241" s="191" t="s">
        <v>462</v>
      </c>
      <c r="D241" s="191" t="s">
        <v>244</v>
      </c>
      <c r="E241" s="192" t="s">
        <v>463</v>
      </c>
      <c r="F241" s="193" t="s">
        <v>464</v>
      </c>
      <c r="G241" s="194" t="s">
        <v>247</v>
      </c>
      <c r="H241" s="195">
        <v>46.69</v>
      </c>
      <c r="I241" s="31"/>
      <c r="J241" s="196">
        <f>ROUND(I241*H241,2)</f>
        <v>0</v>
      </c>
      <c r="K241" s="197"/>
      <c r="L241" s="54"/>
      <c r="M241" s="198" t="s">
        <v>1</v>
      </c>
      <c r="N241" s="199" t="s">
        <v>50</v>
      </c>
      <c r="O241" s="81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R241" s="202" t="s">
        <v>117</v>
      </c>
      <c r="AT241" s="202" t="s">
        <v>244</v>
      </c>
      <c r="AU241" s="202" t="s">
        <v>95</v>
      </c>
      <c r="AY241" s="38" t="s">
        <v>242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38" t="s">
        <v>93</v>
      </c>
      <c r="BK241" s="203">
        <f>ROUND(I241*H241,2)</f>
        <v>0</v>
      </c>
      <c r="BL241" s="38" t="s">
        <v>117</v>
      </c>
      <c r="BM241" s="202" t="s">
        <v>465</v>
      </c>
    </row>
    <row r="242" spans="1:65" s="204" customFormat="1" x14ac:dyDescent="0.2">
      <c r="B242" s="205"/>
      <c r="C242" s="206"/>
      <c r="D242" s="207" t="s">
        <v>249</v>
      </c>
      <c r="E242" s="208" t="s">
        <v>1</v>
      </c>
      <c r="F242" s="209" t="s">
        <v>192</v>
      </c>
      <c r="G242" s="206"/>
      <c r="H242" s="210">
        <v>46.69</v>
      </c>
      <c r="I242" s="32"/>
      <c r="J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249</v>
      </c>
      <c r="AU242" s="215" t="s">
        <v>95</v>
      </c>
      <c r="AV242" s="204" t="s">
        <v>95</v>
      </c>
      <c r="AW242" s="204" t="s">
        <v>42</v>
      </c>
      <c r="AX242" s="204" t="s">
        <v>93</v>
      </c>
      <c r="AY242" s="215" t="s">
        <v>242</v>
      </c>
    </row>
    <row r="243" spans="1:65" s="57" customFormat="1" ht="21.75" customHeight="1" x14ac:dyDescent="0.2">
      <c r="A243" s="53"/>
      <c r="B243" s="155"/>
      <c r="C243" s="191" t="s">
        <v>466</v>
      </c>
      <c r="D243" s="191" t="s">
        <v>244</v>
      </c>
      <c r="E243" s="192" t="s">
        <v>467</v>
      </c>
      <c r="F243" s="193" t="s">
        <v>468</v>
      </c>
      <c r="G243" s="194" t="s">
        <v>247</v>
      </c>
      <c r="H243" s="195">
        <v>40.69</v>
      </c>
      <c r="I243" s="31"/>
      <c r="J243" s="196">
        <f>ROUND(I243*H243,2)</f>
        <v>0</v>
      </c>
      <c r="K243" s="197"/>
      <c r="L243" s="54"/>
      <c r="M243" s="198" t="s">
        <v>1</v>
      </c>
      <c r="N243" s="199" t="s">
        <v>50</v>
      </c>
      <c r="O243" s="81"/>
      <c r="P243" s="200">
        <f>O243*H243</f>
        <v>0</v>
      </c>
      <c r="Q243" s="200">
        <v>0.34499999999999997</v>
      </c>
      <c r="R243" s="200">
        <f>Q243*H243</f>
        <v>14.038049999999998</v>
      </c>
      <c r="S243" s="200">
        <v>0</v>
      </c>
      <c r="T243" s="201">
        <f>S243*H243</f>
        <v>0</v>
      </c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R243" s="202" t="s">
        <v>117</v>
      </c>
      <c r="AT243" s="202" t="s">
        <v>244</v>
      </c>
      <c r="AU243" s="202" t="s">
        <v>95</v>
      </c>
      <c r="AY243" s="38" t="s">
        <v>242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38" t="s">
        <v>93</v>
      </c>
      <c r="BK243" s="203">
        <f>ROUND(I243*H243,2)</f>
        <v>0</v>
      </c>
      <c r="BL243" s="38" t="s">
        <v>117</v>
      </c>
      <c r="BM243" s="202" t="s">
        <v>469</v>
      </c>
    </row>
    <row r="244" spans="1:65" s="204" customFormat="1" ht="22.5" x14ac:dyDescent="0.2">
      <c r="B244" s="205"/>
      <c r="C244" s="206"/>
      <c r="D244" s="207" t="s">
        <v>249</v>
      </c>
      <c r="E244" s="208" t="s">
        <v>1</v>
      </c>
      <c r="F244" s="209" t="s">
        <v>470</v>
      </c>
      <c r="G244" s="206"/>
      <c r="H244" s="210">
        <v>40.69</v>
      </c>
      <c r="I244" s="32"/>
      <c r="J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249</v>
      </c>
      <c r="AU244" s="215" t="s">
        <v>95</v>
      </c>
      <c r="AV244" s="204" t="s">
        <v>95</v>
      </c>
      <c r="AW244" s="204" t="s">
        <v>42</v>
      </c>
      <c r="AX244" s="204" t="s">
        <v>93</v>
      </c>
      <c r="AY244" s="215" t="s">
        <v>242</v>
      </c>
    </row>
    <row r="245" spans="1:65" s="57" customFormat="1" ht="21.75" customHeight="1" x14ac:dyDescent="0.2">
      <c r="A245" s="53"/>
      <c r="B245" s="155"/>
      <c r="C245" s="191" t="s">
        <v>471</v>
      </c>
      <c r="D245" s="191" t="s">
        <v>244</v>
      </c>
      <c r="E245" s="192" t="s">
        <v>472</v>
      </c>
      <c r="F245" s="193" t="s">
        <v>473</v>
      </c>
      <c r="G245" s="194" t="s">
        <v>247</v>
      </c>
      <c r="H245" s="195">
        <v>81.38</v>
      </c>
      <c r="I245" s="31"/>
      <c r="J245" s="196">
        <f>ROUND(I245*H245,2)</f>
        <v>0</v>
      </c>
      <c r="K245" s="197"/>
      <c r="L245" s="54"/>
      <c r="M245" s="198" t="s">
        <v>1</v>
      </c>
      <c r="N245" s="199" t="s">
        <v>50</v>
      </c>
      <c r="O245" s="81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R245" s="202" t="s">
        <v>117</v>
      </c>
      <c r="AT245" s="202" t="s">
        <v>244</v>
      </c>
      <c r="AU245" s="202" t="s">
        <v>95</v>
      </c>
      <c r="AY245" s="38" t="s">
        <v>242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38" t="s">
        <v>93</v>
      </c>
      <c r="BK245" s="203">
        <f>ROUND(I245*H245,2)</f>
        <v>0</v>
      </c>
      <c r="BL245" s="38" t="s">
        <v>117</v>
      </c>
      <c r="BM245" s="202" t="s">
        <v>474</v>
      </c>
    </row>
    <row r="246" spans="1:65" s="204" customFormat="1" x14ac:dyDescent="0.2">
      <c r="B246" s="205"/>
      <c r="C246" s="206"/>
      <c r="D246" s="207" t="s">
        <v>249</v>
      </c>
      <c r="E246" s="208" t="s">
        <v>1</v>
      </c>
      <c r="F246" s="209" t="s">
        <v>475</v>
      </c>
      <c r="G246" s="206"/>
      <c r="H246" s="210">
        <v>81.38</v>
      </c>
      <c r="I246" s="32"/>
      <c r="J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249</v>
      </c>
      <c r="AU246" s="215" t="s">
        <v>95</v>
      </c>
      <c r="AV246" s="204" t="s">
        <v>95</v>
      </c>
      <c r="AW246" s="204" t="s">
        <v>42</v>
      </c>
      <c r="AX246" s="204" t="s">
        <v>93</v>
      </c>
      <c r="AY246" s="215" t="s">
        <v>242</v>
      </c>
    </row>
    <row r="247" spans="1:65" s="57" customFormat="1" ht="21.75" customHeight="1" x14ac:dyDescent="0.2">
      <c r="A247" s="53"/>
      <c r="B247" s="155"/>
      <c r="C247" s="191" t="s">
        <v>476</v>
      </c>
      <c r="D247" s="191" t="s">
        <v>244</v>
      </c>
      <c r="E247" s="192" t="s">
        <v>477</v>
      </c>
      <c r="F247" s="193" t="s">
        <v>478</v>
      </c>
      <c r="G247" s="194" t="s">
        <v>247</v>
      </c>
      <c r="H247" s="195">
        <v>40.69</v>
      </c>
      <c r="I247" s="31"/>
      <c r="J247" s="196">
        <f>ROUND(I247*H247,2)</f>
        <v>0</v>
      </c>
      <c r="K247" s="197"/>
      <c r="L247" s="54"/>
      <c r="M247" s="198" t="s">
        <v>1</v>
      </c>
      <c r="N247" s="199" t="s">
        <v>50</v>
      </c>
      <c r="O247" s="81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R247" s="202" t="s">
        <v>117</v>
      </c>
      <c r="AT247" s="202" t="s">
        <v>244</v>
      </c>
      <c r="AU247" s="202" t="s">
        <v>95</v>
      </c>
      <c r="AY247" s="38" t="s">
        <v>242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38" t="s">
        <v>93</v>
      </c>
      <c r="BK247" s="203">
        <f>ROUND(I247*H247,2)</f>
        <v>0</v>
      </c>
      <c r="BL247" s="38" t="s">
        <v>117</v>
      </c>
      <c r="BM247" s="202" t="s">
        <v>479</v>
      </c>
    </row>
    <row r="248" spans="1:65" s="204" customFormat="1" x14ac:dyDescent="0.2">
      <c r="B248" s="205"/>
      <c r="C248" s="206"/>
      <c r="D248" s="207" t="s">
        <v>249</v>
      </c>
      <c r="E248" s="208" t="s">
        <v>1</v>
      </c>
      <c r="F248" s="209" t="s">
        <v>196</v>
      </c>
      <c r="G248" s="206"/>
      <c r="H248" s="210">
        <v>40.69</v>
      </c>
      <c r="I248" s="32"/>
      <c r="J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249</v>
      </c>
      <c r="AU248" s="215" t="s">
        <v>95</v>
      </c>
      <c r="AV248" s="204" t="s">
        <v>95</v>
      </c>
      <c r="AW248" s="204" t="s">
        <v>42</v>
      </c>
      <c r="AX248" s="204" t="s">
        <v>93</v>
      </c>
      <c r="AY248" s="215" t="s">
        <v>242</v>
      </c>
    </row>
    <row r="249" spans="1:65" s="57" customFormat="1" ht="21.75" customHeight="1" x14ac:dyDescent="0.2">
      <c r="A249" s="53"/>
      <c r="B249" s="155"/>
      <c r="C249" s="191" t="s">
        <v>480</v>
      </c>
      <c r="D249" s="191" t="s">
        <v>244</v>
      </c>
      <c r="E249" s="192" t="s">
        <v>481</v>
      </c>
      <c r="F249" s="193" t="s">
        <v>482</v>
      </c>
      <c r="G249" s="194" t="s">
        <v>247</v>
      </c>
      <c r="H249" s="195">
        <v>134.85</v>
      </c>
      <c r="I249" s="31"/>
      <c r="J249" s="196">
        <f>ROUND(I249*H249,2)</f>
        <v>0</v>
      </c>
      <c r="K249" s="197"/>
      <c r="L249" s="54"/>
      <c r="M249" s="198" t="s">
        <v>1</v>
      </c>
      <c r="N249" s="199" t="s">
        <v>50</v>
      </c>
      <c r="O249" s="8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R249" s="202" t="s">
        <v>117</v>
      </c>
      <c r="AT249" s="202" t="s">
        <v>244</v>
      </c>
      <c r="AU249" s="202" t="s">
        <v>95</v>
      </c>
      <c r="AY249" s="38" t="s">
        <v>242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38" t="s">
        <v>93</v>
      </c>
      <c r="BK249" s="203">
        <f>ROUND(I249*H249,2)</f>
        <v>0</v>
      </c>
      <c r="BL249" s="38" t="s">
        <v>117</v>
      </c>
      <c r="BM249" s="202" t="s">
        <v>483</v>
      </c>
    </row>
    <row r="250" spans="1:65" s="204" customFormat="1" x14ac:dyDescent="0.2">
      <c r="B250" s="205"/>
      <c r="C250" s="206"/>
      <c r="D250" s="207" t="s">
        <v>249</v>
      </c>
      <c r="E250" s="208" t="s">
        <v>1</v>
      </c>
      <c r="F250" s="209" t="s">
        <v>484</v>
      </c>
      <c r="G250" s="206"/>
      <c r="H250" s="210">
        <v>134.85</v>
      </c>
      <c r="I250" s="32"/>
      <c r="J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249</v>
      </c>
      <c r="AU250" s="215" t="s">
        <v>95</v>
      </c>
      <c r="AV250" s="204" t="s">
        <v>95</v>
      </c>
      <c r="AW250" s="204" t="s">
        <v>42</v>
      </c>
      <c r="AX250" s="204" t="s">
        <v>93</v>
      </c>
      <c r="AY250" s="215" t="s">
        <v>242</v>
      </c>
    </row>
    <row r="251" spans="1:65" s="57" customFormat="1" ht="21.75" customHeight="1" x14ac:dyDescent="0.2">
      <c r="A251" s="53"/>
      <c r="B251" s="155"/>
      <c r="C251" s="191" t="s">
        <v>485</v>
      </c>
      <c r="D251" s="191" t="s">
        <v>244</v>
      </c>
      <c r="E251" s="192" t="s">
        <v>486</v>
      </c>
      <c r="F251" s="193" t="s">
        <v>487</v>
      </c>
      <c r="G251" s="194" t="s">
        <v>247</v>
      </c>
      <c r="H251" s="195">
        <v>134.85</v>
      </c>
      <c r="I251" s="31"/>
      <c r="J251" s="196">
        <f>ROUND(I251*H251,2)</f>
        <v>0</v>
      </c>
      <c r="K251" s="197"/>
      <c r="L251" s="54"/>
      <c r="M251" s="198" t="s">
        <v>1</v>
      </c>
      <c r="N251" s="199" t="s">
        <v>50</v>
      </c>
      <c r="O251" s="81"/>
      <c r="P251" s="200">
        <f>O251*H251</f>
        <v>0</v>
      </c>
      <c r="Q251" s="200">
        <v>0</v>
      </c>
      <c r="R251" s="200">
        <f>Q251*H251</f>
        <v>0</v>
      </c>
      <c r="S251" s="200">
        <v>0</v>
      </c>
      <c r="T251" s="201">
        <f>S251*H251</f>
        <v>0</v>
      </c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R251" s="202" t="s">
        <v>117</v>
      </c>
      <c r="AT251" s="202" t="s">
        <v>244</v>
      </c>
      <c r="AU251" s="202" t="s">
        <v>95</v>
      </c>
      <c r="AY251" s="38" t="s">
        <v>242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38" t="s">
        <v>93</v>
      </c>
      <c r="BK251" s="203">
        <f>ROUND(I251*H251,2)</f>
        <v>0</v>
      </c>
      <c r="BL251" s="38" t="s">
        <v>117</v>
      </c>
      <c r="BM251" s="202" t="s">
        <v>488</v>
      </c>
    </row>
    <row r="252" spans="1:65" s="204" customFormat="1" x14ac:dyDescent="0.2">
      <c r="B252" s="205"/>
      <c r="C252" s="206"/>
      <c r="D252" s="207" t="s">
        <v>249</v>
      </c>
      <c r="E252" s="208" t="s">
        <v>489</v>
      </c>
      <c r="F252" s="209" t="s">
        <v>484</v>
      </c>
      <c r="G252" s="206"/>
      <c r="H252" s="210">
        <v>134.85</v>
      </c>
      <c r="I252" s="32"/>
      <c r="J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249</v>
      </c>
      <c r="AU252" s="215" t="s">
        <v>95</v>
      </c>
      <c r="AV252" s="204" t="s">
        <v>95</v>
      </c>
      <c r="AW252" s="204" t="s">
        <v>42</v>
      </c>
      <c r="AX252" s="204" t="s">
        <v>93</v>
      </c>
      <c r="AY252" s="215" t="s">
        <v>242</v>
      </c>
    </row>
    <row r="253" spans="1:65" s="57" customFormat="1" ht="21.75" customHeight="1" x14ac:dyDescent="0.2">
      <c r="A253" s="53"/>
      <c r="B253" s="155"/>
      <c r="C253" s="191" t="s">
        <v>490</v>
      </c>
      <c r="D253" s="191" t="s">
        <v>244</v>
      </c>
      <c r="E253" s="192" t="s">
        <v>491</v>
      </c>
      <c r="F253" s="193" t="s">
        <v>492</v>
      </c>
      <c r="G253" s="194" t="s">
        <v>247</v>
      </c>
      <c r="H253" s="195">
        <v>40.69</v>
      </c>
      <c r="I253" s="31"/>
      <c r="J253" s="196">
        <f>ROUND(I253*H253,2)</f>
        <v>0</v>
      </c>
      <c r="K253" s="197"/>
      <c r="L253" s="54"/>
      <c r="M253" s="198" t="s">
        <v>1</v>
      </c>
      <c r="N253" s="199" t="s">
        <v>50</v>
      </c>
      <c r="O253" s="81"/>
      <c r="P253" s="200">
        <f>O253*H253</f>
        <v>0</v>
      </c>
      <c r="Q253" s="200">
        <v>0</v>
      </c>
      <c r="R253" s="200">
        <f>Q253*H253</f>
        <v>0</v>
      </c>
      <c r="S253" s="200">
        <v>0</v>
      </c>
      <c r="T253" s="201">
        <f>S253*H253</f>
        <v>0</v>
      </c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R253" s="202" t="s">
        <v>117</v>
      </c>
      <c r="AT253" s="202" t="s">
        <v>244</v>
      </c>
      <c r="AU253" s="202" t="s">
        <v>95</v>
      </c>
      <c r="AY253" s="38" t="s">
        <v>242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38" t="s">
        <v>93</v>
      </c>
      <c r="BK253" s="203">
        <f>ROUND(I253*H253,2)</f>
        <v>0</v>
      </c>
      <c r="BL253" s="38" t="s">
        <v>117</v>
      </c>
      <c r="BM253" s="202" t="s">
        <v>493</v>
      </c>
    </row>
    <row r="254" spans="1:65" s="204" customFormat="1" x14ac:dyDescent="0.2">
      <c r="B254" s="205"/>
      <c r="C254" s="206"/>
      <c r="D254" s="207" t="s">
        <v>249</v>
      </c>
      <c r="E254" s="208" t="s">
        <v>494</v>
      </c>
      <c r="F254" s="209" t="s">
        <v>196</v>
      </c>
      <c r="G254" s="206"/>
      <c r="H254" s="210">
        <v>40.69</v>
      </c>
      <c r="I254" s="32"/>
      <c r="J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249</v>
      </c>
      <c r="AU254" s="215" t="s">
        <v>95</v>
      </c>
      <c r="AV254" s="204" t="s">
        <v>95</v>
      </c>
      <c r="AW254" s="204" t="s">
        <v>42</v>
      </c>
      <c r="AX254" s="204" t="s">
        <v>93</v>
      </c>
      <c r="AY254" s="215" t="s">
        <v>242</v>
      </c>
    </row>
    <row r="255" spans="1:65" s="57" customFormat="1" ht="21.75" customHeight="1" x14ac:dyDescent="0.2">
      <c r="A255" s="53"/>
      <c r="B255" s="155"/>
      <c r="C255" s="191" t="s">
        <v>495</v>
      </c>
      <c r="D255" s="191" t="s">
        <v>244</v>
      </c>
      <c r="E255" s="192" t="s">
        <v>496</v>
      </c>
      <c r="F255" s="193" t="s">
        <v>497</v>
      </c>
      <c r="G255" s="194" t="s">
        <v>247</v>
      </c>
      <c r="H255" s="195">
        <v>18</v>
      </c>
      <c r="I255" s="31"/>
      <c r="J255" s="196">
        <f>ROUND(I255*H255,2)</f>
        <v>0</v>
      </c>
      <c r="K255" s="197"/>
      <c r="L255" s="54"/>
      <c r="M255" s="198" t="s">
        <v>1</v>
      </c>
      <c r="N255" s="199" t="s">
        <v>50</v>
      </c>
      <c r="O255" s="81"/>
      <c r="P255" s="200">
        <f>O255*H255</f>
        <v>0</v>
      </c>
      <c r="Q255" s="200">
        <v>8.3500000000000005E-2</v>
      </c>
      <c r="R255" s="200">
        <f>Q255*H255</f>
        <v>1.5030000000000001</v>
      </c>
      <c r="S255" s="200">
        <v>0</v>
      </c>
      <c r="T255" s="201">
        <f>S255*H255</f>
        <v>0</v>
      </c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R255" s="202" t="s">
        <v>117</v>
      </c>
      <c r="AT255" s="202" t="s">
        <v>244</v>
      </c>
      <c r="AU255" s="202" t="s">
        <v>95</v>
      </c>
      <c r="AY255" s="38" t="s">
        <v>242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38" t="s">
        <v>93</v>
      </c>
      <c r="BK255" s="203">
        <f>ROUND(I255*H255,2)</f>
        <v>0</v>
      </c>
      <c r="BL255" s="38" t="s">
        <v>117</v>
      </c>
      <c r="BM255" s="202" t="s">
        <v>498</v>
      </c>
    </row>
    <row r="256" spans="1:65" s="204" customFormat="1" x14ac:dyDescent="0.2">
      <c r="B256" s="205"/>
      <c r="C256" s="206"/>
      <c r="D256" s="207" t="s">
        <v>249</v>
      </c>
      <c r="E256" s="208" t="s">
        <v>1</v>
      </c>
      <c r="F256" s="209" t="s">
        <v>179</v>
      </c>
      <c r="G256" s="206"/>
      <c r="H256" s="210">
        <v>18</v>
      </c>
      <c r="I256" s="32"/>
      <c r="J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249</v>
      </c>
      <c r="AU256" s="215" t="s">
        <v>95</v>
      </c>
      <c r="AV256" s="204" t="s">
        <v>95</v>
      </c>
      <c r="AW256" s="204" t="s">
        <v>42</v>
      </c>
      <c r="AX256" s="204" t="s">
        <v>93</v>
      </c>
      <c r="AY256" s="215" t="s">
        <v>242</v>
      </c>
    </row>
    <row r="257" spans="1:65" s="175" customFormat="1" ht="22.9" customHeight="1" x14ac:dyDescent="0.2">
      <c r="B257" s="176"/>
      <c r="C257" s="177"/>
      <c r="D257" s="178" t="s">
        <v>84</v>
      </c>
      <c r="E257" s="189" t="s">
        <v>281</v>
      </c>
      <c r="F257" s="189" t="s">
        <v>499</v>
      </c>
      <c r="G257" s="177"/>
      <c r="H257" s="177"/>
      <c r="I257" s="30"/>
      <c r="J257" s="190">
        <f>SUM(J258:J262)</f>
        <v>0</v>
      </c>
      <c r="L257" s="181"/>
      <c r="M257" s="182"/>
      <c r="N257" s="183"/>
      <c r="O257" s="183"/>
      <c r="P257" s="184">
        <f>SUM(P258:P263)</f>
        <v>0</v>
      </c>
      <c r="Q257" s="183"/>
      <c r="R257" s="184">
        <f>SUM(R258:R263)</f>
        <v>3.5788307100000001</v>
      </c>
      <c r="S257" s="183"/>
      <c r="T257" s="185">
        <f>SUM(T258:T263)</f>
        <v>0</v>
      </c>
      <c r="AR257" s="186" t="s">
        <v>93</v>
      </c>
      <c r="AT257" s="187" t="s">
        <v>84</v>
      </c>
      <c r="AU257" s="187" t="s">
        <v>93</v>
      </c>
      <c r="AY257" s="186" t="s">
        <v>242</v>
      </c>
      <c r="BK257" s="188">
        <f>SUM(BK258:BK263)</f>
        <v>0</v>
      </c>
    </row>
    <row r="258" spans="1:65" s="57" customFormat="1" ht="21.75" customHeight="1" x14ac:dyDescent="0.2">
      <c r="A258" s="53"/>
      <c r="B258" s="155"/>
      <c r="C258" s="191" t="s">
        <v>500</v>
      </c>
      <c r="D258" s="191" t="s">
        <v>244</v>
      </c>
      <c r="E258" s="192" t="s">
        <v>501</v>
      </c>
      <c r="F258" s="193" t="s">
        <v>502</v>
      </c>
      <c r="G258" s="194" t="s">
        <v>305</v>
      </c>
      <c r="H258" s="195">
        <v>0.39300000000000002</v>
      </c>
      <c r="I258" s="31"/>
      <c r="J258" s="196">
        <f>ROUND(I258*H258,2)</f>
        <v>0</v>
      </c>
      <c r="K258" s="197"/>
      <c r="L258" s="54"/>
      <c r="M258" s="198" t="s">
        <v>1</v>
      </c>
      <c r="N258" s="199" t="s">
        <v>50</v>
      </c>
      <c r="O258" s="81"/>
      <c r="P258" s="200">
        <f>O258*H258</f>
        <v>0</v>
      </c>
      <c r="Q258" s="200">
        <v>2.45329</v>
      </c>
      <c r="R258" s="200">
        <f>Q258*H258</f>
        <v>0.96414297000000004</v>
      </c>
      <c r="S258" s="200">
        <v>0</v>
      </c>
      <c r="T258" s="201">
        <f>S258*H258</f>
        <v>0</v>
      </c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R258" s="202" t="s">
        <v>117</v>
      </c>
      <c r="AT258" s="202" t="s">
        <v>244</v>
      </c>
      <c r="AU258" s="202" t="s">
        <v>95</v>
      </c>
      <c r="AY258" s="38" t="s">
        <v>242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38" t="s">
        <v>93</v>
      </c>
      <c r="BK258" s="203">
        <f>ROUND(I258*H258,2)</f>
        <v>0</v>
      </c>
      <c r="BL258" s="38" t="s">
        <v>117</v>
      </c>
      <c r="BM258" s="202" t="s">
        <v>503</v>
      </c>
    </row>
    <row r="259" spans="1:65" s="204" customFormat="1" x14ac:dyDescent="0.2">
      <c r="B259" s="205"/>
      <c r="C259" s="206"/>
      <c r="D259" s="207" t="s">
        <v>249</v>
      </c>
      <c r="E259" s="208" t="s">
        <v>180</v>
      </c>
      <c r="F259" s="209" t="s">
        <v>504</v>
      </c>
      <c r="G259" s="206"/>
      <c r="H259" s="210">
        <v>0.39300000000000002</v>
      </c>
      <c r="I259" s="32"/>
      <c r="J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249</v>
      </c>
      <c r="AU259" s="215" t="s">
        <v>95</v>
      </c>
      <c r="AV259" s="204" t="s">
        <v>95</v>
      </c>
      <c r="AW259" s="204" t="s">
        <v>42</v>
      </c>
      <c r="AX259" s="204" t="s">
        <v>93</v>
      </c>
      <c r="AY259" s="215" t="s">
        <v>242</v>
      </c>
    </row>
    <row r="260" spans="1:65" s="57" customFormat="1" ht="16.5" customHeight="1" x14ac:dyDescent="0.2">
      <c r="A260" s="53"/>
      <c r="B260" s="155"/>
      <c r="C260" s="238" t="s">
        <v>505</v>
      </c>
      <c r="D260" s="238" t="s">
        <v>417</v>
      </c>
      <c r="E260" s="239" t="s">
        <v>506</v>
      </c>
      <c r="F260" s="240" t="s">
        <v>507</v>
      </c>
      <c r="G260" s="241" t="s">
        <v>247</v>
      </c>
      <c r="H260" s="242">
        <v>4.9130000000000003</v>
      </c>
      <c r="I260" s="35"/>
      <c r="J260" s="243">
        <f>ROUND(I260*H260,2)</f>
        <v>0</v>
      </c>
      <c r="K260" s="244"/>
      <c r="L260" s="245"/>
      <c r="M260" s="246" t="s">
        <v>1</v>
      </c>
      <c r="N260" s="247" t="s">
        <v>50</v>
      </c>
      <c r="O260" s="81"/>
      <c r="P260" s="200">
        <f>O260*H260</f>
        <v>0</v>
      </c>
      <c r="Q260" s="200">
        <v>1.98E-3</v>
      </c>
      <c r="R260" s="200">
        <f>Q260*H260</f>
        <v>9.7277400000000003E-3</v>
      </c>
      <c r="S260" s="200">
        <v>0</v>
      </c>
      <c r="T260" s="201">
        <f>S260*H260</f>
        <v>0</v>
      </c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R260" s="202" t="s">
        <v>291</v>
      </c>
      <c r="AT260" s="202" t="s">
        <v>417</v>
      </c>
      <c r="AU260" s="202" t="s">
        <v>95</v>
      </c>
      <c r="AY260" s="38" t="s">
        <v>242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38" t="s">
        <v>93</v>
      </c>
      <c r="BK260" s="203">
        <f>ROUND(I260*H260,2)</f>
        <v>0</v>
      </c>
      <c r="BL260" s="38" t="s">
        <v>117</v>
      </c>
      <c r="BM260" s="202" t="s">
        <v>508</v>
      </c>
    </row>
    <row r="261" spans="1:65" s="204" customFormat="1" x14ac:dyDescent="0.2">
      <c r="B261" s="205"/>
      <c r="C261" s="206"/>
      <c r="D261" s="207" t="s">
        <v>249</v>
      </c>
      <c r="E261" s="208" t="s">
        <v>1</v>
      </c>
      <c r="F261" s="209" t="s">
        <v>509</v>
      </c>
      <c r="G261" s="206"/>
      <c r="H261" s="210">
        <v>4.9130000000000003</v>
      </c>
      <c r="I261" s="32"/>
      <c r="J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249</v>
      </c>
      <c r="AU261" s="215" t="s">
        <v>95</v>
      </c>
      <c r="AV261" s="204" t="s">
        <v>95</v>
      </c>
      <c r="AW261" s="204" t="s">
        <v>42</v>
      </c>
      <c r="AX261" s="204" t="s">
        <v>93</v>
      </c>
      <c r="AY261" s="215" t="s">
        <v>242</v>
      </c>
    </row>
    <row r="262" spans="1:65" s="57" customFormat="1" ht="21.75" customHeight="1" x14ac:dyDescent="0.2">
      <c r="A262" s="53"/>
      <c r="B262" s="155"/>
      <c r="C262" s="191" t="s">
        <v>510</v>
      </c>
      <c r="D262" s="191" t="s">
        <v>244</v>
      </c>
      <c r="E262" s="192" t="s">
        <v>511</v>
      </c>
      <c r="F262" s="193" t="s">
        <v>512</v>
      </c>
      <c r="G262" s="194" t="s">
        <v>305</v>
      </c>
      <c r="H262" s="195">
        <v>1.206</v>
      </c>
      <c r="I262" s="31"/>
      <c r="J262" s="196">
        <f>ROUND(I262*H262,2)</f>
        <v>0</v>
      </c>
      <c r="K262" s="197"/>
      <c r="L262" s="54"/>
      <c r="M262" s="198" t="s">
        <v>1</v>
      </c>
      <c r="N262" s="199" t="s">
        <v>50</v>
      </c>
      <c r="O262" s="81"/>
      <c r="P262" s="200">
        <f>O262*H262</f>
        <v>0</v>
      </c>
      <c r="Q262" s="200">
        <v>2.16</v>
      </c>
      <c r="R262" s="200">
        <f>Q262*H262</f>
        <v>2.6049600000000002</v>
      </c>
      <c r="S262" s="200">
        <v>0</v>
      </c>
      <c r="T262" s="201">
        <f>S262*H262</f>
        <v>0</v>
      </c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R262" s="202" t="s">
        <v>117</v>
      </c>
      <c r="AT262" s="202" t="s">
        <v>244</v>
      </c>
      <c r="AU262" s="202" t="s">
        <v>95</v>
      </c>
      <c r="AY262" s="38" t="s">
        <v>242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38" t="s">
        <v>93</v>
      </c>
      <c r="BK262" s="203">
        <f>ROUND(I262*H262,2)</f>
        <v>0</v>
      </c>
      <c r="BL262" s="38" t="s">
        <v>117</v>
      </c>
      <c r="BM262" s="202" t="s">
        <v>513</v>
      </c>
    </row>
    <row r="263" spans="1:65" s="204" customFormat="1" ht="22.5" x14ac:dyDescent="0.2">
      <c r="B263" s="205"/>
      <c r="C263" s="206"/>
      <c r="D263" s="207" t="s">
        <v>249</v>
      </c>
      <c r="E263" s="208" t="s">
        <v>1</v>
      </c>
      <c r="F263" s="209" t="s">
        <v>514</v>
      </c>
      <c r="G263" s="206"/>
      <c r="H263" s="210">
        <v>1.206</v>
      </c>
      <c r="I263" s="32"/>
      <c r="J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249</v>
      </c>
      <c r="AU263" s="215" t="s">
        <v>95</v>
      </c>
      <c r="AV263" s="204" t="s">
        <v>95</v>
      </c>
      <c r="AW263" s="204" t="s">
        <v>42</v>
      </c>
      <c r="AX263" s="204" t="s">
        <v>93</v>
      </c>
      <c r="AY263" s="215" t="s">
        <v>242</v>
      </c>
    </row>
    <row r="264" spans="1:65" s="175" customFormat="1" ht="22.9" customHeight="1" x14ac:dyDescent="0.2">
      <c r="B264" s="176"/>
      <c r="C264" s="177"/>
      <c r="D264" s="178" t="s">
        <v>84</v>
      </c>
      <c r="E264" s="189" t="s">
        <v>291</v>
      </c>
      <c r="F264" s="189" t="s">
        <v>515</v>
      </c>
      <c r="G264" s="177"/>
      <c r="H264" s="177"/>
      <c r="I264" s="30"/>
      <c r="J264" s="190">
        <f>SUM(J265:J347)</f>
        <v>0</v>
      </c>
      <c r="L264" s="181"/>
      <c r="M264" s="182"/>
      <c r="N264" s="183"/>
      <c r="O264" s="183"/>
      <c r="P264" s="184">
        <f>SUM(P265:P347)</f>
        <v>0</v>
      </c>
      <c r="Q264" s="183"/>
      <c r="R264" s="184">
        <f>SUM(R265:R347)</f>
        <v>30.236705000000001</v>
      </c>
      <c r="S264" s="183"/>
      <c r="T264" s="185">
        <f>SUM(T265:T347)</f>
        <v>1.3749999999999998E-2</v>
      </c>
      <c r="AR264" s="186" t="s">
        <v>93</v>
      </c>
      <c r="AT264" s="187" t="s">
        <v>84</v>
      </c>
      <c r="AU264" s="187" t="s">
        <v>93</v>
      </c>
      <c r="AY264" s="186" t="s">
        <v>242</v>
      </c>
      <c r="BK264" s="188">
        <f>SUM(BK265:BK347)</f>
        <v>0</v>
      </c>
    </row>
    <row r="265" spans="1:65" s="57" customFormat="1" ht="21.75" customHeight="1" x14ac:dyDescent="0.2">
      <c r="A265" s="53"/>
      <c r="B265" s="155"/>
      <c r="C265" s="191" t="s">
        <v>516</v>
      </c>
      <c r="D265" s="191" t="s">
        <v>244</v>
      </c>
      <c r="E265" s="192" t="s">
        <v>517</v>
      </c>
      <c r="F265" s="193" t="s">
        <v>518</v>
      </c>
      <c r="G265" s="194" t="s">
        <v>387</v>
      </c>
      <c r="H265" s="195">
        <v>2</v>
      </c>
      <c r="I265" s="31"/>
      <c r="J265" s="196">
        <f>ROUND(I265*H265,2)</f>
        <v>0</v>
      </c>
      <c r="K265" s="197"/>
      <c r="L265" s="54"/>
      <c r="M265" s="198" t="s">
        <v>1</v>
      </c>
      <c r="N265" s="199" t="s">
        <v>50</v>
      </c>
      <c r="O265" s="81"/>
      <c r="P265" s="200">
        <f>O265*H265</f>
        <v>0</v>
      </c>
      <c r="Q265" s="200">
        <v>0</v>
      </c>
      <c r="R265" s="200">
        <f>Q265*H265</f>
        <v>0</v>
      </c>
      <c r="S265" s="200">
        <v>0</v>
      </c>
      <c r="T265" s="201">
        <f>S265*H265</f>
        <v>0</v>
      </c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R265" s="202" t="s">
        <v>117</v>
      </c>
      <c r="AT265" s="202" t="s">
        <v>244</v>
      </c>
      <c r="AU265" s="202" t="s">
        <v>95</v>
      </c>
      <c r="AY265" s="38" t="s">
        <v>242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38" t="s">
        <v>93</v>
      </c>
      <c r="BK265" s="203">
        <f>ROUND(I265*H265,2)</f>
        <v>0</v>
      </c>
      <c r="BL265" s="38" t="s">
        <v>117</v>
      </c>
      <c r="BM265" s="202" t="s">
        <v>519</v>
      </c>
    </row>
    <row r="266" spans="1:65" s="204" customFormat="1" x14ac:dyDescent="0.2">
      <c r="B266" s="205"/>
      <c r="C266" s="206"/>
      <c r="D266" s="207" t="s">
        <v>249</v>
      </c>
      <c r="E266" s="208" t="s">
        <v>1</v>
      </c>
      <c r="F266" s="209" t="s">
        <v>520</v>
      </c>
      <c r="G266" s="206"/>
      <c r="H266" s="210">
        <v>2</v>
      </c>
      <c r="I266" s="32"/>
      <c r="J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249</v>
      </c>
      <c r="AU266" s="215" t="s">
        <v>95</v>
      </c>
      <c r="AV266" s="204" t="s">
        <v>95</v>
      </c>
      <c r="AW266" s="204" t="s">
        <v>42</v>
      </c>
      <c r="AX266" s="204" t="s">
        <v>93</v>
      </c>
      <c r="AY266" s="215" t="s">
        <v>242</v>
      </c>
    </row>
    <row r="267" spans="1:65" s="57" customFormat="1" ht="21.75" customHeight="1" x14ac:dyDescent="0.2">
      <c r="A267" s="53"/>
      <c r="B267" s="155"/>
      <c r="C267" s="191" t="s">
        <v>521</v>
      </c>
      <c r="D267" s="191" t="s">
        <v>244</v>
      </c>
      <c r="E267" s="192" t="s">
        <v>522</v>
      </c>
      <c r="F267" s="193" t="s">
        <v>523</v>
      </c>
      <c r="G267" s="194" t="s">
        <v>299</v>
      </c>
      <c r="H267" s="195">
        <v>1</v>
      </c>
      <c r="I267" s="31"/>
      <c r="J267" s="196">
        <f>ROUND(I267*H267,2)</f>
        <v>0</v>
      </c>
      <c r="K267" s="197"/>
      <c r="L267" s="54"/>
      <c r="M267" s="198" t="s">
        <v>1</v>
      </c>
      <c r="N267" s="199" t="s">
        <v>50</v>
      </c>
      <c r="O267" s="81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R267" s="202" t="s">
        <v>117</v>
      </c>
      <c r="AT267" s="202" t="s">
        <v>244</v>
      </c>
      <c r="AU267" s="202" t="s">
        <v>95</v>
      </c>
      <c r="AY267" s="38" t="s">
        <v>242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38" t="s">
        <v>93</v>
      </c>
      <c r="BK267" s="203">
        <f>ROUND(I267*H267,2)</f>
        <v>0</v>
      </c>
      <c r="BL267" s="38" t="s">
        <v>117</v>
      </c>
      <c r="BM267" s="202" t="s">
        <v>524</v>
      </c>
    </row>
    <row r="268" spans="1:65" s="204" customFormat="1" x14ac:dyDescent="0.2">
      <c r="B268" s="205"/>
      <c r="C268" s="206"/>
      <c r="D268" s="207" t="s">
        <v>249</v>
      </c>
      <c r="E268" s="208" t="s">
        <v>197</v>
      </c>
      <c r="F268" s="209" t="s">
        <v>525</v>
      </c>
      <c r="G268" s="206"/>
      <c r="H268" s="210">
        <v>1</v>
      </c>
      <c r="I268" s="32"/>
      <c r="J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249</v>
      </c>
      <c r="AU268" s="215" t="s">
        <v>95</v>
      </c>
      <c r="AV268" s="204" t="s">
        <v>95</v>
      </c>
      <c r="AW268" s="204" t="s">
        <v>42</v>
      </c>
      <c r="AX268" s="204" t="s">
        <v>93</v>
      </c>
      <c r="AY268" s="215" t="s">
        <v>242</v>
      </c>
    </row>
    <row r="269" spans="1:65" s="57" customFormat="1" ht="33" customHeight="1" x14ac:dyDescent="0.2">
      <c r="A269" s="53"/>
      <c r="B269" s="155"/>
      <c r="C269" s="238" t="s">
        <v>526</v>
      </c>
      <c r="D269" s="238" t="s">
        <v>417</v>
      </c>
      <c r="E269" s="239" t="s">
        <v>527</v>
      </c>
      <c r="F269" s="240" t="s">
        <v>528</v>
      </c>
      <c r="G269" s="241" t="s">
        <v>299</v>
      </c>
      <c r="H269" s="242">
        <v>1</v>
      </c>
      <c r="I269" s="35"/>
      <c r="J269" s="243">
        <f>ROUND(I269*H269,2)</f>
        <v>0</v>
      </c>
      <c r="K269" s="244"/>
      <c r="L269" s="245"/>
      <c r="M269" s="246" t="s">
        <v>1</v>
      </c>
      <c r="N269" s="247" t="s">
        <v>50</v>
      </c>
      <c r="O269" s="81"/>
      <c r="P269" s="200">
        <f>O269*H269</f>
        <v>0</v>
      </c>
      <c r="Q269" s="200">
        <v>1.4500000000000001E-2</v>
      </c>
      <c r="R269" s="200">
        <f>Q269*H269</f>
        <v>1.4500000000000001E-2</v>
      </c>
      <c r="S269" s="200">
        <v>0</v>
      </c>
      <c r="T269" s="201">
        <f>S269*H269</f>
        <v>0</v>
      </c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R269" s="202" t="s">
        <v>291</v>
      </c>
      <c r="AT269" s="202" t="s">
        <v>417</v>
      </c>
      <c r="AU269" s="202" t="s">
        <v>95</v>
      </c>
      <c r="AY269" s="38" t="s">
        <v>242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38" t="s">
        <v>93</v>
      </c>
      <c r="BK269" s="203">
        <f>ROUND(I269*H269,2)</f>
        <v>0</v>
      </c>
      <c r="BL269" s="38" t="s">
        <v>117</v>
      </c>
      <c r="BM269" s="202" t="s">
        <v>529</v>
      </c>
    </row>
    <row r="270" spans="1:65" s="204" customFormat="1" x14ac:dyDescent="0.2">
      <c r="B270" s="205"/>
      <c r="C270" s="206"/>
      <c r="D270" s="207" t="s">
        <v>249</v>
      </c>
      <c r="E270" s="208" t="s">
        <v>1</v>
      </c>
      <c r="F270" s="209" t="s">
        <v>197</v>
      </c>
      <c r="G270" s="206"/>
      <c r="H270" s="210">
        <v>1</v>
      </c>
      <c r="I270" s="32"/>
      <c r="J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249</v>
      </c>
      <c r="AU270" s="215" t="s">
        <v>95</v>
      </c>
      <c r="AV270" s="204" t="s">
        <v>95</v>
      </c>
      <c r="AW270" s="204" t="s">
        <v>42</v>
      </c>
      <c r="AX270" s="204" t="s">
        <v>93</v>
      </c>
      <c r="AY270" s="215" t="s">
        <v>242</v>
      </c>
    </row>
    <row r="271" spans="1:65" s="57" customFormat="1" ht="21.75" customHeight="1" x14ac:dyDescent="0.2">
      <c r="A271" s="53"/>
      <c r="B271" s="155"/>
      <c r="C271" s="191" t="s">
        <v>530</v>
      </c>
      <c r="D271" s="191" t="s">
        <v>244</v>
      </c>
      <c r="E271" s="192" t="s">
        <v>531</v>
      </c>
      <c r="F271" s="193" t="s">
        <v>532</v>
      </c>
      <c r="G271" s="194" t="s">
        <v>299</v>
      </c>
      <c r="H271" s="195">
        <v>2</v>
      </c>
      <c r="I271" s="31"/>
      <c r="J271" s="196">
        <f>ROUND(I271*H271,2)</f>
        <v>0</v>
      </c>
      <c r="K271" s="197"/>
      <c r="L271" s="54"/>
      <c r="M271" s="198" t="s">
        <v>1</v>
      </c>
      <c r="N271" s="199" t="s">
        <v>50</v>
      </c>
      <c r="O271" s="81"/>
      <c r="P271" s="200">
        <f>O271*H271</f>
        <v>0</v>
      </c>
      <c r="Q271" s="200">
        <v>0</v>
      </c>
      <c r="R271" s="200">
        <f>Q271*H271</f>
        <v>0</v>
      </c>
      <c r="S271" s="200">
        <v>0</v>
      </c>
      <c r="T271" s="201">
        <f>S271*H271</f>
        <v>0</v>
      </c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R271" s="202" t="s">
        <v>117</v>
      </c>
      <c r="AT271" s="202" t="s">
        <v>244</v>
      </c>
      <c r="AU271" s="202" t="s">
        <v>95</v>
      </c>
      <c r="AY271" s="38" t="s">
        <v>242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38" t="s">
        <v>93</v>
      </c>
      <c r="BK271" s="203">
        <f>ROUND(I271*H271,2)</f>
        <v>0</v>
      </c>
      <c r="BL271" s="38" t="s">
        <v>117</v>
      </c>
      <c r="BM271" s="202" t="s">
        <v>533</v>
      </c>
    </row>
    <row r="272" spans="1:65" s="204" customFormat="1" x14ac:dyDescent="0.2">
      <c r="B272" s="205"/>
      <c r="C272" s="206"/>
      <c r="D272" s="207" t="s">
        <v>249</v>
      </c>
      <c r="E272" s="208" t="s">
        <v>198</v>
      </c>
      <c r="F272" s="209" t="s">
        <v>534</v>
      </c>
      <c r="G272" s="206"/>
      <c r="H272" s="210">
        <v>2</v>
      </c>
      <c r="I272" s="32"/>
      <c r="J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249</v>
      </c>
      <c r="AU272" s="215" t="s">
        <v>95</v>
      </c>
      <c r="AV272" s="204" t="s">
        <v>95</v>
      </c>
      <c r="AW272" s="204" t="s">
        <v>42</v>
      </c>
      <c r="AX272" s="204" t="s">
        <v>93</v>
      </c>
      <c r="AY272" s="215" t="s">
        <v>242</v>
      </c>
    </row>
    <row r="273" spans="1:65" s="57" customFormat="1" ht="33" customHeight="1" x14ac:dyDescent="0.2">
      <c r="A273" s="53"/>
      <c r="B273" s="155"/>
      <c r="C273" s="238" t="s">
        <v>535</v>
      </c>
      <c r="D273" s="238" t="s">
        <v>417</v>
      </c>
      <c r="E273" s="239" t="s">
        <v>536</v>
      </c>
      <c r="F273" s="240" t="s">
        <v>537</v>
      </c>
      <c r="G273" s="241" t="s">
        <v>299</v>
      </c>
      <c r="H273" s="242">
        <v>2</v>
      </c>
      <c r="I273" s="35"/>
      <c r="J273" s="243">
        <f>ROUND(I273*H273,2)</f>
        <v>0</v>
      </c>
      <c r="K273" s="244"/>
      <c r="L273" s="245"/>
      <c r="M273" s="246" t="s">
        <v>1</v>
      </c>
      <c r="N273" s="247" t="s">
        <v>50</v>
      </c>
      <c r="O273" s="81"/>
      <c r="P273" s="200">
        <f>O273*H273</f>
        <v>0</v>
      </c>
      <c r="Q273" s="200">
        <v>1.77E-2</v>
      </c>
      <c r="R273" s="200">
        <f>Q273*H273</f>
        <v>3.5400000000000001E-2</v>
      </c>
      <c r="S273" s="200">
        <v>0</v>
      </c>
      <c r="T273" s="201">
        <f>S273*H273</f>
        <v>0</v>
      </c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R273" s="202" t="s">
        <v>291</v>
      </c>
      <c r="AT273" s="202" t="s">
        <v>417</v>
      </c>
      <c r="AU273" s="202" t="s">
        <v>95</v>
      </c>
      <c r="AY273" s="38" t="s">
        <v>242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38" t="s">
        <v>93</v>
      </c>
      <c r="BK273" s="203">
        <f>ROUND(I273*H273,2)</f>
        <v>0</v>
      </c>
      <c r="BL273" s="38" t="s">
        <v>117</v>
      </c>
      <c r="BM273" s="202" t="s">
        <v>538</v>
      </c>
    </row>
    <row r="274" spans="1:65" s="204" customFormat="1" x14ac:dyDescent="0.2">
      <c r="B274" s="205"/>
      <c r="C274" s="206"/>
      <c r="D274" s="207" t="s">
        <v>249</v>
      </c>
      <c r="E274" s="208" t="s">
        <v>1</v>
      </c>
      <c r="F274" s="209" t="s">
        <v>198</v>
      </c>
      <c r="G274" s="206"/>
      <c r="H274" s="210">
        <v>2</v>
      </c>
      <c r="I274" s="32"/>
      <c r="J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249</v>
      </c>
      <c r="AU274" s="215" t="s">
        <v>95</v>
      </c>
      <c r="AV274" s="204" t="s">
        <v>95</v>
      </c>
      <c r="AW274" s="204" t="s">
        <v>42</v>
      </c>
      <c r="AX274" s="204" t="s">
        <v>93</v>
      </c>
      <c r="AY274" s="215" t="s">
        <v>242</v>
      </c>
    </row>
    <row r="275" spans="1:65" s="57" customFormat="1" ht="21.75" customHeight="1" x14ac:dyDescent="0.2">
      <c r="A275" s="53"/>
      <c r="B275" s="155"/>
      <c r="C275" s="191" t="s">
        <v>539</v>
      </c>
      <c r="D275" s="191" t="s">
        <v>244</v>
      </c>
      <c r="E275" s="192" t="s">
        <v>540</v>
      </c>
      <c r="F275" s="193" t="s">
        <v>541</v>
      </c>
      <c r="G275" s="194" t="s">
        <v>299</v>
      </c>
      <c r="H275" s="195">
        <v>1</v>
      </c>
      <c r="I275" s="31"/>
      <c r="J275" s="196">
        <f>ROUND(I275*H275,2)</f>
        <v>0</v>
      </c>
      <c r="K275" s="197"/>
      <c r="L275" s="54"/>
      <c r="M275" s="198" t="s">
        <v>1</v>
      </c>
      <c r="N275" s="199" t="s">
        <v>50</v>
      </c>
      <c r="O275" s="81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R275" s="202" t="s">
        <v>117</v>
      </c>
      <c r="AT275" s="202" t="s">
        <v>244</v>
      </c>
      <c r="AU275" s="202" t="s">
        <v>95</v>
      </c>
      <c r="AY275" s="38" t="s">
        <v>242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38" t="s">
        <v>93</v>
      </c>
      <c r="BK275" s="203">
        <f>ROUND(I275*H275,2)</f>
        <v>0</v>
      </c>
      <c r="BL275" s="38" t="s">
        <v>117</v>
      </c>
      <c r="BM275" s="202" t="s">
        <v>542</v>
      </c>
    </row>
    <row r="276" spans="1:65" s="204" customFormat="1" x14ac:dyDescent="0.2">
      <c r="B276" s="205"/>
      <c r="C276" s="206"/>
      <c r="D276" s="207" t="s">
        <v>249</v>
      </c>
      <c r="E276" s="208" t="s">
        <v>199</v>
      </c>
      <c r="F276" s="209" t="s">
        <v>525</v>
      </c>
      <c r="G276" s="206"/>
      <c r="H276" s="210">
        <v>1</v>
      </c>
      <c r="I276" s="32"/>
      <c r="J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249</v>
      </c>
      <c r="AU276" s="215" t="s">
        <v>95</v>
      </c>
      <c r="AV276" s="204" t="s">
        <v>95</v>
      </c>
      <c r="AW276" s="204" t="s">
        <v>42</v>
      </c>
      <c r="AX276" s="204" t="s">
        <v>93</v>
      </c>
      <c r="AY276" s="215" t="s">
        <v>242</v>
      </c>
    </row>
    <row r="277" spans="1:65" s="57" customFormat="1" ht="33" customHeight="1" x14ac:dyDescent="0.2">
      <c r="A277" s="53"/>
      <c r="B277" s="155"/>
      <c r="C277" s="238" t="s">
        <v>543</v>
      </c>
      <c r="D277" s="238" t="s">
        <v>417</v>
      </c>
      <c r="E277" s="239" t="s">
        <v>544</v>
      </c>
      <c r="F277" s="240" t="s">
        <v>545</v>
      </c>
      <c r="G277" s="241" t="s">
        <v>299</v>
      </c>
      <c r="H277" s="242">
        <v>1</v>
      </c>
      <c r="I277" s="35"/>
      <c r="J277" s="243">
        <f>ROUND(I277*H277,2)</f>
        <v>0</v>
      </c>
      <c r="K277" s="244"/>
      <c r="L277" s="245"/>
      <c r="M277" s="246" t="s">
        <v>1</v>
      </c>
      <c r="N277" s="247" t="s">
        <v>50</v>
      </c>
      <c r="O277" s="81"/>
      <c r="P277" s="200">
        <f>O277*H277</f>
        <v>0</v>
      </c>
      <c r="Q277" s="200">
        <v>2.8000000000000001E-2</v>
      </c>
      <c r="R277" s="200">
        <f>Q277*H277</f>
        <v>2.8000000000000001E-2</v>
      </c>
      <c r="S277" s="200">
        <v>0</v>
      </c>
      <c r="T277" s="201">
        <f>S277*H277</f>
        <v>0</v>
      </c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R277" s="202" t="s">
        <v>291</v>
      </c>
      <c r="AT277" s="202" t="s">
        <v>417</v>
      </c>
      <c r="AU277" s="202" t="s">
        <v>95</v>
      </c>
      <c r="AY277" s="38" t="s">
        <v>242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38" t="s">
        <v>93</v>
      </c>
      <c r="BK277" s="203">
        <f>ROUND(I277*H277,2)</f>
        <v>0</v>
      </c>
      <c r="BL277" s="38" t="s">
        <v>117</v>
      </c>
      <c r="BM277" s="202" t="s">
        <v>546</v>
      </c>
    </row>
    <row r="278" spans="1:65" s="204" customFormat="1" x14ac:dyDescent="0.2">
      <c r="B278" s="205"/>
      <c r="C278" s="206"/>
      <c r="D278" s="207" t="s">
        <v>249</v>
      </c>
      <c r="E278" s="208" t="s">
        <v>1</v>
      </c>
      <c r="F278" s="209" t="s">
        <v>199</v>
      </c>
      <c r="G278" s="206"/>
      <c r="H278" s="210">
        <v>1</v>
      </c>
      <c r="I278" s="32"/>
      <c r="J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249</v>
      </c>
      <c r="AU278" s="215" t="s">
        <v>95</v>
      </c>
      <c r="AV278" s="204" t="s">
        <v>95</v>
      </c>
      <c r="AW278" s="204" t="s">
        <v>42</v>
      </c>
      <c r="AX278" s="204" t="s">
        <v>93</v>
      </c>
      <c r="AY278" s="215" t="s">
        <v>242</v>
      </c>
    </row>
    <row r="279" spans="1:65" s="57" customFormat="1" ht="21.75" customHeight="1" x14ac:dyDescent="0.2">
      <c r="A279" s="53"/>
      <c r="B279" s="155"/>
      <c r="C279" s="191" t="s">
        <v>547</v>
      </c>
      <c r="D279" s="191" t="s">
        <v>244</v>
      </c>
      <c r="E279" s="192" t="s">
        <v>548</v>
      </c>
      <c r="F279" s="193" t="s">
        <v>549</v>
      </c>
      <c r="G279" s="194" t="s">
        <v>387</v>
      </c>
      <c r="H279" s="195">
        <v>7</v>
      </c>
      <c r="I279" s="31"/>
      <c r="J279" s="196">
        <f t="shared" ref="J279:J302" si="0">ROUND(I279*H279,2)</f>
        <v>0</v>
      </c>
      <c r="K279" s="197"/>
      <c r="L279" s="54"/>
      <c r="M279" s="198" t="s">
        <v>1</v>
      </c>
      <c r="N279" s="199" t="s">
        <v>50</v>
      </c>
      <c r="O279" s="81"/>
      <c r="P279" s="200">
        <f t="shared" ref="P279:P302" si="1">O279*H279</f>
        <v>0</v>
      </c>
      <c r="Q279" s="200">
        <v>1.67E-3</v>
      </c>
      <c r="R279" s="200">
        <f t="shared" ref="R279:R302" si="2">Q279*H279</f>
        <v>1.1690000000000001E-2</v>
      </c>
      <c r="S279" s="200">
        <v>0</v>
      </c>
      <c r="T279" s="201">
        <f t="shared" ref="T279:T302" si="3">S279*H279</f>
        <v>0</v>
      </c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R279" s="202" t="s">
        <v>117</v>
      </c>
      <c r="AT279" s="202" t="s">
        <v>244</v>
      </c>
      <c r="AU279" s="202" t="s">
        <v>95</v>
      </c>
      <c r="AY279" s="38" t="s">
        <v>242</v>
      </c>
      <c r="BE279" s="203">
        <f t="shared" ref="BE279:BE302" si="4">IF(N279="základní",J279,0)</f>
        <v>0</v>
      </c>
      <c r="BF279" s="203">
        <f t="shared" ref="BF279:BF302" si="5">IF(N279="snížená",J279,0)</f>
        <v>0</v>
      </c>
      <c r="BG279" s="203">
        <f t="shared" ref="BG279:BG302" si="6">IF(N279="zákl. přenesená",J279,0)</f>
        <v>0</v>
      </c>
      <c r="BH279" s="203">
        <f t="shared" ref="BH279:BH302" si="7">IF(N279="sníž. přenesená",J279,0)</f>
        <v>0</v>
      </c>
      <c r="BI279" s="203">
        <f t="shared" ref="BI279:BI302" si="8">IF(N279="nulová",J279,0)</f>
        <v>0</v>
      </c>
      <c r="BJ279" s="38" t="s">
        <v>93</v>
      </c>
      <c r="BK279" s="203">
        <f t="shared" ref="BK279:BK302" si="9">ROUND(I279*H279,2)</f>
        <v>0</v>
      </c>
      <c r="BL279" s="38" t="s">
        <v>117</v>
      </c>
      <c r="BM279" s="202" t="s">
        <v>550</v>
      </c>
    </row>
    <row r="280" spans="1:65" s="57" customFormat="1" ht="16.5" customHeight="1" x14ac:dyDescent="0.2">
      <c r="A280" s="53"/>
      <c r="B280" s="155"/>
      <c r="C280" s="238" t="s">
        <v>551</v>
      </c>
      <c r="D280" s="238" t="s">
        <v>417</v>
      </c>
      <c r="E280" s="239" t="s">
        <v>552</v>
      </c>
      <c r="F280" s="240" t="s">
        <v>553</v>
      </c>
      <c r="G280" s="241" t="s">
        <v>387</v>
      </c>
      <c r="H280" s="242">
        <v>2</v>
      </c>
      <c r="I280" s="35"/>
      <c r="J280" s="243">
        <f t="shared" si="0"/>
        <v>0</v>
      </c>
      <c r="K280" s="244"/>
      <c r="L280" s="245"/>
      <c r="M280" s="246" t="s">
        <v>1</v>
      </c>
      <c r="N280" s="247" t="s">
        <v>50</v>
      </c>
      <c r="O280" s="81"/>
      <c r="P280" s="200">
        <f t="shared" si="1"/>
        <v>0</v>
      </c>
      <c r="Q280" s="200">
        <v>3.7000000000000002E-3</v>
      </c>
      <c r="R280" s="200">
        <f t="shared" si="2"/>
        <v>7.4000000000000003E-3</v>
      </c>
      <c r="S280" s="200">
        <v>0</v>
      </c>
      <c r="T280" s="201">
        <f t="shared" si="3"/>
        <v>0</v>
      </c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R280" s="202" t="s">
        <v>291</v>
      </c>
      <c r="AT280" s="202" t="s">
        <v>417</v>
      </c>
      <c r="AU280" s="202" t="s">
        <v>95</v>
      </c>
      <c r="AY280" s="38" t="s">
        <v>242</v>
      </c>
      <c r="BE280" s="203">
        <f t="shared" si="4"/>
        <v>0</v>
      </c>
      <c r="BF280" s="203">
        <f t="shared" si="5"/>
        <v>0</v>
      </c>
      <c r="BG280" s="203">
        <f t="shared" si="6"/>
        <v>0</v>
      </c>
      <c r="BH280" s="203">
        <f t="shared" si="7"/>
        <v>0</v>
      </c>
      <c r="BI280" s="203">
        <f t="shared" si="8"/>
        <v>0</v>
      </c>
      <c r="BJ280" s="38" t="s">
        <v>93</v>
      </c>
      <c r="BK280" s="203">
        <f t="shared" si="9"/>
        <v>0</v>
      </c>
      <c r="BL280" s="38" t="s">
        <v>117</v>
      </c>
      <c r="BM280" s="202" t="s">
        <v>554</v>
      </c>
    </row>
    <row r="281" spans="1:65" s="57" customFormat="1" ht="16.5" customHeight="1" x14ac:dyDescent="0.2">
      <c r="A281" s="53"/>
      <c r="B281" s="155"/>
      <c r="C281" s="238" t="s">
        <v>555</v>
      </c>
      <c r="D281" s="238" t="s">
        <v>417</v>
      </c>
      <c r="E281" s="239" t="s">
        <v>556</v>
      </c>
      <c r="F281" s="240" t="s">
        <v>557</v>
      </c>
      <c r="G281" s="241" t="s">
        <v>387</v>
      </c>
      <c r="H281" s="242">
        <v>1</v>
      </c>
      <c r="I281" s="35"/>
      <c r="J281" s="243">
        <f t="shared" si="0"/>
        <v>0</v>
      </c>
      <c r="K281" s="244"/>
      <c r="L281" s="245"/>
      <c r="M281" s="246" t="s">
        <v>1</v>
      </c>
      <c r="N281" s="247" t="s">
        <v>50</v>
      </c>
      <c r="O281" s="81"/>
      <c r="P281" s="200">
        <f t="shared" si="1"/>
        <v>0</v>
      </c>
      <c r="Q281" s="200">
        <v>1.6299999999999999E-2</v>
      </c>
      <c r="R281" s="200">
        <f t="shared" si="2"/>
        <v>1.6299999999999999E-2</v>
      </c>
      <c r="S281" s="200">
        <v>0</v>
      </c>
      <c r="T281" s="201">
        <f t="shared" si="3"/>
        <v>0</v>
      </c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R281" s="202" t="s">
        <v>291</v>
      </c>
      <c r="AT281" s="202" t="s">
        <v>417</v>
      </c>
      <c r="AU281" s="202" t="s">
        <v>95</v>
      </c>
      <c r="AY281" s="38" t="s">
        <v>242</v>
      </c>
      <c r="BE281" s="203">
        <f t="shared" si="4"/>
        <v>0</v>
      </c>
      <c r="BF281" s="203">
        <f t="shared" si="5"/>
        <v>0</v>
      </c>
      <c r="BG281" s="203">
        <f t="shared" si="6"/>
        <v>0</v>
      </c>
      <c r="BH281" s="203">
        <f t="shared" si="7"/>
        <v>0</v>
      </c>
      <c r="BI281" s="203">
        <f t="shared" si="8"/>
        <v>0</v>
      </c>
      <c r="BJ281" s="38" t="s">
        <v>93</v>
      </c>
      <c r="BK281" s="203">
        <f t="shared" si="9"/>
        <v>0</v>
      </c>
      <c r="BL281" s="38" t="s">
        <v>117</v>
      </c>
      <c r="BM281" s="202" t="s">
        <v>558</v>
      </c>
    </row>
    <row r="282" spans="1:65" s="57" customFormat="1" ht="16.5" customHeight="1" x14ac:dyDescent="0.2">
      <c r="A282" s="53"/>
      <c r="B282" s="155"/>
      <c r="C282" s="238" t="s">
        <v>559</v>
      </c>
      <c r="D282" s="238" t="s">
        <v>417</v>
      </c>
      <c r="E282" s="239" t="s">
        <v>560</v>
      </c>
      <c r="F282" s="240" t="s">
        <v>561</v>
      </c>
      <c r="G282" s="241" t="s">
        <v>387</v>
      </c>
      <c r="H282" s="242">
        <v>2</v>
      </c>
      <c r="I282" s="35"/>
      <c r="J282" s="243">
        <f t="shared" si="0"/>
        <v>0</v>
      </c>
      <c r="K282" s="244"/>
      <c r="L282" s="245"/>
      <c r="M282" s="246" t="s">
        <v>1</v>
      </c>
      <c r="N282" s="247" t="s">
        <v>50</v>
      </c>
      <c r="O282" s="81"/>
      <c r="P282" s="200">
        <f t="shared" si="1"/>
        <v>0</v>
      </c>
      <c r="Q282" s="200">
        <v>3.8999999999999998E-3</v>
      </c>
      <c r="R282" s="200">
        <f t="shared" si="2"/>
        <v>7.7999999999999996E-3</v>
      </c>
      <c r="S282" s="200">
        <v>0</v>
      </c>
      <c r="T282" s="201">
        <f t="shared" si="3"/>
        <v>0</v>
      </c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R282" s="202" t="s">
        <v>291</v>
      </c>
      <c r="AT282" s="202" t="s">
        <v>417</v>
      </c>
      <c r="AU282" s="202" t="s">
        <v>95</v>
      </c>
      <c r="AY282" s="38" t="s">
        <v>242</v>
      </c>
      <c r="BE282" s="203">
        <f t="shared" si="4"/>
        <v>0</v>
      </c>
      <c r="BF282" s="203">
        <f t="shared" si="5"/>
        <v>0</v>
      </c>
      <c r="BG282" s="203">
        <f t="shared" si="6"/>
        <v>0</v>
      </c>
      <c r="BH282" s="203">
        <f t="shared" si="7"/>
        <v>0</v>
      </c>
      <c r="BI282" s="203">
        <f t="shared" si="8"/>
        <v>0</v>
      </c>
      <c r="BJ282" s="38" t="s">
        <v>93</v>
      </c>
      <c r="BK282" s="203">
        <f t="shared" si="9"/>
        <v>0</v>
      </c>
      <c r="BL282" s="38" t="s">
        <v>117</v>
      </c>
      <c r="BM282" s="202" t="s">
        <v>562</v>
      </c>
    </row>
    <row r="283" spans="1:65" s="57" customFormat="1" ht="21.75" customHeight="1" x14ac:dyDescent="0.2">
      <c r="A283" s="53"/>
      <c r="B283" s="155"/>
      <c r="C283" s="238" t="s">
        <v>563</v>
      </c>
      <c r="D283" s="238" t="s">
        <v>417</v>
      </c>
      <c r="E283" s="239" t="s">
        <v>564</v>
      </c>
      <c r="F283" s="240" t="s">
        <v>565</v>
      </c>
      <c r="G283" s="241" t="s">
        <v>387</v>
      </c>
      <c r="H283" s="242">
        <v>1</v>
      </c>
      <c r="I283" s="35"/>
      <c r="J283" s="243">
        <f t="shared" si="0"/>
        <v>0</v>
      </c>
      <c r="K283" s="244"/>
      <c r="L283" s="245"/>
      <c r="M283" s="246" t="s">
        <v>1</v>
      </c>
      <c r="N283" s="247" t="s">
        <v>50</v>
      </c>
      <c r="O283" s="81"/>
      <c r="P283" s="200">
        <f t="shared" si="1"/>
        <v>0</v>
      </c>
      <c r="Q283" s="200">
        <v>1.41E-2</v>
      </c>
      <c r="R283" s="200">
        <f t="shared" si="2"/>
        <v>1.41E-2</v>
      </c>
      <c r="S283" s="200">
        <v>0</v>
      </c>
      <c r="T283" s="201">
        <f t="shared" si="3"/>
        <v>0</v>
      </c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R283" s="202" t="s">
        <v>291</v>
      </c>
      <c r="AT283" s="202" t="s">
        <v>417</v>
      </c>
      <c r="AU283" s="202" t="s">
        <v>95</v>
      </c>
      <c r="AY283" s="38" t="s">
        <v>242</v>
      </c>
      <c r="BE283" s="203">
        <f t="shared" si="4"/>
        <v>0</v>
      </c>
      <c r="BF283" s="203">
        <f t="shared" si="5"/>
        <v>0</v>
      </c>
      <c r="BG283" s="203">
        <f t="shared" si="6"/>
        <v>0</v>
      </c>
      <c r="BH283" s="203">
        <f t="shared" si="7"/>
        <v>0</v>
      </c>
      <c r="BI283" s="203">
        <f t="shared" si="8"/>
        <v>0</v>
      </c>
      <c r="BJ283" s="38" t="s">
        <v>93</v>
      </c>
      <c r="BK283" s="203">
        <f t="shared" si="9"/>
        <v>0</v>
      </c>
      <c r="BL283" s="38" t="s">
        <v>117</v>
      </c>
      <c r="BM283" s="202" t="s">
        <v>566</v>
      </c>
    </row>
    <row r="284" spans="1:65" s="57" customFormat="1" ht="21.75" customHeight="1" x14ac:dyDescent="0.2">
      <c r="A284" s="53"/>
      <c r="B284" s="155"/>
      <c r="C284" s="238" t="s">
        <v>567</v>
      </c>
      <c r="D284" s="238" t="s">
        <v>417</v>
      </c>
      <c r="E284" s="239" t="s">
        <v>568</v>
      </c>
      <c r="F284" s="240" t="s">
        <v>569</v>
      </c>
      <c r="G284" s="241" t="s">
        <v>387</v>
      </c>
      <c r="H284" s="242">
        <v>1</v>
      </c>
      <c r="I284" s="35"/>
      <c r="J284" s="243">
        <f t="shared" si="0"/>
        <v>0</v>
      </c>
      <c r="K284" s="244"/>
      <c r="L284" s="245"/>
      <c r="M284" s="246" t="s">
        <v>1</v>
      </c>
      <c r="N284" s="247" t="s">
        <v>50</v>
      </c>
      <c r="O284" s="81"/>
      <c r="P284" s="200">
        <f t="shared" si="1"/>
        <v>0</v>
      </c>
      <c r="Q284" s="200">
        <v>8.9999999999999993E-3</v>
      </c>
      <c r="R284" s="200">
        <f t="shared" si="2"/>
        <v>8.9999999999999993E-3</v>
      </c>
      <c r="S284" s="200">
        <v>0</v>
      </c>
      <c r="T284" s="201">
        <f t="shared" si="3"/>
        <v>0</v>
      </c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R284" s="202" t="s">
        <v>291</v>
      </c>
      <c r="AT284" s="202" t="s">
        <v>417</v>
      </c>
      <c r="AU284" s="202" t="s">
        <v>95</v>
      </c>
      <c r="AY284" s="38" t="s">
        <v>242</v>
      </c>
      <c r="BE284" s="203">
        <f t="shared" si="4"/>
        <v>0</v>
      </c>
      <c r="BF284" s="203">
        <f t="shared" si="5"/>
        <v>0</v>
      </c>
      <c r="BG284" s="203">
        <f t="shared" si="6"/>
        <v>0</v>
      </c>
      <c r="BH284" s="203">
        <f t="shared" si="7"/>
        <v>0</v>
      </c>
      <c r="BI284" s="203">
        <f t="shared" si="8"/>
        <v>0</v>
      </c>
      <c r="BJ284" s="38" t="s">
        <v>93</v>
      </c>
      <c r="BK284" s="203">
        <f t="shared" si="9"/>
        <v>0</v>
      </c>
      <c r="BL284" s="38" t="s">
        <v>117</v>
      </c>
      <c r="BM284" s="202" t="s">
        <v>570</v>
      </c>
    </row>
    <row r="285" spans="1:65" s="57" customFormat="1" ht="21.75" customHeight="1" x14ac:dyDescent="0.2">
      <c r="A285" s="53"/>
      <c r="B285" s="155"/>
      <c r="C285" s="191" t="s">
        <v>571</v>
      </c>
      <c r="D285" s="191" t="s">
        <v>244</v>
      </c>
      <c r="E285" s="192" t="s">
        <v>572</v>
      </c>
      <c r="F285" s="193" t="s">
        <v>573</v>
      </c>
      <c r="G285" s="194" t="s">
        <v>387</v>
      </c>
      <c r="H285" s="195">
        <v>2</v>
      </c>
      <c r="I285" s="31"/>
      <c r="J285" s="196">
        <f t="shared" si="0"/>
        <v>0</v>
      </c>
      <c r="K285" s="197"/>
      <c r="L285" s="54"/>
      <c r="M285" s="198" t="s">
        <v>1</v>
      </c>
      <c r="N285" s="199" t="s">
        <v>50</v>
      </c>
      <c r="O285" s="81"/>
      <c r="P285" s="200">
        <f t="shared" si="1"/>
        <v>0</v>
      </c>
      <c r="Q285" s="200">
        <v>0</v>
      </c>
      <c r="R285" s="200">
        <f t="shared" si="2"/>
        <v>0</v>
      </c>
      <c r="S285" s="200">
        <v>0</v>
      </c>
      <c r="T285" s="201">
        <f t="shared" si="3"/>
        <v>0</v>
      </c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R285" s="202" t="s">
        <v>117</v>
      </c>
      <c r="AT285" s="202" t="s">
        <v>244</v>
      </c>
      <c r="AU285" s="202" t="s">
        <v>95</v>
      </c>
      <c r="AY285" s="38" t="s">
        <v>242</v>
      </c>
      <c r="BE285" s="203">
        <f t="shared" si="4"/>
        <v>0</v>
      </c>
      <c r="BF285" s="203">
        <f t="shared" si="5"/>
        <v>0</v>
      </c>
      <c r="BG285" s="203">
        <f t="shared" si="6"/>
        <v>0</v>
      </c>
      <c r="BH285" s="203">
        <f t="shared" si="7"/>
        <v>0</v>
      </c>
      <c r="BI285" s="203">
        <f t="shared" si="8"/>
        <v>0</v>
      </c>
      <c r="BJ285" s="38" t="s">
        <v>93</v>
      </c>
      <c r="BK285" s="203">
        <f t="shared" si="9"/>
        <v>0</v>
      </c>
      <c r="BL285" s="38" t="s">
        <v>117</v>
      </c>
      <c r="BM285" s="202" t="s">
        <v>574</v>
      </c>
    </row>
    <row r="286" spans="1:65" s="57" customFormat="1" ht="21.75" customHeight="1" x14ac:dyDescent="0.2">
      <c r="A286" s="53"/>
      <c r="B286" s="155"/>
      <c r="C286" s="238" t="s">
        <v>575</v>
      </c>
      <c r="D286" s="238" t="s">
        <v>417</v>
      </c>
      <c r="E286" s="239" t="s">
        <v>576</v>
      </c>
      <c r="F286" s="240" t="s">
        <v>577</v>
      </c>
      <c r="G286" s="241" t="s">
        <v>387</v>
      </c>
      <c r="H286" s="242">
        <v>2</v>
      </c>
      <c r="I286" s="35"/>
      <c r="J286" s="243">
        <f t="shared" si="0"/>
        <v>0</v>
      </c>
      <c r="K286" s="244"/>
      <c r="L286" s="245"/>
      <c r="M286" s="246" t="s">
        <v>1</v>
      </c>
      <c r="N286" s="247" t="s">
        <v>50</v>
      </c>
      <c r="O286" s="81"/>
      <c r="P286" s="200">
        <f t="shared" si="1"/>
        <v>0</v>
      </c>
      <c r="Q286" s="200">
        <v>9.5999999999999992E-3</v>
      </c>
      <c r="R286" s="200">
        <f t="shared" si="2"/>
        <v>1.9199999999999998E-2</v>
      </c>
      <c r="S286" s="200">
        <v>0</v>
      </c>
      <c r="T286" s="201">
        <f t="shared" si="3"/>
        <v>0</v>
      </c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R286" s="202" t="s">
        <v>291</v>
      </c>
      <c r="AT286" s="202" t="s">
        <v>417</v>
      </c>
      <c r="AU286" s="202" t="s">
        <v>95</v>
      </c>
      <c r="AY286" s="38" t="s">
        <v>242</v>
      </c>
      <c r="BE286" s="203">
        <f t="shared" si="4"/>
        <v>0</v>
      </c>
      <c r="BF286" s="203">
        <f t="shared" si="5"/>
        <v>0</v>
      </c>
      <c r="BG286" s="203">
        <f t="shared" si="6"/>
        <v>0</v>
      </c>
      <c r="BH286" s="203">
        <f t="shared" si="7"/>
        <v>0</v>
      </c>
      <c r="BI286" s="203">
        <f t="shared" si="8"/>
        <v>0</v>
      </c>
      <c r="BJ286" s="38" t="s">
        <v>93</v>
      </c>
      <c r="BK286" s="203">
        <f t="shared" si="9"/>
        <v>0</v>
      </c>
      <c r="BL286" s="38" t="s">
        <v>117</v>
      </c>
      <c r="BM286" s="202" t="s">
        <v>578</v>
      </c>
    </row>
    <row r="287" spans="1:65" s="57" customFormat="1" ht="21.75" customHeight="1" x14ac:dyDescent="0.2">
      <c r="A287" s="53"/>
      <c r="B287" s="155"/>
      <c r="C287" s="191" t="s">
        <v>579</v>
      </c>
      <c r="D287" s="191" t="s">
        <v>244</v>
      </c>
      <c r="E287" s="192" t="s">
        <v>580</v>
      </c>
      <c r="F287" s="193" t="s">
        <v>581</v>
      </c>
      <c r="G287" s="194" t="s">
        <v>387</v>
      </c>
      <c r="H287" s="195">
        <v>2</v>
      </c>
      <c r="I287" s="31"/>
      <c r="J287" s="196">
        <f t="shared" si="0"/>
        <v>0</v>
      </c>
      <c r="K287" s="197"/>
      <c r="L287" s="54"/>
      <c r="M287" s="198" t="s">
        <v>1</v>
      </c>
      <c r="N287" s="199" t="s">
        <v>50</v>
      </c>
      <c r="O287" s="81"/>
      <c r="P287" s="200">
        <f t="shared" si="1"/>
        <v>0</v>
      </c>
      <c r="Q287" s="200">
        <v>1.67E-3</v>
      </c>
      <c r="R287" s="200">
        <f t="shared" si="2"/>
        <v>3.3400000000000001E-3</v>
      </c>
      <c r="S287" s="200">
        <v>0</v>
      </c>
      <c r="T287" s="201">
        <f t="shared" si="3"/>
        <v>0</v>
      </c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R287" s="202" t="s">
        <v>117</v>
      </c>
      <c r="AT287" s="202" t="s">
        <v>244</v>
      </c>
      <c r="AU287" s="202" t="s">
        <v>95</v>
      </c>
      <c r="AY287" s="38" t="s">
        <v>242</v>
      </c>
      <c r="BE287" s="203">
        <f t="shared" si="4"/>
        <v>0</v>
      </c>
      <c r="BF287" s="203">
        <f t="shared" si="5"/>
        <v>0</v>
      </c>
      <c r="BG287" s="203">
        <f t="shared" si="6"/>
        <v>0</v>
      </c>
      <c r="BH287" s="203">
        <f t="shared" si="7"/>
        <v>0</v>
      </c>
      <c r="BI287" s="203">
        <f t="shared" si="8"/>
        <v>0</v>
      </c>
      <c r="BJ287" s="38" t="s">
        <v>93</v>
      </c>
      <c r="BK287" s="203">
        <f t="shared" si="9"/>
        <v>0</v>
      </c>
      <c r="BL287" s="38" t="s">
        <v>117</v>
      </c>
      <c r="BM287" s="202" t="s">
        <v>582</v>
      </c>
    </row>
    <row r="288" spans="1:65" s="57" customFormat="1" ht="16.5" customHeight="1" x14ac:dyDescent="0.2">
      <c r="A288" s="53"/>
      <c r="B288" s="155"/>
      <c r="C288" s="238" t="s">
        <v>583</v>
      </c>
      <c r="D288" s="238" t="s">
        <v>417</v>
      </c>
      <c r="E288" s="239" t="s">
        <v>584</v>
      </c>
      <c r="F288" s="240" t="s">
        <v>585</v>
      </c>
      <c r="G288" s="241" t="s">
        <v>387</v>
      </c>
      <c r="H288" s="242">
        <v>2</v>
      </c>
      <c r="I288" s="35"/>
      <c r="J288" s="243">
        <f t="shared" si="0"/>
        <v>0</v>
      </c>
      <c r="K288" s="244"/>
      <c r="L288" s="245"/>
      <c r="M288" s="246" t="s">
        <v>1</v>
      </c>
      <c r="N288" s="247" t="s">
        <v>50</v>
      </c>
      <c r="O288" s="81"/>
      <c r="P288" s="200">
        <f t="shared" si="1"/>
        <v>0</v>
      </c>
      <c r="Q288" s="200">
        <v>4.5999999999999999E-3</v>
      </c>
      <c r="R288" s="200">
        <f t="shared" si="2"/>
        <v>9.1999999999999998E-3</v>
      </c>
      <c r="S288" s="200">
        <v>0</v>
      </c>
      <c r="T288" s="201">
        <f t="shared" si="3"/>
        <v>0</v>
      </c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R288" s="202" t="s">
        <v>291</v>
      </c>
      <c r="AT288" s="202" t="s">
        <v>417</v>
      </c>
      <c r="AU288" s="202" t="s">
        <v>95</v>
      </c>
      <c r="AY288" s="38" t="s">
        <v>242</v>
      </c>
      <c r="BE288" s="203">
        <f t="shared" si="4"/>
        <v>0</v>
      </c>
      <c r="BF288" s="203">
        <f t="shared" si="5"/>
        <v>0</v>
      </c>
      <c r="BG288" s="203">
        <f t="shared" si="6"/>
        <v>0</v>
      </c>
      <c r="BH288" s="203">
        <f t="shared" si="7"/>
        <v>0</v>
      </c>
      <c r="BI288" s="203">
        <f t="shared" si="8"/>
        <v>0</v>
      </c>
      <c r="BJ288" s="38" t="s">
        <v>93</v>
      </c>
      <c r="BK288" s="203">
        <f t="shared" si="9"/>
        <v>0</v>
      </c>
      <c r="BL288" s="38" t="s">
        <v>117</v>
      </c>
      <c r="BM288" s="202" t="s">
        <v>586</v>
      </c>
    </row>
    <row r="289" spans="1:65" s="57" customFormat="1" ht="21.75" customHeight="1" x14ac:dyDescent="0.2">
      <c r="A289" s="53"/>
      <c r="B289" s="155"/>
      <c r="C289" s="191" t="s">
        <v>587</v>
      </c>
      <c r="D289" s="191" t="s">
        <v>244</v>
      </c>
      <c r="E289" s="192" t="s">
        <v>588</v>
      </c>
      <c r="F289" s="193" t="s">
        <v>589</v>
      </c>
      <c r="G289" s="194" t="s">
        <v>387</v>
      </c>
      <c r="H289" s="195">
        <v>1</v>
      </c>
      <c r="I289" s="31"/>
      <c r="J289" s="196">
        <f t="shared" si="0"/>
        <v>0</v>
      </c>
      <c r="K289" s="197"/>
      <c r="L289" s="54"/>
      <c r="M289" s="198" t="s">
        <v>1</v>
      </c>
      <c r="N289" s="199" t="s">
        <v>50</v>
      </c>
      <c r="O289" s="81"/>
      <c r="P289" s="200">
        <f t="shared" si="1"/>
        <v>0</v>
      </c>
      <c r="Q289" s="200">
        <v>1.7099999999999999E-3</v>
      </c>
      <c r="R289" s="200">
        <f t="shared" si="2"/>
        <v>1.7099999999999999E-3</v>
      </c>
      <c r="S289" s="200">
        <v>0</v>
      </c>
      <c r="T289" s="201">
        <f t="shared" si="3"/>
        <v>0</v>
      </c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R289" s="202" t="s">
        <v>117</v>
      </c>
      <c r="AT289" s="202" t="s">
        <v>244</v>
      </c>
      <c r="AU289" s="202" t="s">
        <v>95</v>
      </c>
      <c r="AY289" s="38" t="s">
        <v>242</v>
      </c>
      <c r="BE289" s="203">
        <f t="shared" si="4"/>
        <v>0</v>
      </c>
      <c r="BF289" s="203">
        <f t="shared" si="5"/>
        <v>0</v>
      </c>
      <c r="BG289" s="203">
        <f t="shared" si="6"/>
        <v>0</v>
      </c>
      <c r="BH289" s="203">
        <f t="shared" si="7"/>
        <v>0</v>
      </c>
      <c r="BI289" s="203">
        <f t="shared" si="8"/>
        <v>0</v>
      </c>
      <c r="BJ289" s="38" t="s">
        <v>93</v>
      </c>
      <c r="BK289" s="203">
        <f t="shared" si="9"/>
        <v>0</v>
      </c>
      <c r="BL289" s="38" t="s">
        <v>117</v>
      </c>
      <c r="BM289" s="202" t="s">
        <v>590</v>
      </c>
    </row>
    <row r="290" spans="1:65" s="57" customFormat="1" ht="21.75" customHeight="1" x14ac:dyDescent="0.2">
      <c r="A290" s="53"/>
      <c r="B290" s="155"/>
      <c r="C290" s="238" t="s">
        <v>591</v>
      </c>
      <c r="D290" s="238" t="s">
        <v>417</v>
      </c>
      <c r="E290" s="239" t="s">
        <v>592</v>
      </c>
      <c r="F290" s="240" t="s">
        <v>593</v>
      </c>
      <c r="G290" s="241" t="s">
        <v>387</v>
      </c>
      <c r="H290" s="242">
        <v>1</v>
      </c>
      <c r="I290" s="35"/>
      <c r="J290" s="243">
        <f t="shared" si="0"/>
        <v>0</v>
      </c>
      <c r="K290" s="244"/>
      <c r="L290" s="245"/>
      <c r="M290" s="246" t="s">
        <v>1</v>
      </c>
      <c r="N290" s="247" t="s">
        <v>50</v>
      </c>
      <c r="O290" s="81"/>
      <c r="P290" s="200">
        <f t="shared" si="1"/>
        <v>0</v>
      </c>
      <c r="Q290" s="200">
        <v>1.78E-2</v>
      </c>
      <c r="R290" s="200">
        <f t="shared" si="2"/>
        <v>1.78E-2</v>
      </c>
      <c r="S290" s="200">
        <v>0</v>
      </c>
      <c r="T290" s="201">
        <f t="shared" si="3"/>
        <v>0</v>
      </c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R290" s="202" t="s">
        <v>291</v>
      </c>
      <c r="AT290" s="202" t="s">
        <v>417</v>
      </c>
      <c r="AU290" s="202" t="s">
        <v>95</v>
      </c>
      <c r="AY290" s="38" t="s">
        <v>242</v>
      </c>
      <c r="BE290" s="203">
        <f t="shared" si="4"/>
        <v>0</v>
      </c>
      <c r="BF290" s="203">
        <f t="shared" si="5"/>
        <v>0</v>
      </c>
      <c r="BG290" s="203">
        <f t="shared" si="6"/>
        <v>0</v>
      </c>
      <c r="BH290" s="203">
        <f t="shared" si="7"/>
        <v>0</v>
      </c>
      <c r="BI290" s="203">
        <f t="shared" si="8"/>
        <v>0</v>
      </c>
      <c r="BJ290" s="38" t="s">
        <v>93</v>
      </c>
      <c r="BK290" s="203">
        <f t="shared" si="9"/>
        <v>0</v>
      </c>
      <c r="BL290" s="38" t="s">
        <v>117</v>
      </c>
      <c r="BM290" s="202" t="s">
        <v>594</v>
      </c>
    </row>
    <row r="291" spans="1:65" s="57" customFormat="1" ht="21.75" customHeight="1" x14ac:dyDescent="0.2">
      <c r="A291" s="53"/>
      <c r="B291" s="155"/>
      <c r="C291" s="191" t="s">
        <v>595</v>
      </c>
      <c r="D291" s="191" t="s">
        <v>244</v>
      </c>
      <c r="E291" s="192" t="s">
        <v>596</v>
      </c>
      <c r="F291" s="193" t="s">
        <v>597</v>
      </c>
      <c r="G291" s="194" t="s">
        <v>387</v>
      </c>
      <c r="H291" s="195">
        <v>1</v>
      </c>
      <c r="I291" s="31"/>
      <c r="J291" s="196">
        <f t="shared" si="0"/>
        <v>0</v>
      </c>
      <c r="K291" s="197"/>
      <c r="L291" s="54"/>
      <c r="M291" s="198" t="s">
        <v>1</v>
      </c>
      <c r="N291" s="199" t="s">
        <v>50</v>
      </c>
      <c r="O291" s="81"/>
      <c r="P291" s="200">
        <f t="shared" si="1"/>
        <v>0</v>
      </c>
      <c r="Q291" s="200">
        <v>0</v>
      </c>
      <c r="R291" s="200">
        <f t="shared" si="2"/>
        <v>0</v>
      </c>
      <c r="S291" s="200">
        <v>0</v>
      </c>
      <c r="T291" s="201">
        <f t="shared" si="3"/>
        <v>0</v>
      </c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R291" s="202" t="s">
        <v>117</v>
      </c>
      <c r="AT291" s="202" t="s">
        <v>244</v>
      </c>
      <c r="AU291" s="202" t="s">
        <v>95</v>
      </c>
      <c r="AY291" s="38" t="s">
        <v>242</v>
      </c>
      <c r="BE291" s="203">
        <f t="shared" si="4"/>
        <v>0</v>
      </c>
      <c r="BF291" s="203">
        <f t="shared" si="5"/>
        <v>0</v>
      </c>
      <c r="BG291" s="203">
        <f t="shared" si="6"/>
        <v>0</v>
      </c>
      <c r="BH291" s="203">
        <f t="shared" si="7"/>
        <v>0</v>
      </c>
      <c r="BI291" s="203">
        <f t="shared" si="8"/>
        <v>0</v>
      </c>
      <c r="BJ291" s="38" t="s">
        <v>93</v>
      </c>
      <c r="BK291" s="203">
        <f t="shared" si="9"/>
        <v>0</v>
      </c>
      <c r="BL291" s="38" t="s">
        <v>117</v>
      </c>
      <c r="BM291" s="202" t="s">
        <v>598</v>
      </c>
    </row>
    <row r="292" spans="1:65" s="57" customFormat="1" ht="21.75" customHeight="1" x14ac:dyDescent="0.2">
      <c r="A292" s="53"/>
      <c r="B292" s="155"/>
      <c r="C292" s="238" t="s">
        <v>599</v>
      </c>
      <c r="D292" s="238" t="s">
        <v>417</v>
      </c>
      <c r="E292" s="239" t="s">
        <v>600</v>
      </c>
      <c r="F292" s="240" t="s">
        <v>601</v>
      </c>
      <c r="G292" s="241" t="s">
        <v>387</v>
      </c>
      <c r="H292" s="242">
        <v>1</v>
      </c>
      <c r="I292" s="35"/>
      <c r="J292" s="243">
        <f t="shared" si="0"/>
        <v>0</v>
      </c>
      <c r="K292" s="244"/>
      <c r="L292" s="245"/>
      <c r="M292" s="246" t="s">
        <v>1</v>
      </c>
      <c r="N292" s="247" t="s">
        <v>50</v>
      </c>
      <c r="O292" s="81"/>
      <c r="P292" s="200">
        <f t="shared" si="1"/>
        <v>0</v>
      </c>
      <c r="Q292" s="200">
        <v>1.4800000000000001E-2</v>
      </c>
      <c r="R292" s="200">
        <f t="shared" si="2"/>
        <v>1.4800000000000001E-2</v>
      </c>
      <c r="S292" s="200">
        <v>0</v>
      </c>
      <c r="T292" s="201">
        <f t="shared" si="3"/>
        <v>0</v>
      </c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R292" s="202" t="s">
        <v>291</v>
      </c>
      <c r="AT292" s="202" t="s">
        <v>417</v>
      </c>
      <c r="AU292" s="202" t="s">
        <v>95</v>
      </c>
      <c r="AY292" s="38" t="s">
        <v>242</v>
      </c>
      <c r="BE292" s="203">
        <f t="shared" si="4"/>
        <v>0</v>
      </c>
      <c r="BF292" s="203">
        <f t="shared" si="5"/>
        <v>0</v>
      </c>
      <c r="BG292" s="203">
        <f t="shared" si="6"/>
        <v>0</v>
      </c>
      <c r="BH292" s="203">
        <f t="shared" si="7"/>
        <v>0</v>
      </c>
      <c r="BI292" s="203">
        <f t="shared" si="8"/>
        <v>0</v>
      </c>
      <c r="BJ292" s="38" t="s">
        <v>93</v>
      </c>
      <c r="BK292" s="203">
        <f t="shared" si="9"/>
        <v>0</v>
      </c>
      <c r="BL292" s="38" t="s">
        <v>117</v>
      </c>
      <c r="BM292" s="202" t="s">
        <v>602</v>
      </c>
    </row>
    <row r="293" spans="1:65" s="57" customFormat="1" ht="21.75" customHeight="1" x14ac:dyDescent="0.2">
      <c r="A293" s="53"/>
      <c r="B293" s="155"/>
      <c r="C293" s="191" t="s">
        <v>603</v>
      </c>
      <c r="D293" s="191" t="s">
        <v>244</v>
      </c>
      <c r="E293" s="192" t="s">
        <v>604</v>
      </c>
      <c r="F293" s="193" t="s">
        <v>605</v>
      </c>
      <c r="G293" s="194" t="s">
        <v>387</v>
      </c>
      <c r="H293" s="195">
        <v>6</v>
      </c>
      <c r="I293" s="31"/>
      <c r="J293" s="196">
        <f t="shared" si="0"/>
        <v>0</v>
      </c>
      <c r="K293" s="197"/>
      <c r="L293" s="54"/>
      <c r="M293" s="198" t="s">
        <v>1</v>
      </c>
      <c r="N293" s="199" t="s">
        <v>50</v>
      </c>
      <c r="O293" s="81"/>
      <c r="P293" s="200">
        <f t="shared" si="1"/>
        <v>0</v>
      </c>
      <c r="Q293" s="200">
        <v>2.96E-3</v>
      </c>
      <c r="R293" s="200">
        <f t="shared" si="2"/>
        <v>1.7759999999999998E-2</v>
      </c>
      <c r="S293" s="200">
        <v>0</v>
      </c>
      <c r="T293" s="201">
        <f t="shared" si="3"/>
        <v>0</v>
      </c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R293" s="202" t="s">
        <v>117</v>
      </c>
      <c r="AT293" s="202" t="s">
        <v>244</v>
      </c>
      <c r="AU293" s="202" t="s">
        <v>95</v>
      </c>
      <c r="AY293" s="38" t="s">
        <v>242</v>
      </c>
      <c r="BE293" s="203">
        <f t="shared" si="4"/>
        <v>0</v>
      </c>
      <c r="BF293" s="203">
        <f t="shared" si="5"/>
        <v>0</v>
      </c>
      <c r="BG293" s="203">
        <f t="shared" si="6"/>
        <v>0</v>
      </c>
      <c r="BH293" s="203">
        <f t="shared" si="7"/>
        <v>0</v>
      </c>
      <c r="BI293" s="203">
        <f t="shared" si="8"/>
        <v>0</v>
      </c>
      <c r="BJ293" s="38" t="s">
        <v>93</v>
      </c>
      <c r="BK293" s="203">
        <f t="shared" si="9"/>
        <v>0</v>
      </c>
      <c r="BL293" s="38" t="s">
        <v>117</v>
      </c>
      <c r="BM293" s="202" t="s">
        <v>606</v>
      </c>
    </row>
    <row r="294" spans="1:65" s="57" customFormat="1" ht="21.75" customHeight="1" x14ac:dyDescent="0.2">
      <c r="A294" s="53"/>
      <c r="B294" s="155"/>
      <c r="C294" s="238" t="s">
        <v>607</v>
      </c>
      <c r="D294" s="238" t="s">
        <v>417</v>
      </c>
      <c r="E294" s="239" t="s">
        <v>608</v>
      </c>
      <c r="F294" s="240" t="s">
        <v>609</v>
      </c>
      <c r="G294" s="241" t="s">
        <v>387</v>
      </c>
      <c r="H294" s="242">
        <v>2</v>
      </c>
      <c r="I294" s="35"/>
      <c r="J294" s="243">
        <f t="shared" si="0"/>
        <v>0</v>
      </c>
      <c r="K294" s="244"/>
      <c r="L294" s="245"/>
      <c r="M294" s="246" t="s">
        <v>1</v>
      </c>
      <c r="N294" s="247" t="s">
        <v>50</v>
      </c>
      <c r="O294" s="81"/>
      <c r="P294" s="200">
        <f t="shared" si="1"/>
        <v>0</v>
      </c>
      <c r="Q294" s="200">
        <v>6.1399999999999996E-3</v>
      </c>
      <c r="R294" s="200">
        <f t="shared" si="2"/>
        <v>1.2279999999999999E-2</v>
      </c>
      <c r="S294" s="200">
        <v>0</v>
      </c>
      <c r="T294" s="201">
        <f t="shared" si="3"/>
        <v>0</v>
      </c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R294" s="202" t="s">
        <v>291</v>
      </c>
      <c r="AT294" s="202" t="s">
        <v>417</v>
      </c>
      <c r="AU294" s="202" t="s">
        <v>95</v>
      </c>
      <c r="AY294" s="38" t="s">
        <v>242</v>
      </c>
      <c r="BE294" s="203">
        <f t="shared" si="4"/>
        <v>0</v>
      </c>
      <c r="BF294" s="203">
        <f t="shared" si="5"/>
        <v>0</v>
      </c>
      <c r="BG294" s="203">
        <f t="shared" si="6"/>
        <v>0</v>
      </c>
      <c r="BH294" s="203">
        <f t="shared" si="7"/>
        <v>0</v>
      </c>
      <c r="BI294" s="203">
        <f t="shared" si="8"/>
        <v>0</v>
      </c>
      <c r="BJ294" s="38" t="s">
        <v>93</v>
      </c>
      <c r="BK294" s="203">
        <f t="shared" si="9"/>
        <v>0</v>
      </c>
      <c r="BL294" s="38" t="s">
        <v>117</v>
      </c>
      <c r="BM294" s="202" t="s">
        <v>610</v>
      </c>
    </row>
    <row r="295" spans="1:65" s="57" customFormat="1" ht="16.5" customHeight="1" x14ac:dyDescent="0.2">
      <c r="A295" s="53"/>
      <c r="B295" s="155"/>
      <c r="C295" s="238" t="s">
        <v>611</v>
      </c>
      <c r="D295" s="238" t="s">
        <v>417</v>
      </c>
      <c r="E295" s="239" t="s">
        <v>612</v>
      </c>
      <c r="F295" s="240" t="s">
        <v>613</v>
      </c>
      <c r="G295" s="241" t="s">
        <v>614</v>
      </c>
      <c r="H295" s="242">
        <v>1</v>
      </c>
      <c r="I295" s="35"/>
      <c r="J295" s="243">
        <f t="shared" si="0"/>
        <v>0</v>
      </c>
      <c r="K295" s="244"/>
      <c r="L295" s="245"/>
      <c r="M295" s="246" t="s">
        <v>1</v>
      </c>
      <c r="N295" s="247" t="s">
        <v>50</v>
      </c>
      <c r="O295" s="81"/>
      <c r="P295" s="200">
        <f t="shared" si="1"/>
        <v>0</v>
      </c>
      <c r="Q295" s="200">
        <v>9.3200000000000002E-3</v>
      </c>
      <c r="R295" s="200">
        <f t="shared" si="2"/>
        <v>9.3200000000000002E-3</v>
      </c>
      <c r="S295" s="200">
        <v>0</v>
      </c>
      <c r="T295" s="201">
        <f t="shared" si="3"/>
        <v>0</v>
      </c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R295" s="202" t="s">
        <v>291</v>
      </c>
      <c r="AT295" s="202" t="s">
        <v>417</v>
      </c>
      <c r="AU295" s="202" t="s">
        <v>95</v>
      </c>
      <c r="AY295" s="38" t="s">
        <v>242</v>
      </c>
      <c r="BE295" s="203">
        <f t="shared" si="4"/>
        <v>0</v>
      </c>
      <c r="BF295" s="203">
        <f t="shared" si="5"/>
        <v>0</v>
      </c>
      <c r="BG295" s="203">
        <f t="shared" si="6"/>
        <v>0</v>
      </c>
      <c r="BH295" s="203">
        <f t="shared" si="7"/>
        <v>0</v>
      </c>
      <c r="BI295" s="203">
        <f t="shared" si="8"/>
        <v>0</v>
      </c>
      <c r="BJ295" s="38" t="s">
        <v>93</v>
      </c>
      <c r="BK295" s="203">
        <f t="shared" si="9"/>
        <v>0</v>
      </c>
      <c r="BL295" s="38" t="s">
        <v>117</v>
      </c>
      <c r="BM295" s="202" t="s">
        <v>615</v>
      </c>
    </row>
    <row r="296" spans="1:65" s="57" customFormat="1" ht="16.5" customHeight="1" x14ac:dyDescent="0.2">
      <c r="A296" s="53"/>
      <c r="B296" s="155"/>
      <c r="C296" s="238" t="s">
        <v>616</v>
      </c>
      <c r="D296" s="238" t="s">
        <v>417</v>
      </c>
      <c r="E296" s="239" t="s">
        <v>617</v>
      </c>
      <c r="F296" s="240" t="s">
        <v>618</v>
      </c>
      <c r="G296" s="241" t="s">
        <v>614</v>
      </c>
      <c r="H296" s="242">
        <v>2</v>
      </c>
      <c r="I296" s="35"/>
      <c r="J296" s="243">
        <f t="shared" si="0"/>
        <v>0</v>
      </c>
      <c r="K296" s="244"/>
      <c r="L296" s="245"/>
      <c r="M296" s="246" t="s">
        <v>1</v>
      </c>
      <c r="N296" s="247" t="s">
        <v>50</v>
      </c>
      <c r="O296" s="81"/>
      <c r="P296" s="200">
        <f t="shared" si="1"/>
        <v>0</v>
      </c>
      <c r="Q296" s="200">
        <v>1.12E-2</v>
      </c>
      <c r="R296" s="200">
        <f t="shared" si="2"/>
        <v>2.24E-2</v>
      </c>
      <c r="S296" s="200">
        <v>0</v>
      </c>
      <c r="T296" s="201">
        <f t="shared" si="3"/>
        <v>0</v>
      </c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R296" s="202" t="s">
        <v>291</v>
      </c>
      <c r="AT296" s="202" t="s">
        <v>417</v>
      </c>
      <c r="AU296" s="202" t="s">
        <v>95</v>
      </c>
      <c r="AY296" s="38" t="s">
        <v>242</v>
      </c>
      <c r="BE296" s="203">
        <f t="shared" si="4"/>
        <v>0</v>
      </c>
      <c r="BF296" s="203">
        <f t="shared" si="5"/>
        <v>0</v>
      </c>
      <c r="BG296" s="203">
        <f t="shared" si="6"/>
        <v>0</v>
      </c>
      <c r="BH296" s="203">
        <f t="shared" si="7"/>
        <v>0</v>
      </c>
      <c r="BI296" s="203">
        <f t="shared" si="8"/>
        <v>0</v>
      </c>
      <c r="BJ296" s="38" t="s">
        <v>93</v>
      </c>
      <c r="BK296" s="203">
        <f t="shared" si="9"/>
        <v>0</v>
      </c>
      <c r="BL296" s="38" t="s">
        <v>117</v>
      </c>
      <c r="BM296" s="202" t="s">
        <v>619</v>
      </c>
    </row>
    <row r="297" spans="1:65" s="57" customFormat="1" ht="21.75" customHeight="1" x14ac:dyDescent="0.2">
      <c r="A297" s="53"/>
      <c r="B297" s="155"/>
      <c r="C297" s="238" t="s">
        <v>620</v>
      </c>
      <c r="D297" s="238" t="s">
        <v>417</v>
      </c>
      <c r="E297" s="239" t="s">
        <v>621</v>
      </c>
      <c r="F297" s="240" t="s">
        <v>622</v>
      </c>
      <c r="G297" s="241" t="s">
        <v>387</v>
      </c>
      <c r="H297" s="242">
        <v>1</v>
      </c>
      <c r="I297" s="35"/>
      <c r="J297" s="243">
        <f t="shared" si="0"/>
        <v>0</v>
      </c>
      <c r="K297" s="244"/>
      <c r="L297" s="245"/>
      <c r="M297" s="246" t="s">
        <v>1</v>
      </c>
      <c r="N297" s="247" t="s">
        <v>50</v>
      </c>
      <c r="O297" s="81"/>
      <c r="P297" s="200">
        <f t="shared" si="1"/>
        <v>0</v>
      </c>
      <c r="Q297" s="200">
        <v>2.2100000000000002E-2</v>
      </c>
      <c r="R297" s="200">
        <f t="shared" si="2"/>
        <v>2.2100000000000002E-2</v>
      </c>
      <c r="S297" s="200">
        <v>0</v>
      </c>
      <c r="T297" s="201">
        <f t="shared" si="3"/>
        <v>0</v>
      </c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R297" s="202" t="s">
        <v>291</v>
      </c>
      <c r="AT297" s="202" t="s">
        <v>417</v>
      </c>
      <c r="AU297" s="202" t="s">
        <v>95</v>
      </c>
      <c r="AY297" s="38" t="s">
        <v>242</v>
      </c>
      <c r="BE297" s="203">
        <f t="shared" si="4"/>
        <v>0</v>
      </c>
      <c r="BF297" s="203">
        <f t="shared" si="5"/>
        <v>0</v>
      </c>
      <c r="BG297" s="203">
        <f t="shared" si="6"/>
        <v>0</v>
      </c>
      <c r="BH297" s="203">
        <f t="shared" si="7"/>
        <v>0</v>
      </c>
      <c r="BI297" s="203">
        <f t="shared" si="8"/>
        <v>0</v>
      </c>
      <c r="BJ297" s="38" t="s">
        <v>93</v>
      </c>
      <c r="BK297" s="203">
        <f t="shared" si="9"/>
        <v>0</v>
      </c>
      <c r="BL297" s="38" t="s">
        <v>117</v>
      </c>
      <c r="BM297" s="202" t="s">
        <v>623</v>
      </c>
    </row>
    <row r="298" spans="1:65" s="57" customFormat="1" ht="21.75" customHeight="1" x14ac:dyDescent="0.2">
      <c r="A298" s="53"/>
      <c r="B298" s="155"/>
      <c r="C298" s="191" t="s">
        <v>624</v>
      </c>
      <c r="D298" s="191" t="s">
        <v>244</v>
      </c>
      <c r="E298" s="192" t="s">
        <v>625</v>
      </c>
      <c r="F298" s="193" t="s">
        <v>626</v>
      </c>
      <c r="G298" s="194" t="s">
        <v>387</v>
      </c>
      <c r="H298" s="195">
        <v>3</v>
      </c>
      <c r="I298" s="31"/>
      <c r="J298" s="196">
        <f t="shared" si="0"/>
        <v>0</v>
      </c>
      <c r="K298" s="197"/>
      <c r="L298" s="54"/>
      <c r="M298" s="198" t="s">
        <v>1</v>
      </c>
      <c r="N298" s="199" t="s">
        <v>50</v>
      </c>
      <c r="O298" s="81"/>
      <c r="P298" s="200">
        <f t="shared" si="1"/>
        <v>0</v>
      </c>
      <c r="Q298" s="200">
        <v>3.8E-3</v>
      </c>
      <c r="R298" s="200">
        <f t="shared" si="2"/>
        <v>1.14E-2</v>
      </c>
      <c r="S298" s="200">
        <v>0</v>
      </c>
      <c r="T298" s="201">
        <f t="shared" si="3"/>
        <v>0</v>
      </c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R298" s="202" t="s">
        <v>117</v>
      </c>
      <c r="AT298" s="202" t="s">
        <v>244</v>
      </c>
      <c r="AU298" s="202" t="s">
        <v>95</v>
      </c>
      <c r="AY298" s="38" t="s">
        <v>242</v>
      </c>
      <c r="BE298" s="203">
        <f t="shared" si="4"/>
        <v>0</v>
      </c>
      <c r="BF298" s="203">
        <f t="shared" si="5"/>
        <v>0</v>
      </c>
      <c r="BG298" s="203">
        <f t="shared" si="6"/>
        <v>0</v>
      </c>
      <c r="BH298" s="203">
        <f t="shared" si="7"/>
        <v>0</v>
      </c>
      <c r="BI298" s="203">
        <f t="shared" si="8"/>
        <v>0</v>
      </c>
      <c r="BJ298" s="38" t="s">
        <v>93</v>
      </c>
      <c r="BK298" s="203">
        <f t="shared" si="9"/>
        <v>0</v>
      </c>
      <c r="BL298" s="38" t="s">
        <v>117</v>
      </c>
      <c r="BM298" s="202" t="s">
        <v>627</v>
      </c>
    </row>
    <row r="299" spans="1:65" s="57" customFormat="1" ht="21.75" customHeight="1" x14ac:dyDescent="0.2">
      <c r="A299" s="53"/>
      <c r="B299" s="155"/>
      <c r="C299" s="238" t="s">
        <v>628</v>
      </c>
      <c r="D299" s="238" t="s">
        <v>417</v>
      </c>
      <c r="E299" s="239" t="s">
        <v>629</v>
      </c>
      <c r="F299" s="240" t="s">
        <v>630</v>
      </c>
      <c r="G299" s="241" t="s">
        <v>387</v>
      </c>
      <c r="H299" s="242">
        <v>1</v>
      </c>
      <c r="I299" s="35"/>
      <c r="J299" s="243">
        <f t="shared" si="0"/>
        <v>0</v>
      </c>
      <c r="K299" s="244"/>
      <c r="L299" s="245"/>
      <c r="M299" s="246" t="s">
        <v>1</v>
      </c>
      <c r="N299" s="247" t="s">
        <v>50</v>
      </c>
      <c r="O299" s="81"/>
      <c r="P299" s="200">
        <f t="shared" si="1"/>
        <v>0</v>
      </c>
      <c r="Q299" s="200">
        <v>3.1699999999999999E-2</v>
      </c>
      <c r="R299" s="200">
        <f t="shared" si="2"/>
        <v>3.1699999999999999E-2</v>
      </c>
      <c r="S299" s="200">
        <v>0</v>
      </c>
      <c r="T299" s="201">
        <f t="shared" si="3"/>
        <v>0</v>
      </c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R299" s="202" t="s">
        <v>291</v>
      </c>
      <c r="AT299" s="202" t="s">
        <v>417</v>
      </c>
      <c r="AU299" s="202" t="s">
        <v>95</v>
      </c>
      <c r="AY299" s="38" t="s">
        <v>242</v>
      </c>
      <c r="BE299" s="203">
        <f t="shared" si="4"/>
        <v>0</v>
      </c>
      <c r="BF299" s="203">
        <f t="shared" si="5"/>
        <v>0</v>
      </c>
      <c r="BG299" s="203">
        <f t="shared" si="6"/>
        <v>0</v>
      </c>
      <c r="BH299" s="203">
        <f t="shared" si="7"/>
        <v>0</v>
      </c>
      <c r="BI299" s="203">
        <f t="shared" si="8"/>
        <v>0</v>
      </c>
      <c r="BJ299" s="38" t="s">
        <v>93</v>
      </c>
      <c r="BK299" s="203">
        <f t="shared" si="9"/>
        <v>0</v>
      </c>
      <c r="BL299" s="38" t="s">
        <v>117</v>
      </c>
      <c r="BM299" s="202" t="s">
        <v>631</v>
      </c>
    </row>
    <row r="300" spans="1:65" s="57" customFormat="1" ht="21.75" customHeight="1" x14ac:dyDescent="0.2">
      <c r="A300" s="53"/>
      <c r="B300" s="155"/>
      <c r="C300" s="238" t="s">
        <v>632</v>
      </c>
      <c r="D300" s="238" t="s">
        <v>417</v>
      </c>
      <c r="E300" s="239" t="s">
        <v>633</v>
      </c>
      <c r="F300" s="240" t="s">
        <v>634</v>
      </c>
      <c r="G300" s="241" t="s">
        <v>387</v>
      </c>
      <c r="H300" s="242">
        <v>2</v>
      </c>
      <c r="I300" s="35"/>
      <c r="J300" s="243">
        <f t="shared" si="0"/>
        <v>0</v>
      </c>
      <c r="K300" s="244"/>
      <c r="L300" s="245"/>
      <c r="M300" s="246" t="s">
        <v>1</v>
      </c>
      <c r="N300" s="247" t="s">
        <v>50</v>
      </c>
      <c r="O300" s="81"/>
      <c r="P300" s="200">
        <f t="shared" si="1"/>
        <v>0</v>
      </c>
      <c r="Q300" s="200">
        <v>2.76E-2</v>
      </c>
      <c r="R300" s="200">
        <f t="shared" si="2"/>
        <v>5.5199999999999999E-2</v>
      </c>
      <c r="S300" s="200">
        <v>0</v>
      </c>
      <c r="T300" s="201">
        <f t="shared" si="3"/>
        <v>0</v>
      </c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R300" s="202" t="s">
        <v>291</v>
      </c>
      <c r="AT300" s="202" t="s">
        <v>417</v>
      </c>
      <c r="AU300" s="202" t="s">
        <v>95</v>
      </c>
      <c r="AY300" s="38" t="s">
        <v>242</v>
      </c>
      <c r="BE300" s="203">
        <f t="shared" si="4"/>
        <v>0</v>
      </c>
      <c r="BF300" s="203">
        <f t="shared" si="5"/>
        <v>0</v>
      </c>
      <c r="BG300" s="203">
        <f t="shared" si="6"/>
        <v>0</v>
      </c>
      <c r="BH300" s="203">
        <f t="shared" si="7"/>
        <v>0</v>
      </c>
      <c r="BI300" s="203">
        <f t="shared" si="8"/>
        <v>0</v>
      </c>
      <c r="BJ300" s="38" t="s">
        <v>93</v>
      </c>
      <c r="BK300" s="203">
        <f t="shared" si="9"/>
        <v>0</v>
      </c>
      <c r="BL300" s="38" t="s">
        <v>117</v>
      </c>
      <c r="BM300" s="202" t="s">
        <v>635</v>
      </c>
    </row>
    <row r="301" spans="1:65" s="57" customFormat="1" ht="16.5" customHeight="1" x14ac:dyDescent="0.2">
      <c r="A301" s="53"/>
      <c r="B301" s="155"/>
      <c r="C301" s="191" t="s">
        <v>636</v>
      </c>
      <c r="D301" s="191" t="s">
        <v>244</v>
      </c>
      <c r="E301" s="192" t="s">
        <v>637</v>
      </c>
      <c r="F301" s="193" t="s">
        <v>638</v>
      </c>
      <c r="G301" s="194" t="s">
        <v>299</v>
      </c>
      <c r="H301" s="195">
        <v>2.5</v>
      </c>
      <c r="I301" s="31"/>
      <c r="J301" s="196">
        <f t="shared" si="0"/>
        <v>0</v>
      </c>
      <c r="K301" s="197"/>
      <c r="L301" s="54"/>
      <c r="M301" s="198" t="s">
        <v>1</v>
      </c>
      <c r="N301" s="199" t="s">
        <v>50</v>
      </c>
      <c r="O301" s="81"/>
      <c r="P301" s="200">
        <f t="shared" si="1"/>
        <v>0</v>
      </c>
      <c r="Q301" s="200">
        <v>0</v>
      </c>
      <c r="R301" s="200">
        <f t="shared" si="2"/>
        <v>0</v>
      </c>
      <c r="S301" s="200">
        <v>5.4999999999999997E-3</v>
      </c>
      <c r="T301" s="201">
        <f t="shared" si="3"/>
        <v>1.3749999999999998E-2</v>
      </c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R301" s="202" t="s">
        <v>117</v>
      </c>
      <c r="AT301" s="202" t="s">
        <v>244</v>
      </c>
      <c r="AU301" s="202" t="s">
        <v>95</v>
      </c>
      <c r="AY301" s="38" t="s">
        <v>242</v>
      </c>
      <c r="BE301" s="203">
        <f t="shared" si="4"/>
        <v>0</v>
      </c>
      <c r="BF301" s="203">
        <f t="shared" si="5"/>
        <v>0</v>
      </c>
      <c r="BG301" s="203">
        <f t="shared" si="6"/>
        <v>0</v>
      </c>
      <c r="BH301" s="203">
        <f t="shared" si="7"/>
        <v>0</v>
      </c>
      <c r="BI301" s="203">
        <f t="shared" si="8"/>
        <v>0</v>
      </c>
      <c r="BJ301" s="38" t="s">
        <v>93</v>
      </c>
      <c r="BK301" s="203">
        <f t="shared" si="9"/>
        <v>0</v>
      </c>
      <c r="BL301" s="38" t="s">
        <v>117</v>
      </c>
      <c r="BM301" s="202" t="s">
        <v>639</v>
      </c>
    </row>
    <row r="302" spans="1:65" s="57" customFormat="1" ht="21.75" customHeight="1" x14ac:dyDescent="0.2">
      <c r="A302" s="53"/>
      <c r="B302" s="155"/>
      <c r="C302" s="191" t="s">
        <v>640</v>
      </c>
      <c r="D302" s="191" t="s">
        <v>244</v>
      </c>
      <c r="E302" s="192" t="s">
        <v>641</v>
      </c>
      <c r="F302" s="193" t="s">
        <v>1121</v>
      </c>
      <c r="G302" s="194" t="s">
        <v>299</v>
      </c>
      <c r="H302" s="195">
        <v>1203.5</v>
      </c>
      <c r="I302" s="31"/>
      <c r="J302" s="196">
        <f t="shared" si="0"/>
        <v>0</v>
      </c>
      <c r="K302" s="197"/>
      <c r="L302" s="54"/>
      <c r="M302" s="198" t="s">
        <v>1</v>
      </c>
      <c r="N302" s="199" t="s">
        <v>50</v>
      </c>
      <c r="O302" s="81"/>
      <c r="P302" s="200">
        <f t="shared" si="1"/>
        <v>0</v>
      </c>
      <c r="Q302" s="200">
        <v>0</v>
      </c>
      <c r="R302" s="200">
        <f t="shared" si="2"/>
        <v>0</v>
      </c>
      <c r="S302" s="200">
        <v>0</v>
      </c>
      <c r="T302" s="201">
        <f t="shared" si="3"/>
        <v>0</v>
      </c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R302" s="202" t="s">
        <v>117</v>
      </c>
      <c r="AT302" s="202" t="s">
        <v>244</v>
      </c>
      <c r="AU302" s="202" t="s">
        <v>95</v>
      </c>
      <c r="AY302" s="38" t="s">
        <v>242</v>
      </c>
      <c r="BE302" s="203">
        <f t="shared" si="4"/>
        <v>0</v>
      </c>
      <c r="BF302" s="203">
        <f t="shared" si="5"/>
        <v>0</v>
      </c>
      <c r="BG302" s="203">
        <f t="shared" si="6"/>
        <v>0</v>
      </c>
      <c r="BH302" s="203">
        <f t="shared" si="7"/>
        <v>0</v>
      </c>
      <c r="BI302" s="203">
        <f t="shared" si="8"/>
        <v>0</v>
      </c>
      <c r="BJ302" s="38" t="s">
        <v>93</v>
      </c>
      <c r="BK302" s="203">
        <f t="shared" si="9"/>
        <v>0</v>
      </c>
      <c r="BL302" s="38" t="s">
        <v>117</v>
      </c>
      <c r="BM302" s="202" t="s">
        <v>643</v>
      </c>
    </row>
    <row r="303" spans="1:65" s="204" customFormat="1" x14ac:dyDescent="0.2">
      <c r="B303" s="205"/>
      <c r="C303" s="206"/>
      <c r="D303" s="207" t="s">
        <v>249</v>
      </c>
      <c r="E303" s="208" t="s">
        <v>1</v>
      </c>
      <c r="F303" s="209" t="s">
        <v>644</v>
      </c>
      <c r="G303" s="206"/>
      <c r="H303" s="210">
        <v>1203.5</v>
      </c>
      <c r="I303" s="32"/>
      <c r="J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249</v>
      </c>
      <c r="AU303" s="215" t="s">
        <v>95</v>
      </c>
      <c r="AV303" s="204" t="s">
        <v>95</v>
      </c>
      <c r="AW303" s="204" t="s">
        <v>42</v>
      </c>
      <c r="AX303" s="204" t="s">
        <v>93</v>
      </c>
      <c r="AY303" s="215" t="s">
        <v>242</v>
      </c>
    </row>
    <row r="304" spans="1:65" s="57" customFormat="1" ht="21.75" customHeight="1" x14ac:dyDescent="0.2">
      <c r="A304" s="53"/>
      <c r="B304" s="155"/>
      <c r="C304" s="238" t="s">
        <v>645</v>
      </c>
      <c r="D304" s="238" t="s">
        <v>417</v>
      </c>
      <c r="E304" s="239" t="s">
        <v>646</v>
      </c>
      <c r="F304" s="240" t="s">
        <v>647</v>
      </c>
      <c r="G304" s="241" t="s">
        <v>299</v>
      </c>
      <c r="H304" s="242">
        <f>1203.5-528</f>
        <v>675.5</v>
      </c>
      <c r="I304" s="35"/>
      <c r="J304" s="243">
        <f>ROUND(I304*H304,2)</f>
        <v>0</v>
      </c>
      <c r="K304" s="244"/>
      <c r="L304" s="245"/>
      <c r="M304" s="246" t="s">
        <v>1</v>
      </c>
      <c r="N304" s="247" t="s">
        <v>50</v>
      </c>
      <c r="O304" s="81"/>
      <c r="P304" s="200">
        <f>O304*H304</f>
        <v>0</v>
      </c>
      <c r="Q304" s="200">
        <v>7.7200000000000003E-3</v>
      </c>
      <c r="R304" s="200">
        <f>Q304*H304</f>
        <v>5.2148599999999998</v>
      </c>
      <c r="S304" s="200">
        <v>0</v>
      </c>
      <c r="T304" s="201">
        <f>S304*H304</f>
        <v>0</v>
      </c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R304" s="202" t="s">
        <v>291</v>
      </c>
      <c r="AT304" s="202" t="s">
        <v>417</v>
      </c>
      <c r="AU304" s="202" t="s">
        <v>95</v>
      </c>
      <c r="AY304" s="38" t="s">
        <v>242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38" t="s">
        <v>93</v>
      </c>
      <c r="BK304" s="203">
        <f>ROUND(I304*H304,2)</f>
        <v>0</v>
      </c>
      <c r="BL304" s="38" t="s">
        <v>117</v>
      </c>
      <c r="BM304" s="202" t="s">
        <v>648</v>
      </c>
    </row>
    <row r="305" spans="1:65" s="57" customFormat="1" ht="91.5" customHeight="1" x14ac:dyDescent="0.2">
      <c r="A305" s="306"/>
      <c r="B305" s="155"/>
      <c r="C305" s="238" t="s">
        <v>1133</v>
      </c>
      <c r="D305" s="238" t="s">
        <v>417</v>
      </c>
      <c r="E305" s="239" t="s">
        <v>646</v>
      </c>
      <c r="F305" s="307" t="s">
        <v>1134</v>
      </c>
      <c r="G305" s="241" t="s">
        <v>299</v>
      </c>
      <c r="H305" s="242">
        <v>528</v>
      </c>
      <c r="I305" s="35"/>
      <c r="J305" s="243">
        <f>ROUND(I305*H305,2)</f>
        <v>0</v>
      </c>
      <c r="K305" s="244"/>
      <c r="L305" s="245"/>
      <c r="M305" s="246" t="s">
        <v>1</v>
      </c>
      <c r="N305" s="247" t="s">
        <v>50</v>
      </c>
      <c r="O305" s="81"/>
      <c r="P305" s="200">
        <f>O305*H305</f>
        <v>0</v>
      </c>
      <c r="Q305" s="200">
        <v>7.7200000000000003E-3</v>
      </c>
      <c r="R305" s="200">
        <f>Q305*H305</f>
        <v>4.0761599999999998</v>
      </c>
      <c r="S305" s="200">
        <v>0</v>
      </c>
      <c r="T305" s="201">
        <f>S305*H305</f>
        <v>0</v>
      </c>
      <c r="U305" s="306"/>
      <c r="V305" s="306"/>
      <c r="W305" s="306"/>
      <c r="X305" s="306"/>
      <c r="Y305" s="306"/>
      <c r="Z305" s="306"/>
      <c r="AA305" s="306"/>
      <c r="AB305" s="306"/>
      <c r="AC305" s="306"/>
      <c r="AD305" s="306"/>
      <c r="AE305" s="306"/>
      <c r="AR305" s="202" t="s">
        <v>291</v>
      </c>
      <c r="AT305" s="202" t="s">
        <v>417</v>
      </c>
      <c r="AU305" s="202" t="s">
        <v>95</v>
      </c>
      <c r="AY305" s="38" t="s">
        <v>242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38" t="s">
        <v>93</v>
      </c>
      <c r="BK305" s="203">
        <f>ROUND(I305*H305,2)</f>
        <v>0</v>
      </c>
      <c r="BL305" s="38" t="s">
        <v>117</v>
      </c>
      <c r="BM305" s="202" t="s">
        <v>648</v>
      </c>
    </row>
    <row r="306" spans="1:65" s="57" customFormat="1" ht="21.75" customHeight="1" x14ac:dyDescent="0.2">
      <c r="A306" s="53"/>
      <c r="B306" s="155"/>
      <c r="C306" s="191" t="s">
        <v>649</v>
      </c>
      <c r="D306" s="191" t="s">
        <v>244</v>
      </c>
      <c r="E306" s="192" t="s">
        <v>650</v>
      </c>
      <c r="F306" s="193" t="s">
        <v>651</v>
      </c>
      <c r="G306" s="194" t="s">
        <v>299</v>
      </c>
      <c r="H306" s="195">
        <v>2.5</v>
      </c>
      <c r="I306" s="31"/>
      <c r="J306" s="196">
        <f t="shared" ref="J306:J311" si="10">ROUND(I306*H306,2)</f>
        <v>0</v>
      </c>
      <c r="K306" s="197"/>
      <c r="L306" s="54"/>
      <c r="M306" s="198" t="s">
        <v>1</v>
      </c>
      <c r="N306" s="199" t="s">
        <v>50</v>
      </c>
      <c r="O306" s="81"/>
      <c r="P306" s="200">
        <f t="shared" ref="P306:P311" si="11">O306*H306</f>
        <v>0</v>
      </c>
      <c r="Q306" s="200">
        <v>0</v>
      </c>
      <c r="R306" s="200">
        <f t="shared" ref="R306:R311" si="12">Q306*H306</f>
        <v>0</v>
      </c>
      <c r="S306" s="200">
        <v>0</v>
      </c>
      <c r="T306" s="201">
        <f t="shared" ref="T306:T311" si="13">S306*H306</f>
        <v>0</v>
      </c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R306" s="202" t="s">
        <v>117</v>
      </c>
      <c r="AT306" s="202" t="s">
        <v>244</v>
      </c>
      <c r="AU306" s="202" t="s">
        <v>95</v>
      </c>
      <c r="AY306" s="38" t="s">
        <v>242</v>
      </c>
      <c r="BE306" s="203">
        <f t="shared" ref="BE306:BE311" si="14">IF(N306="základní",J306,0)</f>
        <v>0</v>
      </c>
      <c r="BF306" s="203">
        <f t="shared" ref="BF306:BF311" si="15">IF(N306="snížená",J306,0)</f>
        <v>0</v>
      </c>
      <c r="BG306" s="203">
        <f t="shared" ref="BG306:BG311" si="16">IF(N306="zákl. přenesená",J306,0)</f>
        <v>0</v>
      </c>
      <c r="BH306" s="203">
        <f t="shared" ref="BH306:BH311" si="17">IF(N306="sníž. přenesená",J306,0)</f>
        <v>0</v>
      </c>
      <c r="BI306" s="203">
        <f t="shared" ref="BI306:BI311" si="18">IF(N306="nulová",J306,0)</f>
        <v>0</v>
      </c>
      <c r="BJ306" s="38" t="s">
        <v>93</v>
      </c>
      <c r="BK306" s="203">
        <f t="shared" ref="BK306:BK311" si="19">ROUND(I306*H306,2)</f>
        <v>0</v>
      </c>
      <c r="BL306" s="38" t="s">
        <v>117</v>
      </c>
      <c r="BM306" s="202" t="s">
        <v>652</v>
      </c>
    </row>
    <row r="307" spans="1:65" s="57" customFormat="1" ht="21.75" customHeight="1" x14ac:dyDescent="0.2">
      <c r="A307" s="53"/>
      <c r="B307" s="155"/>
      <c r="C307" s="191" t="s">
        <v>653</v>
      </c>
      <c r="D307" s="191" t="s">
        <v>244</v>
      </c>
      <c r="E307" s="192" t="s">
        <v>654</v>
      </c>
      <c r="F307" s="193" t="s">
        <v>655</v>
      </c>
      <c r="G307" s="194" t="s">
        <v>387</v>
      </c>
      <c r="H307" s="195">
        <v>20</v>
      </c>
      <c r="I307" s="31"/>
      <c r="J307" s="196">
        <f t="shared" si="10"/>
        <v>0</v>
      </c>
      <c r="K307" s="197"/>
      <c r="L307" s="54"/>
      <c r="M307" s="198" t="s">
        <v>1</v>
      </c>
      <c r="N307" s="199" t="s">
        <v>50</v>
      </c>
      <c r="O307" s="81"/>
      <c r="P307" s="200">
        <f t="shared" si="11"/>
        <v>0</v>
      </c>
      <c r="Q307" s="200">
        <v>0</v>
      </c>
      <c r="R307" s="200">
        <f t="shared" si="12"/>
        <v>0</v>
      </c>
      <c r="S307" s="200">
        <v>0</v>
      </c>
      <c r="T307" s="201">
        <f t="shared" si="13"/>
        <v>0</v>
      </c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R307" s="202" t="s">
        <v>117</v>
      </c>
      <c r="AT307" s="202" t="s">
        <v>244</v>
      </c>
      <c r="AU307" s="202" t="s">
        <v>95</v>
      </c>
      <c r="AY307" s="38" t="s">
        <v>242</v>
      </c>
      <c r="BE307" s="203">
        <f t="shared" si="14"/>
        <v>0</v>
      </c>
      <c r="BF307" s="203">
        <f t="shared" si="15"/>
        <v>0</v>
      </c>
      <c r="BG307" s="203">
        <f t="shared" si="16"/>
        <v>0</v>
      </c>
      <c r="BH307" s="203">
        <f t="shared" si="17"/>
        <v>0</v>
      </c>
      <c r="BI307" s="203">
        <f t="shared" si="18"/>
        <v>0</v>
      </c>
      <c r="BJ307" s="38" t="s">
        <v>93</v>
      </c>
      <c r="BK307" s="203">
        <f t="shared" si="19"/>
        <v>0</v>
      </c>
      <c r="BL307" s="38" t="s">
        <v>117</v>
      </c>
      <c r="BM307" s="202" t="s">
        <v>656</v>
      </c>
    </row>
    <row r="308" spans="1:65" s="57" customFormat="1" ht="16.5" customHeight="1" x14ac:dyDescent="0.2">
      <c r="A308" s="53"/>
      <c r="B308" s="155"/>
      <c r="C308" s="238" t="s">
        <v>657</v>
      </c>
      <c r="D308" s="238" t="s">
        <v>417</v>
      </c>
      <c r="E308" s="239" t="s">
        <v>658</v>
      </c>
      <c r="F308" s="240" t="s">
        <v>659</v>
      </c>
      <c r="G308" s="241" t="s">
        <v>387</v>
      </c>
      <c r="H308" s="242">
        <v>20</v>
      </c>
      <c r="I308" s="35"/>
      <c r="J308" s="243">
        <f t="shared" si="10"/>
        <v>0</v>
      </c>
      <c r="K308" s="244"/>
      <c r="L308" s="245"/>
      <c r="M308" s="246" t="s">
        <v>1</v>
      </c>
      <c r="N308" s="247" t="s">
        <v>50</v>
      </c>
      <c r="O308" s="81"/>
      <c r="P308" s="200">
        <f t="shared" si="11"/>
        <v>0</v>
      </c>
      <c r="Q308" s="200">
        <v>1.7700000000000001E-3</v>
      </c>
      <c r="R308" s="200">
        <f t="shared" si="12"/>
        <v>3.5400000000000001E-2</v>
      </c>
      <c r="S308" s="200">
        <v>0</v>
      </c>
      <c r="T308" s="201">
        <f t="shared" si="13"/>
        <v>0</v>
      </c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R308" s="202" t="s">
        <v>291</v>
      </c>
      <c r="AT308" s="202" t="s">
        <v>417</v>
      </c>
      <c r="AU308" s="202" t="s">
        <v>95</v>
      </c>
      <c r="AY308" s="38" t="s">
        <v>242</v>
      </c>
      <c r="BE308" s="203">
        <f t="shared" si="14"/>
        <v>0</v>
      </c>
      <c r="BF308" s="203">
        <f t="shared" si="15"/>
        <v>0</v>
      </c>
      <c r="BG308" s="203">
        <f t="shared" si="16"/>
        <v>0</v>
      </c>
      <c r="BH308" s="203">
        <f t="shared" si="17"/>
        <v>0</v>
      </c>
      <c r="BI308" s="203">
        <f t="shared" si="18"/>
        <v>0</v>
      </c>
      <c r="BJ308" s="38" t="s">
        <v>93</v>
      </c>
      <c r="BK308" s="203">
        <f t="shared" si="19"/>
        <v>0</v>
      </c>
      <c r="BL308" s="38" t="s">
        <v>117</v>
      </c>
      <c r="BM308" s="202" t="s">
        <v>660</v>
      </c>
    </row>
    <row r="309" spans="1:65" s="57" customFormat="1" ht="21.75" customHeight="1" x14ac:dyDescent="0.2">
      <c r="A309" s="53"/>
      <c r="B309" s="155"/>
      <c r="C309" s="191" t="s">
        <v>661</v>
      </c>
      <c r="D309" s="191" t="s">
        <v>244</v>
      </c>
      <c r="E309" s="192" t="s">
        <v>662</v>
      </c>
      <c r="F309" s="193" t="s">
        <v>663</v>
      </c>
      <c r="G309" s="194" t="s">
        <v>387</v>
      </c>
      <c r="H309" s="195">
        <v>9</v>
      </c>
      <c r="I309" s="31"/>
      <c r="J309" s="196">
        <f t="shared" si="10"/>
        <v>0</v>
      </c>
      <c r="K309" s="197"/>
      <c r="L309" s="54"/>
      <c r="M309" s="198" t="s">
        <v>1</v>
      </c>
      <c r="N309" s="199" t="s">
        <v>50</v>
      </c>
      <c r="O309" s="81"/>
      <c r="P309" s="200">
        <f t="shared" si="11"/>
        <v>0</v>
      </c>
      <c r="Q309" s="200">
        <v>0</v>
      </c>
      <c r="R309" s="200">
        <f t="shared" si="12"/>
        <v>0</v>
      </c>
      <c r="S309" s="200">
        <v>0</v>
      </c>
      <c r="T309" s="201">
        <f t="shared" si="13"/>
        <v>0</v>
      </c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R309" s="202" t="s">
        <v>117</v>
      </c>
      <c r="AT309" s="202" t="s">
        <v>244</v>
      </c>
      <c r="AU309" s="202" t="s">
        <v>95</v>
      </c>
      <c r="AY309" s="38" t="s">
        <v>242</v>
      </c>
      <c r="BE309" s="203">
        <f t="shared" si="14"/>
        <v>0</v>
      </c>
      <c r="BF309" s="203">
        <f t="shared" si="15"/>
        <v>0</v>
      </c>
      <c r="BG309" s="203">
        <f t="shared" si="16"/>
        <v>0</v>
      </c>
      <c r="BH309" s="203">
        <f t="shared" si="17"/>
        <v>0</v>
      </c>
      <c r="BI309" s="203">
        <f t="shared" si="18"/>
        <v>0</v>
      </c>
      <c r="BJ309" s="38" t="s">
        <v>93</v>
      </c>
      <c r="BK309" s="203">
        <f t="shared" si="19"/>
        <v>0</v>
      </c>
      <c r="BL309" s="38" t="s">
        <v>117</v>
      </c>
      <c r="BM309" s="202" t="s">
        <v>664</v>
      </c>
    </row>
    <row r="310" spans="1:65" s="57" customFormat="1" ht="21.75" customHeight="1" x14ac:dyDescent="0.2">
      <c r="A310" s="53"/>
      <c r="B310" s="155"/>
      <c r="C310" s="238" t="s">
        <v>665</v>
      </c>
      <c r="D310" s="238" t="s">
        <v>417</v>
      </c>
      <c r="E310" s="239" t="s">
        <v>666</v>
      </c>
      <c r="F310" s="240" t="s">
        <v>667</v>
      </c>
      <c r="G310" s="241" t="s">
        <v>387</v>
      </c>
      <c r="H310" s="242">
        <v>9</v>
      </c>
      <c r="I310" s="35"/>
      <c r="J310" s="243">
        <f t="shared" si="10"/>
        <v>0</v>
      </c>
      <c r="K310" s="244"/>
      <c r="L310" s="245"/>
      <c r="M310" s="246" t="s">
        <v>1</v>
      </c>
      <c r="N310" s="247" t="s">
        <v>50</v>
      </c>
      <c r="O310" s="81"/>
      <c r="P310" s="200">
        <f t="shared" si="11"/>
        <v>0</v>
      </c>
      <c r="Q310" s="200">
        <v>4.1999999999999997E-3</v>
      </c>
      <c r="R310" s="200">
        <f t="shared" si="12"/>
        <v>3.78E-2</v>
      </c>
      <c r="S310" s="200">
        <v>0</v>
      </c>
      <c r="T310" s="201">
        <f t="shared" si="13"/>
        <v>0</v>
      </c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R310" s="202" t="s">
        <v>291</v>
      </c>
      <c r="AT310" s="202" t="s">
        <v>417</v>
      </c>
      <c r="AU310" s="202" t="s">
        <v>95</v>
      </c>
      <c r="AY310" s="38" t="s">
        <v>242</v>
      </c>
      <c r="BE310" s="203">
        <f t="shared" si="14"/>
        <v>0</v>
      </c>
      <c r="BF310" s="203">
        <f t="shared" si="15"/>
        <v>0</v>
      </c>
      <c r="BG310" s="203">
        <f t="shared" si="16"/>
        <v>0</v>
      </c>
      <c r="BH310" s="203">
        <f t="shared" si="17"/>
        <v>0</v>
      </c>
      <c r="BI310" s="203">
        <f t="shared" si="18"/>
        <v>0</v>
      </c>
      <c r="BJ310" s="38" t="s">
        <v>93</v>
      </c>
      <c r="BK310" s="203">
        <f t="shared" si="19"/>
        <v>0</v>
      </c>
      <c r="BL310" s="38" t="s">
        <v>117</v>
      </c>
      <c r="BM310" s="202" t="s">
        <v>668</v>
      </c>
    </row>
    <row r="311" spans="1:65" s="57" customFormat="1" ht="51" customHeight="1" x14ac:dyDescent="0.2">
      <c r="A311" s="53"/>
      <c r="B311" s="155"/>
      <c r="C311" s="191" t="s">
        <v>669</v>
      </c>
      <c r="D311" s="191" t="s">
        <v>244</v>
      </c>
      <c r="E311" s="192" t="s">
        <v>670</v>
      </c>
      <c r="F311" s="193" t="s">
        <v>671</v>
      </c>
      <c r="G311" s="194" t="s">
        <v>299</v>
      </c>
      <c r="H311" s="195">
        <v>1205</v>
      </c>
      <c r="I311" s="31"/>
      <c r="J311" s="196">
        <f t="shared" si="10"/>
        <v>0</v>
      </c>
      <c r="K311" s="197"/>
      <c r="L311" s="54"/>
      <c r="M311" s="198" t="s">
        <v>1</v>
      </c>
      <c r="N311" s="199" t="s">
        <v>50</v>
      </c>
      <c r="O311" s="81"/>
      <c r="P311" s="200">
        <f t="shared" si="11"/>
        <v>0</v>
      </c>
      <c r="Q311" s="200">
        <v>0</v>
      </c>
      <c r="R311" s="200">
        <f t="shared" si="12"/>
        <v>0</v>
      </c>
      <c r="S311" s="200">
        <v>0</v>
      </c>
      <c r="T311" s="201">
        <f t="shared" si="13"/>
        <v>0</v>
      </c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R311" s="202" t="s">
        <v>117</v>
      </c>
      <c r="AT311" s="202" t="s">
        <v>244</v>
      </c>
      <c r="AU311" s="202" t="s">
        <v>95</v>
      </c>
      <c r="AY311" s="38" t="s">
        <v>242</v>
      </c>
      <c r="BE311" s="203">
        <f t="shared" si="14"/>
        <v>0</v>
      </c>
      <c r="BF311" s="203">
        <f t="shared" si="15"/>
        <v>0</v>
      </c>
      <c r="BG311" s="203">
        <f t="shared" si="16"/>
        <v>0</v>
      </c>
      <c r="BH311" s="203">
        <f t="shared" si="17"/>
        <v>0</v>
      </c>
      <c r="BI311" s="203">
        <f t="shared" si="18"/>
        <v>0</v>
      </c>
      <c r="BJ311" s="38" t="s">
        <v>93</v>
      </c>
      <c r="BK311" s="203">
        <f t="shared" si="19"/>
        <v>0</v>
      </c>
      <c r="BL311" s="38" t="s">
        <v>117</v>
      </c>
      <c r="BM311" s="202" t="s">
        <v>672</v>
      </c>
    </row>
    <row r="312" spans="1:65" s="57" customFormat="1" ht="29.25" customHeight="1" x14ac:dyDescent="0.2">
      <c r="A312" s="53"/>
      <c r="B312" s="155"/>
      <c r="C312" s="191" t="s">
        <v>1117</v>
      </c>
      <c r="D312" s="191" t="s">
        <v>244</v>
      </c>
      <c r="E312" s="192"/>
      <c r="F312" s="193" t="s">
        <v>1119</v>
      </c>
      <c r="G312" s="194" t="s">
        <v>299</v>
      </c>
      <c r="H312" s="195">
        <v>1210</v>
      </c>
      <c r="I312" s="31"/>
      <c r="J312" s="196">
        <f t="shared" ref="J312" si="20">ROUND(I312*H312,2)</f>
        <v>0</v>
      </c>
      <c r="K312" s="197"/>
      <c r="L312" s="54"/>
      <c r="M312" s="198" t="s">
        <v>1</v>
      </c>
      <c r="N312" s="199" t="s">
        <v>50</v>
      </c>
      <c r="O312" s="81"/>
      <c r="P312" s="200">
        <f t="shared" ref="P312" si="21">O312*H312</f>
        <v>0</v>
      </c>
      <c r="Q312" s="200">
        <v>0</v>
      </c>
      <c r="R312" s="200">
        <f t="shared" ref="R312" si="22">Q312*H312</f>
        <v>0</v>
      </c>
      <c r="S312" s="200">
        <v>0</v>
      </c>
      <c r="T312" s="201">
        <f t="shared" ref="T312" si="23">S312*H312</f>
        <v>0</v>
      </c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R312" s="202" t="s">
        <v>117</v>
      </c>
      <c r="AT312" s="202" t="s">
        <v>244</v>
      </c>
      <c r="AU312" s="202" t="s">
        <v>95</v>
      </c>
      <c r="AY312" s="38" t="s">
        <v>242</v>
      </c>
      <c r="BE312" s="203">
        <f t="shared" ref="BE312" si="24">IF(N312="základní",J312,0)</f>
        <v>0</v>
      </c>
      <c r="BF312" s="203">
        <f t="shared" ref="BF312" si="25">IF(N312="snížená",J312,0)</f>
        <v>0</v>
      </c>
      <c r="BG312" s="203">
        <f t="shared" ref="BG312" si="26">IF(N312="zákl. přenesená",J312,0)</f>
        <v>0</v>
      </c>
      <c r="BH312" s="203">
        <f t="shared" ref="BH312" si="27">IF(N312="sníž. přenesená",J312,0)</f>
        <v>0</v>
      </c>
      <c r="BI312" s="203">
        <f t="shared" ref="BI312" si="28">IF(N312="nulová",J312,0)</f>
        <v>0</v>
      </c>
      <c r="BJ312" s="38" t="s">
        <v>93</v>
      </c>
      <c r="BK312" s="203">
        <f t="shared" ref="BK312" si="29">ROUND(I312*H312,2)</f>
        <v>0</v>
      </c>
      <c r="BL312" s="38" t="s">
        <v>117</v>
      </c>
      <c r="BM312" s="202" t="s">
        <v>672</v>
      </c>
    </row>
    <row r="313" spans="1:65" s="57" customFormat="1" ht="16.5" customHeight="1" x14ac:dyDescent="0.2">
      <c r="A313" s="53"/>
      <c r="B313" s="155"/>
      <c r="C313" s="191" t="s">
        <v>673</v>
      </c>
      <c r="D313" s="191" t="s">
        <v>244</v>
      </c>
      <c r="E313" s="192" t="s">
        <v>674</v>
      </c>
      <c r="F313" s="193" t="s">
        <v>675</v>
      </c>
      <c r="G313" s="194" t="s">
        <v>387</v>
      </c>
      <c r="H313" s="195">
        <v>1</v>
      </c>
      <c r="I313" s="31"/>
      <c r="J313" s="196">
        <f t="shared" ref="J313:J323" si="30">ROUND(I313*H313,2)</f>
        <v>0</v>
      </c>
      <c r="K313" s="197"/>
      <c r="L313" s="54"/>
      <c r="M313" s="198" t="s">
        <v>1</v>
      </c>
      <c r="N313" s="199" t="s">
        <v>50</v>
      </c>
      <c r="O313" s="81"/>
      <c r="P313" s="200">
        <f t="shared" ref="P313:P323" si="31">O313*H313</f>
        <v>0</v>
      </c>
      <c r="Q313" s="200">
        <v>1.6199999999999999E-3</v>
      </c>
      <c r="R313" s="200">
        <f t="shared" ref="R313:R323" si="32">Q313*H313</f>
        <v>1.6199999999999999E-3</v>
      </c>
      <c r="S313" s="200">
        <v>0</v>
      </c>
      <c r="T313" s="201">
        <f t="shared" ref="T313:T323" si="33">S313*H313</f>
        <v>0</v>
      </c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R313" s="202" t="s">
        <v>117</v>
      </c>
      <c r="AT313" s="202" t="s">
        <v>244</v>
      </c>
      <c r="AU313" s="202" t="s">
        <v>95</v>
      </c>
      <c r="AY313" s="38" t="s">
        <v>242</v>
      </c>
      <c r="BE313" s="203">
        <f t="shared" ref="BE313:BE323" si="34">IF(N313="základní",J313,0)</f>
        <v>0</v>
      </c>
      <c r="BF313" s="203">
        <f t="shared" ref="BF313:BF323" si="35">IF(N313="snížená",J313,0)</f>
        <v>0</v>
      </c>
      <c r="BG313" s="203">
        <f t="shared" ref="BG313:BG323" si="36">IF(N313="zákl. přenesená",J313,0)</f>
        <v>0</v>
      </c>
      <c r="BH313" s="203">
        <f t="shared" ref="BH313:BH323" si="37">IF(N313="sníž. přenesená",J313,0)</f>
        <v>0</v>
      </c>
      <c r="BI313" s="203">
        <f t="shared" ref="BI313:BI323" si="38">IF(N313="nulová",J313,0)</f>
        <v>0</v>
      </c>
      <c r="BJ313" s="38" t="s">
        <v>93</v>
      </c>
      <c r="BK313" s="203">
        <f t="shared" ref="BK313:BK323" si="39">ROUND(I313*H313,2)</f>
        <v>0</v>
      </c>
      <c r="BL313" s="38" t="s">
        <v>117</v>
      </c>
      <c r="BM313" s="202" t="s">
        <v>676</v>
      </c>
    </row>
    <row r="314" spans="1:65" s="57" customFormat="1" ht="21.75" customHeight="1" x14ac:dyDescent="0.2">
      <c r="A314" s="53"/>
      <c r="B314" s="155"/>
      <c r="C314" s="238" t="s">
        <v>677</v>
      </c>
      <c r="D314" s="238" t="s">
        <v>417</v>
      </c>
      <c r="E314" s="239" t="s">
        <v>678</v>
      </c>
      <c r="F314" s="240" t="s">
        <v>679</v>
      </c>
      <c r="G314" s="241" t="s">
        <v>387</v>
      </c>
      <c r="H314" s="242">
        <v>1</v>
      </c>
      <c r="I314" s="35"/>
      <c r="J314" s="243">
        <f t="shared" si="30"/>
        <v>0</v>
      </c>
      <c r="K314" s="244"/>
      <c r="L314" s="245"/>
      <c r="M314" s="246" t="s">
        <v>1</v>
      </c>
      <c r="N314" s="247" t="s">
        <v>50</v>
      </c>
      <c r="O314" s="81"/>
      <c r="P314" s="200">
        <f t="shared" si="31"/>
        <v>0</v>
      </c>
      <c r="Q314" s="200">
        <v>6.0000000000000001E-3</v>
      </c>
      <c r="R314" s="200">
        <f t="shared" si="32"/>
        <v>6.0000000000000001E-3</v>
      </c>
      <c r="S314" s="200">
        <v>0</v>
      </c>
      <c r="T314" s="201">
        <f t="shared" si="33"/>
        <v>0</v>
      </c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R314" s="202" t="s">
        <v>291</v>
      </c>
      <c r="AT314" s="202" t="s">
        <v>417</v>
      </c>
      <c r="AU314" s="202" t="s">
        <v>95</v>
      </c>
      <c r="AY314" s="38" t="s">
        <v>242</v>
      </c>
      <c r="BE314" s="203">
        <f t="shared" si="34"/>
        <v>0</v>
      </c>
      <c r="BF314" s="203">
        <f t="shared" si="35"/>
        <v>0</v>
      </c>
      <c r="BG314" s="203">
        <f t="shared" si="36"/>
        <v>0</v>
      </c>
      <c r="BH314" s="203">
        <f t="shared" si="37"/>
        <v>0</v>
      </c>
      <c r="BI314" s="203">
        <f t="shared" si="38"/>
        <v>0</v>
      </c>
      <c r="BJ314" s="38" t="s">
        <v>93</v>
      </c>
      <c r="BK314" s="203">
        <f t="shared" si="39"/>
        <v>0</v>
      </c>
      <c r="BL314" s="38" t="s">
        <v>117</v>
      </c>
      <c r="BM314" s="202" t="s">
        <v>680</v>
      </c>
    </row>
    <row r="315" spans="1:65" s="57" customFormat="1" ht="21.75" customHeight="1" x14ac:dyDescent="0.2">
      <c r="A315" s="53"/>
      <c r="B315" s="155"/>
      <c r="C315" s="191" t="s">
        <v>681</v>
      </c>
      <c r="D315" s="191" t="s">
        <v>244</v>
      </c>
      <c r="E315" s="192" t="s">
        <v>682</v>
      </c>
      <c r="F315" s="193" t="s">
        <v>683</v>
      </c>
      <c r="G315" s="194" t="s">
        <v>387</v>
      </c>
      <c r="H315" s="195">
        <v>2</v>
      </c>
      <c r="I315" s="31"/>
      <c r="J315" s="196">
        <f t="shared" si="30"/>
        <v>0</v>
      </c>
      <c r="K315" s="197"/>
      <c r="L315" s="54"/>
      <c r="M315" s="198" t="s">
        <v>1</v>
      </c>
      <c r="N315" s="199" t="s">
        <v>50</v>
      </c>
      <c r="O315" s="81"/>
      <c r="P315" s="200">
        <f t="shared" si="31"/>
        <v>0</v>
      </c>
      <c r="Q315" s="200">
        <v>1.6199999999999999E-3</v>
      </c>
      <c r="R315" s="200">
        <f t="shared" si="32"/>
        <v>3.2399999999999998E-3</v>
      </c>
      <c r="S315" s="200">
        <v>0</v>
      </c>
      <c r="T315" s="201">
        <f t="shared" si="33"/>
        <v>0</v>
      </c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R315" s="202" t="s">
        <v>117</v>
      </c>
      <c r="AT315" s="202" t="s">
        <v>244</v>
      </c>
      <c r="AU315" s="202" t="s">
        <v>95</v>
      </c>
      <c r="AY315" s="38" t="s">
        <v>242</v>
      </c>
      <c r="BE315" s="203">
        <f t="shared" si="34"/>
        <v>0</v>
      </c>
      <c r="BF315" s="203">
        <f t="shared" si="35"/>
        <v>0</v>
      </c>
      <c r="BG315" s="203">
        <f t="shared" si="36"/>
        <v>0</v>
      </c>
      <c r="BH315" s="203">
        <f t="shared" si="37"/>
        <v>0</v>
      </c>
      <c r="BI315" s="203">
        <f t="shared" si="38"/>
        <v>0</v>
      </c>
      <c r="BJ315" s="38" t="s">
        <v>93</v>
      </c>
      <c r="BK315" s="203">
        <f t="shared" si="39"/>
        <v>0</v>
      </c>
      <c r="BL315" s="38" t="s">
        <v>117</v>
      </c>
      <c r="BM315" s="202" t="s">
        <v>684</v>
      </c>
    </row>
    <row r="316" spans="1:65" s="57" customFormat="1" ht="21.75" customHeight="1" x14ac:dyDescent="0.2">
      <c r="A316" s="53"/>
      <c r="B316" s="155"/>
      <c r="C316" s="238" t="s">
        <v>685</v>
      </c>
      <c r="D316" s="238" t="s">
        <v>417</v>
      </c>
      <c r="E316" s="239" t="s">
        <v>686</v>
      </c>
      <c r="F316" s="307" t="s">
        <v>687</v>
      </c>
      <c r="G316" s="241" t="s">
        <v>387</v>
      </c>
      <c r="H316" s="242">
        <v>3</v>
      </c>
      <c r="I316" s="35"/>
      <c r="J316" s="243">
        <f t="shared" si="30"/>
        <v>0</v>
      </c>
      <c r="K316" s="244"/>
      <c r="L316" s="245"/>
      <c r="M316" s="246" t="s">
        <v>1</v>
      </c>
      <c r="N316" s="247" t="s">
        <v>50</v>
      </c>
      <c r="O316" s="81"/>
      <c r="P316" s="200">
        <f t="shared" si="31"/>
        <v>0</v>
      </c>
      <c r="Q316" s="200">
        <v>1.4999999999999999E-2</v>
      </c>
      <c r="R316" s="200">
        <f t="shared" si="32"/>
        <v>4.4999999999999998E-2</v>
      </c>
      <c r="S316" s="200">
        <v>0</v>
      </c>
      <c r="T316" s="201">
        <f t="shared" si="33"/>
        <v>0</v>
      </c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R316" s="202" t="s">
        <v>291</v>
      </c>
      <c r="AT316" s="202" t="s">
        <v>417</v>
      </c>
      <c r="AU316" s="202" t="s">
        <v>95</v>
      </c>
      <c r="AY316" s="38" t="s">
        <v>242</v>
      </c>
      <c r="BE316" s="203">
        <f t="shared" si="34"/>
        <v>0</v>
      </c>
      <c r="BF316" s="203">
        <f t="shared" si="35"/>
        <v>0</v>
      </c>
      <c r="BG316" s="203">
        <f t="shared" si="36"/>
        <v>0</v>
      </c>
      <c r="BH316" s="203">
        <f t="shared" si="37"/>
        <v>0</v>
      </c>
      <c r="BI316" s="203">
        <f t="shared" si="38"/>
        <v>0</v>
      </c>
      <c r="BJ316" s="38" t="s">
        <v>93</v>
      </c>
      <c r="BK316" s="203">
        <f t="shared" si="39"/>
        <v>0</v>
      </c>
      <c r="BL316" s="38" t="s">
        <v>117</v>
      </c>
      <c r="BM316" s="202" t="s">
        <v>688</v>
      </c>
    </row>
    <row r="317" spans="1:65" s="57" customFormat="1" ht="16.5" customHeight="1" x14ac:dyDescent="0.2">
      <c r="A317" s="53"/>
      <c r="B317" s="155"/>
      <c r="C317" s="238" t="s">
        <v>689</v>
      </c>
      <c r="D317" s="238" t="s">
        <v>417</v>
      </c>
      <c r="E317" s="239" t="s">
        <v>690</v>
      </c>
      <c r="F317" s="240" t="s">
        <v>691</v>
      </c>
      <c r="G317" s="241" t="s">
        <v>387</v>
      </c>
      <c r="H317" s="242">
        <v>2</v>
      </c>
      <c r="I317" s="35"/>
      <c r="J317" s="243">
        <f t="shared" si="30"/>
        <v>0</v>
      </c>
      <c r="K317" s="244"/>
      <c r="L317" s="245"/>
      <c r="M317" s="246" t="s">
        <v>1</v>
      </c>
      <c r="N317" s="247" t="s">
        <v>50</v>
      </c>
      <c r="O317" s="81"/>
      <c r="P317" s="200">
        <f t="shared" si="31"/>
        <v>0</v>
      </c>
      <c r="Q317" s="200">
        <v>0</v>
      </c>
      <c r="R317" s="200">
        <f t="shared" si="32"/>
        <v>0</v>
      </c>
      <c r="S317" s="200">
        <v>0</v>
      </c>
      <c r="T317" s="201">
        <f t="shared" si="33"/>
        <v>0</v>
      </c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R317" s="202" t="s">
        <v>291</v>
      </c>
      <c r="AT317" s="202" t="s">
        <v>417</v>
      </c>
      <c r="AU317" s="202" t="s">
        <v>95</v>
      </c>
      <c r="AY317" s="38" t="s">
        <v>242</v>
      </c>
      <c r="BE317" s="203">
        <f t="shared" si="34"/>
        <v>0</v>
      </c>
      <c r="BF317" s="203">
        <f t="shared" si="35"/>
        <v>0</v>
      </c>
      <c r="BG317" s="203">
        <f t="shared" si="36"/>
        <v>0</v>
      </c>
      <c r="BH317" s="203">
        <f t="shared" si="37"/>
        <v>0</v>
      </c>
      <c r="BI317" s="203">
        <f t="shared" si="38"/>
        <v>0</v>
      </c>
      <c r="BJ317" s="38" t="s">
        <v>93</v>
      </c>
      <c r="BK317" s="203">
        <f t="shared" si="39"/>
        <v>0</v>
      </c>
      <c r="BL317" s="38" t="s">
        <v>117</v>
      </c>
      <c r="BM317" s="202" t="s">
        <v>692</v>
      </c>
    </row>
    <row r="318" spans="1:65" s="57" customFormat="1" ht="16.5" customHeight="1" x14ac:dyDescent="0.2">
      <c r="A318" s="53"/>
      <c r="B318" s="155"/>
      <c r="C318" s="191" t="s">
        <v>693</v>
      </c>
      <c r="D318" s="191" t="s">
        <v>244</v>
      </c>
      <c r="E318" s="192" t="s">
        <v>694</v>
      </c>
      <c r="F318" s="193" t="s">
        <v>695</v>
      </c>
      <c r="G318" s="194" t="s">
        <v>387</v>
      </c>
      <c r="H318" s="195">
        <v>1</v>
      </c>
      <c r="I318" s="31"/>
      <c r="J318" s="196">
        <f t="shared" si="30"/>
        <v>0</v>
      </c>
      <c r="K318" s="197"/>
      <c r="L318" s="54"/>
      <c r="M318" s="198" t="s">
        <v>1</v>
      </c>
      <c r="N318" s="199" t="s">
        <v>50</v>
      </c>
      <c r="O318" s="81"/>
      <c r="P318" s="200">
        <f t="shared" si="31"/>
        <v>0</v>
      </c>
      <c r="Q318" s="200">
        <v>1.56E-3</v>
      </c>
      <c r="R318" s="200">
        <f t="shared" si="32"/>
        <v>1.56E-3</v>
      </c>
      <c r="S318" s="200">
        <v>0</v>
      </c>
      <c r="T318" s="201">
        <f t="shared" si="33"/>
        <v>0</v>
      </c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R318" s="202" t="s">
        <v>117</v>
      </c>
      <c r="AT318" s="202" t="s">
        <v>244</v>
      </c>
      <c r="AU318" s="202" t="s">
        <v>95</v>
      </c>
      <c r="AY318" s="38" t="s">
        <v>242</v>
      </c>
      <c r="BE318" s="203">
        <f t="shared" si="34"/>
        <v>0</v>
      </c>
      <c r="BF318" s="203">
        <f t="shared" si="35"/>
        <v>0</v>
      </c>
      <c r="BG318" s="203">
        <f t="shared" si="36"/>
        <v>0</v>
      </c>
      <c r="BH318" s="203">
        <f t="shared" si="37"/>
        <v>0</v>
      </c>
      <c r="BI318" s="203">
        <f t="shared" si="38"/>
        <v>0</v>
      </c>
      <c r="BJ318" s="38" t="s">
        <v>93</v>
      </c>
      <c r="BK318" s="203">
        <f t="shared" si="39"/>
        <v>0</v>
      </c>
      <c r="BL318" s="38" t="s">
        <v>117</v>
      </c>
      <c r="BM318" s="202" t="s">
        <v>696</v>
      </c>
    </row>
    <row r="319" spans="1:65" s="57" customFormat="1" ht="21.75" customHeight="1" x14ac:dyDescent="0.2">
      <c r="A319" s="53"/>
      <c r="B319" s="155"/>
      <c r="C319" s="238" t="s">
        <v>697</v>
      </c>
      <c r="D319" s="238" t="s">
        <v>417</v>
      </c>
      <c r="E319" s="239" t="s">
        <v>698</v>
      </c>
      <c r="F319" s="307" t="s">
        <v>699</v>
      </c>
      <c r="G319" s="241" t="s">
        <v>387</v>
      </c>
      <c r="H319" s="242">
        <v>1</v>
      </c>
      <c r="I319" s="35"/>
      <c r="J319" s="243">
        <f t="shared" si="30"/>
        <v>0</v>
      </c>
      <c r="K319" s="244"/>
      <c r="L319" s="245"/>
      <c r="M319" s="246" t="s">
        <v>1</v>
      </c>
      <c r="N319" s="247" t="s">
        <v>50</v>
      </c>
      <c r="O319" s="81"/>
      <c r="P319" s="200">
        <f t="shared" si="31"/>
        <v>0</v>
      </c>
      <c r="Q319" s="200">
        <v>2.5000000000000001E-2</v>
      </c>
      <c r="R319" s="200">
        <f t="shared" si="32"/>
        <v>2.5000000000000001E-2</v>
      </c>
      <c r="S319" s="200">
        <v>0</v>
      </c>
      <c r="T319" s="201">
        <f t="shared" si="33"/>
        <v>0</v>
      </c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R319" s="202" t="s">
        <v>291</v>
      </c>
      <c r="AT319" s="202" t="s">
        <v>417</v>
      </c>
      <c r="AU319" s="202" t="s">
        <v>95</v>
      </c>
      <c r="AY319" s="38" t="s">
        <v>242</v>
      </c>
      <c r="BE319" s="203">
        <f t="shared" si="34"/>
        <v>0</v>
      </c>
      <c r="BF319" s="203">
        <f t="shared" si="35"/>
        <v>0</v>
      </c>
      <c r="BG319" s="203">
        <f t="shared" si="36"/>
        <v>0</v>
      </c>
      <c r="BH319" s="203">
        <f t="shared" si="37"/>
        <v>0</v>
      </c>
      <c r="BI319" s="203">
        <f t="shared" si="38"/>
        <v>0</v>
      </c>
      <c r="BJ319" s="38" t="s">
        <v>93</v>
      </c>
      <c r="BK319" s="203">
        <f t="shared" si="39"/>
        <v>0</v>
      </c>
      <c r="BL319" s="38" t="s">
        <v>117</v>
      </c>
      <c r="BM319" s="202" t="s">
        <v>700</v>
      </c>
    </row>
    <row r="320" spans="1:65" s="57" customFormat="1" ht="21.75" customHeight="1" x14ac:dyDescent="0.2">
      <c r="A320" s="53"/>
      <c r="B320" s="155"/>
      <c r="C320" s="191" t="s">
        <v>701</v>
      </c>
      <c r="D320" s="191" t="s">
        <v>244</v>
      </c>
      <c r="E320" s="192" t="s">
        <v>702</v>
      </c>
      <c r="F320" s="193" t="s">
        <v>703</v>
      </c>
      <c r="G320" s="194" t="s">
        <v>387</v>
      </c>
      <c r="H320" s="195">
        <v>3</v>
      </c>
      <c r="I320" s="31"/>
      <c r="J320" s="196">
        <f t="shared" si="30"/>
        <v>0</v>
      </c>
      <c r="K320" s="197"/>
      <c r="L320" s="54"/>
      <c r="M320" s="198" t="s">
        <v>1</v>
      </c>
      <c r="N320" s="199" t="s">
        <v>50</v>
      </c>
      <c r="O320" s="81"/>
      <c r="P320" s="200">
        <f t="shared" si="31"/>
        <v>0</v>
      </c>
      <c r="Q320" s="200">
        <v>2.96E-3</v>
      </c>
      <c r="R320" s="200">
        <f t="shared" si="32"/>
        <v>8.879999999999999E-3</v>
      </c>
      <c r="S320" s="200">
        <v>0</v>
      </c>
      <c r="T320" s="201">
        <f t="shared" si="33"/>
        <v>0</v>
      </c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R320" s="202" t="s">
        <v>117</v>
      </c>
      <c r="AT320" s="202" t="s">
        <v>244</v>
      </c>
      <c r="AU320" s="202" t="s">
        <v>95</v>
      </c>
      <c r="AY320" s="38" t="s">
        <v>242</v>
      </c>
      <c r="BE320" s="203">
        <f t="shared" si="34"/>
        <v>0</v>
      </c>
      <c r="BF320" s="203">
        <f t="shared" si="35"/>
        <v>0</v>
      </c>
      <c r="BG320" s="203">
        <f t="shared" si="36"/>
        <v>0</v>
      </c>
      <c r="BH320" s="203">
        <f t="shared" si="37"/>
        <v>0</v>
      </c>
      <c r="BI320" s="203">
        <f t="shared" si="38"/>
        <v>0</v>
      </c>
      <c r="BJ320" s="38" t="s">
        <v>93</v>
      </c>
      <c r="BK320" s="203">
        <f t="shared" si="39"/>
        <v>0</v>
      </c>
      <c r="BL320" s="38" t="s">
        <v>117</v>
      </c>
      <c r="BM320" s="202" t="s">
        <v>704</v>
      </c>
    </row>
    <row r="321" spans="1:65" s="57" customFormat="1" ht="26.25" customHeight="1" x14ac:dyDescent="0.2">
      <c r="A321" s="53"/>
      <c r="B321" s="155"/>
      <c r="C321" s="238" t="s">
        <v>705</v>
      </c>
      <c r="D321" s="238" t="s">
        <v>417</v>
      </c>
      <c r="E321" s="239" t="s">
        <v>706</v>
      </c>
      <c r="F321" s="307" t="s">
        <v>707</v>
      </c>
      <c r="G321" s="241" t="s">
        <v>387</v>
      </c>
      <c r="H321" s="242">
        <v>3</v>
      </c>
      <c r="I321" s="35"/>
      <c r="J321" s="243">
        <f t="shared" si="30"/>
        <v>0</v>
      </c>
      <c r="K321" s="244"/>
      <c r="L321" s="245"/>
      <c r="M321" s="246" t="s">
        <v>1</v>
      </c>
      <c r="N321" s="247" t="s">
        <v>50</v>
      </c>
      <c r="O321" s="81"/>
      <c r="P321" s="200">
        <f t="shared" si="31"/>
        <v>0</v>
      </c>
      <c r="Q321" s="200">
        <v>3.1E-2</v>
      </c>
      <c r="R321" s="200">
        <f t="shared" si="32"/>
        <v>9.2999999999999999E-2</v>
      </c>
      <c r="S321" s="200">
        <v>0</v>
      </c>
      <c r="T321" s="201">
        <f t="shared" si="33"/>
        <v>0</v>
      </c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R321" s="202" t="s">
        <v>291</v>
      </c>
      <c r="AT321" s="202" t="s">
        <v>417</v>
      </c>
      <c r="AU321" s="202" t="s">
        <v>95</v>
      </c>
      <c r="AY321" s="38" t="s">
        <v>242</v>
      </c>
      <c r="BE321" s="203">
        <f t="shared" si="34"/>
        <v>0</v>
      </c>
      <c r="BF321" s="203">
        <f t="shared" si="35"/>
        <v>0</v>
      </c>
      <c r="BG321" s="203">
        <f t="shared" si="36"/>
        <v>0</v>
      </c>
      <c r="BH321" s="203">
        <f t="shared" si="37"/>
        <v>0</v>
      </c>
      <c r="BI321" s="203">
        <f t="shared" si="38"/>
        <v>0</v>
      </c>
      <c r="BJ321" s="38" t="s">
        <v>93</v>
      </c>
      <c r="BK321" s="203">
        <f t="shared" si="39"/>
        <v>0</v>
      </c>
      <c r="BL321" s="38" t="s">
        <v>117</v>
      </c>
      <c r="BM321" s="202" t="s">
        <v>708</v>
      </c>
    </row>
    <row r="322" spans="1:65" s="57" customFormat="1" ht="16.5" customHeight="1" x14ac:dyDescent="0.2">
      <c r="A322" s="53"/>
      <c r="B322" s="155"/>
      <c r="C322" s="238" t="s">
        <v>709</v>
      </c>
      <c r="D322" s="238" t="s">
        <v>417</v>
      </c>
      <c r="E322" s="239" t="s">
        <v>710</v>
      </c>
      <c r="F322" s="240" t="s">
        <v>711</v>
      </c>
      <c r="G322" s="241" t="s">
        <v>387</v>
      </c>
      <c r="H322" s="242">
        <v>3</v>
      </c>
      <c r="I322" s="35"/>
      <c r="J322" s="243">
        <f t="shared" si="30"/>
        <v>0</v>
      </c>
      <c r="K322" s="244"/>
      <c r="L322" s="245"/>
      <c r="M322" s="246" t="s">
        <v>1</v>
      </c>
      <c r="N322" s="247" t="s">
        <v>50</v>
      </c>
      <c r="O322" s="81"/>
      <c r="P322" s="200">
        <f t="shared" si="31"/>
        <v>0</v>
      </c>
      <c r="Q322" s="200">
        <v>0</v>
      </c>
      <c r="R322" s="200">
        <f t="shared" si="32"/>
        <v>0</v>
      </c>
      <c r="S322" s="200">
        <v>0</v>
      </c>
      <c r="T322" s="201">
        <f t="shared" si="33"/>
        <v>0</v>
      </c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R322" s="202" t="s">
        <v>291</v>
      </c>
      <c r="AT322" s="202" t="s">
        <v>417</v>
      </c>
      <c r="AU322" s="202" t="s">
        <v>95</v>
      </c>
      <c r="AY322" s="38" t="s">
        <v>242</v>
      </c>
      <c r="BE322" s="203">
        <f t="shared" si="34"/>
        <v>0</v>
      </c>
      <c r="BF322" s="203">
        <f t="shared" si="35"/>
        <v>0</v>
      </c>
      <c r="BG322" s="203">
        <f t="shared" si="36"/>
        <v>0</v>
      </c>
      <c r="BH322" s="203">
        <f t="shared" si="37"/>
        <v>0</v>
      </c>
      <c r="BI322" s="203">
        <f t="shared" si="38"/>
        <v>0</v>
      </c>
      <c r="BJ322" s="38" t="s">
        <v>93</v>
      </c>
      <c r="BK322" s="203">
        <f t="shared" si="39"/>
        <v>0</v>
      </c>
      <c r="BL322" s="38" t="s">
        <v>117</v>
      </c>
      <c r="BM322" s="202" t="s">
        <v>712</v>
      </c>
    </row>
    <row r="323" spans="1:65" s="57" customFormat="1" ht="16.5" customHeight="1" x14ac:dyDescent="0.2">
      <c r="A323" s="53"/>
      <c r="B323" s="155"/>
      <c r="C323" s="191" t="s">
        <v>713</v>
      </c>
      <c r="D323" s="191" t="s">
        <v>244</v>
      </c>
      <c r="E323" s="192" t="s">
        <v>714</v>
      </c>
      <c r="F323" s="193" t="s">
        <v>715</v>
      </c>
      <c r="G323" s="194" t="s">
        <v>299</v>
      </c>
      <c r="H323" s="195">
        <v>1205</v>
      </c>
      <c r="I323" s="31"/>
      <c r="J323" s="196">
        <f t="shared" si="30"/>
        <v>0</v>
      </c>
      <c r="K323" s="197"/>
      <c r="L323" s="54"/>
      <c r="M323" s="198" t="s">
        <v>1</v>
      </c>
      <c r="N323" s="199" t="s">
        <v>50</v>
      </c>
      <c r="O323" s="81"/>
      <c r="P323" s="200">
        <f t="shared" si="31"/>
        <v>0</v>
      </c>
      <c r="Q323" s="200">
        <v>0</v>
      </c>
      <c r="R323" s="200">
        <f t="shared" si="32"/>
        <v>0</v>
      </c>
      <c r="S323" s="200">
        <v>0</v>
      </c>
      <c r="T323" s="201">
        <f t="shared" si="33"/>
        <v>0</v>
      </c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R323" s="202" t="s">
        <v>117</v>
      </c>
      <c r="AT323" s="202" t="s">
        <v>244</v>
      </c>
      <c r="AU323" s="202" t="s">
        <v>95</v>
      </c>
      <c r="AY323" s="38" t="s">
        <v>242</v>
      </c>
      <c r="BE323" s="203">
        <f t="shared" si="34"/>
        <v>0</v>
      </c>
      <c r="BF323" s="203">
        <f t="shared" si="35"/>
        <v>0</v>
      </c>
      <c r="BG323" s="203">
        <f t="shared" si="36"/>
        <v>0</v>
      </c>
      <c r="BH323" s="203">
        <f t="shared" si="37"/>
        <v>0</v>
      </c>
      <c r="BI323" s="203">
        <f t="shared" si="38"/>
        <v>0</v>
      </c>
      <c r="BJ323" s="38" t="s">
        <v>93</v>
      </c>
      <c r="BK323" s="203">
        <f t="shared" si="39"/>
        <v>0</v>
      </c>
      <c r="BL323" s="38" t="s">
        <v>117</v>
      </c>
      <c r="BM323" s="202" t="s">
        <v>716</v>
      </c>
    </row>
    <row r="324" spans="1:65" s="204" customFormat="1" x14ac:dyDescent="0.2">
      <c r="B324" s="205"/>
      <c r="C324" s="206"/>
      <c r="D324" s="207" t="s">
        <v>249</v>
      </c>
      <c r="E324" s="208" t="s">
        <v>1</v>
      </c>
      <c r="F324" s="209" t="s">
        <v>106</v>
      </c>
      <c r="G324" s="206"/>
      <c r="H324" s="210">
        <v>1205</v>
      </c>
      <c r="I324" s="32"/>
      <c r="J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249</v>
      </c>
      <c r="AU324" s="215" t="s">
        <v>95</v>
      </c>
      <c r="AV324" s="204" t="s">
        <v>95</v>
      </c>
      <c r="AW324" s="204" t="s">
        <v>42</v>
      </c>
      <c r="AX324" s="204" t="s">
        <v>93</v>
      </c>
      <c r="AY324" s="215" t="s">
        <v>242</v>
      </c>
    </row>
    <row r="325" spans="1:65" s="57" customFormat="1" ht="21.75" customHeight="1" x14ac:dyDescent="0.2">
      <c r="A325" s="53"/>
      <c r="B325" s="155"/>
      <c r="C325" s="191" t="s">
        <v>717</v>
      </c>
      <c r="D325" s="191" t="s">
        <v>244</v>
      </c>
      <c r="E325" s="192" t="s">
        <v>718</v>
      </c>
      <c r="F325" s="193" t="s">
        <v>719</v>
      </c>
      <c r="G325" s="194" t="s">
        <v>387</v>
      </c>
      <c r="H325" s="195">
        <v>2</v>
      </c>
      <c r="I325" s="31"/>
      <c r="J325" s="196">
        <f>ROUND(I325*H325,2)</f>
        <v>0</v>
      </c>
      <c r="K325" s="197"/>
      <c r="L325" s="54"/>
      <c r="M325" s="198" t="s">
        <v>1</v>
      </c>
      <c r="N325" s="199" t="s">
        <v>50</v>
      </c>
      <c r="O325" s="81"/>
      <c r="P325" s="200">
        <f>O325*H325</f>
        <v>0</v>
      </c>
      <c r="Q325" s="200">
        <v>0.45937</v>
      </c>
      <c r="R325" s="200">
        <f>Q325*H325</f>
        <v>0.91874</v>
      </c>
      <c r="S325" s="200">
        <v>0</v>
      </c>
      <c r="T325" s="201">
        <f>S325*H325</f>
        <v>0</v>
      </c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R325" s="202" t="s">
        <v>117</v>
      </c>
      <c r="AT325" s="202" t="s">
        <v>244</v>
      </c>
      <c r="AU325" s="202" t="s">
        <v>95</v>
      </c>
      <c r="AY325" s="38" t="s">
        <v>242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38" t="s">
        <v>93</v>
      </c>
      <c r="BK325" s="203">
        <f>ROUND(I325*H325,2)</f>
        <v>0</v>
      </c>
      <c r="BL325" s="38" t="s">
        <v>117</v>
      </c>
      <c r="BM325" s="202" t="s">
        <v>720</v>
      </c>
    </row>
    <row r="326" spans="1:65" s="254" customFormat="1" ht="21.75" customHeight="1" x14ac:dyDescent="0.2">
      <c r="A326" s="157"/>
      <c r="B326" s="155"/>
      <c r="C326" s="191" t="s">
        <v>721</v>
      </c>
      <c r="D326" s="191" t="s">
        <v>244</v>
      </c>
      <c r="E326" s="192" t="s">
        <v>722</v>
      </c>
      <c r="F326" s="193" t="s">
        <v>723</v>
      </c>
      <c r="G326" s="194" t="s">
        <v>387</v>
      </c>
      <c r="H326" s="195">
        <v>1</v>
      </c>
      <c r="I326" s="31"/>
      <c r="J326" s="196">
        <f>ROUND(I326*H326,2)</f>
        <v>0</v>
      </c>
      <c r="K326" s="248"/>
      <c r="L326" s="155"/>
      <c r="M326" s="249" t="s">
        <v>1</v>
      </c>
      <c r="N326" s="250" t="s">
        <v>50</v>
      </c>
      <c r="O326" s="251"/>
      <c r="P326" s="252">
        <f>O326*H326</f>
        <v>0</v>
      </c>
      <c r="Q326" s="252">
        <v>1.92726</v>
      </c>
      <c r="R326" s="252">
        <f>Q326*H326</f>
        <v>1.92726</v>
      </c>
      <c r="S326" s="252">
        <v>0</v>
      </c>
      <c r="T326" s="253">
        <f>S326*H326</f>
        <v>0</v>
      </c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R326" s="255" t="s">
        <v>117</v>
      </c>
      <c r="AT326" s="255" t="s">
        <v>244</v>
      </c>
      <c r="AU326" s="255" t="s">
        <v>95</v>
      </c>
      <c r="AY326" s="256" t="s">
        <v>242</v>
      </c>
      <c r="BE326" s="257">
        <f>IF(N326="základní",J326,0)</f>
        <v>0</v>
      </c>
      <c r="BF326" s="257">
        <f>IF(N326="snížená",J326,0)</f>
        <v>0</v>
      </c>
      <c r="BG326" s="257">
        <f>IF(N326="zákl. přenesená",J326,0)</f>
        <v>0</v>
      </c>
      <c r="BH326" s="257">
        <f>IF(N326="sníž. přenesená",J326,0)</f>
        <v>0</v>
      </c>
      <c r="BI326" s="257">
        <f>IF(N326="nulová",J326,0)</f>
        <v>0</v>
      </c>
      <c r="BJ326" s="256" t="s">
        <v>93</v>
      </c>
      <c r="BK326" s="257">
        <f>ROUND(I326*H326,2)</f>
        <v>0</v>
      </c>
      <c r="BL326" s="256" t="s">
        <v>117</v>
      </c>
      <c r="BM326" s="255" t="s">
        <v>724</v>
      </c>
    </row>
    <row r="327" spans="1:65" s="204" customFormat="1" x14ac:dyDescent="0.2">
      <c r="B327" s="205"/>
      <c r="C327" s="206"/>
      <c r="D327" s="207" t="s">
        <v>249</v>
      </c>
      <c r="E327" s="208" t="s">
        <v>1</v>
      </c>
      <c r="F327" s="209" t="s">
        <v>725</v>
      </c>
      <c r="G327" s="206"/>
      <c r="H327" s="210">
        <v>1</v>
      </c>
      <c r="I327" s="32"/>
      <c r="J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249</v>
      </c>
      <c r="AU327" s="215" t="s">
        <v>95</v>
      </c>
      <c r="AV327" s="204" t="s">
        <v>95</v>
      </c>
      <c r="AW327" s="204" t="s">
        <v>42</v>
      </c>
      <c r="AX327" s="204" t="s">
        <v>93</v>
      </c>
      <c r="AY327" s="215" t="s">
        <v>242</v>
      </c>
    </row>
    <row r="328" spans="1:65" s="57" customFormat="1" ht="33" customHeight="1" x14ac:dyDescent="0.2">
      <c r="A328" s="53"/>
      <c r="B328" s="155"/>
      <c r="C328" s="238" t="s">
        <v>726</v>
      </c>
      <c r="D328" s="238" t="s">
        <v>417</v>
      </c>
      <c r="E328" s="239" t="s">
        <v>727</v>
      </c>
      <c r="F328" s="240" t="s">
        <v>728</v>
      </c>
      <c r="G328" s="241" t="s">
        <v>387</v>
      </c>
      <c r="H328" s="242">
        <v>1</v>
      </c>
      <c r="I328" s="35"/>
      <c r="J328" s="243">
        <f t="shared" ref="J328:J340" si="40">ROUND(I328*H328,2)</f>
        <v>0</v>
      </c>
      <c r="K328" s="244"/>
      <c r="L328" s="245"/>
      <c r="M328" s="246" t="s">
        <v>1</v>
      </c>
      <c r="N328" s="247" t="s">
        <v>50</v>
      </c>
      <c r="O328" s="81"/>
      <c r="P328" s="200">
        <f t="shared" ref="P328:P340" si="41">O328*H328</f>
        <v>0</v>
      </c>
      <c r="Q328" s="200">
        <v>1.29</v>
      </c>
      <c r="R328" s="200">
        <f t="shared" ref="R328:R340" si="42">Q328*H328</f>
        <v>1.29</v>
      </c>
      <c r="S328" s="200">
        <v>0</v>
      </c>
      <c r="T328" s="201">
        <f t="shared" ref="T328:T340" si="43">S328*H328</f>
        <v>0</v>
      </c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R328" s="202" t="s">
        <v>291</v>
      </c>
      <c r="AT328" s="202" t="s">
        <v>417</v>
      </c>
      <c r="AU328" s="202" t="s">
        <v>95</v>
      </c>
      <c r="AY328" s="38" t="s">
        <v>242</v>
      </c>
      <c r="BE328" s="203">
        <f t="shared" ref="BE328:BE340" si="44">IF(N328="základní",J328,0)</f>
        <v>0</v>
      </c>
      <c r="BF328" s="203">
        <f t="shared" ref="BF328:BF340" si="45">IF(N328="snížená",J328,0)</f>
        <v>0</v>
      </c>
      <c r="BG328" s="203">
        <f t="shared" ref="BG328:BG340" si="46">IF(N328="zákl. přenesená",J328,0)</f>
        <v>0</v>
      </c>
      <c r="BH328" s="203">
        <f t="shared" ref="BH328:BH340" si="47">IF(N328="sníž. přenesená",J328,0)</f>
        <v>0</v>
      </c>
      <c r="BI328" s="203">
        <f t="shared" ref="BI328:BI340" si="48">IF(N328="nulová",J328,0)</f>
        <v>0</v>
      </c>
      <c r="BJ328" s="38" t="s">
        <v>93</v>
      </c>
      <c r="BK328" s="203">
        <f t="shared" ref="BK328:BK340" si="49">ROUND(I328*H328,2)</f>
        <v>0</v>
      </c>
      <c r="BL328" s="38" t="s">
        <v>117</v>
      </c>
      <c r="BM328" s="202" t="s">
        <v>729</v>
      </c>
    </row>
    <row r="329" spans="1:65" s="57" customFormat="1" ht="21.75" customHeight="1" x14ac:dyDescent="0.2">
      <c r="A329" s="53"/>
      <c r="B329" s="155"/>
      <c r="C329" s="238" t="s">
        <v>730</v>
      </c>
      <c r="D329" s="238" t="s">
        <v>417</v>
      </c>
      <c r="E329" s="239" t="s">
        <v>731</v>
      </c>
      <c r="F329" s="240" t="s">
        <v>732</v>
      </c>
      <c r="G329" s="241" t="s">
        <v>387</v>
      </c>
      <c r="H329" s="242">
        <v>2</v>
      </c>
      <c r="I329" s="35"/>
      <c r="J329" s="243">
        <f t="shared" si="40"/>
        <v>0</v>
      </c>
      <c r="K329" s="244"/>
      <c r="L329" s="245"/>
      <c r="M329" s="246" t="s">
        <v>1</v>
      </c>
      <c r="N329" s="247" t="s">
        <v>50</v>
      </c>
      <c r="O329" s="81"/>
      <c r="P329" s="200">
        <f t="shared" si="41"/>
        <v>0</v>
      </c>
      <c r="Q329" s="200">
        <v>2E-3</v>
      </c>
      <c r="R329" s="200">
        <f t="shared" si="42"/>
        <v>4.0000000000000001E-3</v>
      </c>
      <c r="S329" s="200">
        <v>0</v>
      </c>
      <c r="T329" s="201">
        <f t="shared" si="43"/>
        <v>0</v>
      </c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R329" s="202" t="s">
        <v>291</v>
      </c>
      <c r="AT329" s="202" t="s">
        <v>417</v>
      </c>
      <c r="AU329" s="202" t="s">
        <v>95</v>
      </c>
      <c r="AY329" s="38" t="s">
        <v>242</v>
      </c>
      <c r="BE329" s="203">
        <f t="shared" si="44"/>
        <v>0</v>
      </c>
      <c r="BF329" s="203">
        <f t="shared" si="45"/>
        <v>0</v>
      </c>
      <c r="BG329" s="203">
        <f t="shared" si="46"/>
        <v>0</v>
      </c>
      <c r="BH329" s="203">
        <f t="shared" si="47"/>
        <v>0</v>
      </c>
      <c r="BI329" s="203">
        <f t="shared" si="48"/>
        <v>0</v>
      </c>
      <c r="BJ329" s="38" t="s">
        <v>93</v>
      </c>
      <c r="BK329" s="203">
        <f t="shared" si="49"/>
        <v>0</v>
      </c>
      <c r="BL329" s="38" t="s">
        <v>117</v>
      </c>
      <c r="BM329" s="202" t="s">
        <v>733</v>
      </c>
    </row>
    <row r="330" spans="1:65" s="57" customFormat="1" ht="21.75" customHeight="1" x14ac:dyDescent="0.2">
      <c r="A330" s="53"/>
      <c r="B330" s="155"/>
      <c r="C330" s="238" t="s">
        <v>734</v>
      </c>
      <c r="D330" s="238" t="s">
        <v>417</v>
      </c>
      <c r="E330" s="239" t="s">
        <v>735</v>
      </c>
      <c r="F330" s="240" t="s">
        <v>736</v>
      </c>
      <c r="G330" s="241" t="s">
        <v>387</v>
      </c>
      <c r="H330" s="242">
        <v>1</v>
      </c>
      <c r="I330" s="35"/>
      <c r="J330" s="243">
        <f t="shared" si="40"/>
        <v>0</v>
      </c>
      <c r="K330" s="244"/>
      <c r="L330" s="245"/>
      <c r="M330" s="246" t="s">
        <v>1</v>
      </c>
      <c r="N330" s="247" t="s">
        <v>50</v>
      </c>
      <c r="O330" s="81"/>
      <c r="P330" s="200">
        <f t="shared" si="41"/>
        <v>0</v>
      </c>
      <c r="Q330" s="200">
        <v>1.02</v>
      </c>
      <c r="R330" s="200">
        <f t="shared" si="42"/>
        <v>1.02</v>
      </c>
      <c r="S330" s="200">
        <v>0</v>
      </c>
      <c r="T330" s="201">
        <f t="shared" si="43"/>
        <v>0</v>
      </c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R330" s="202" t="s">
        <v>291</v>
      </c>
      <c r="AT330" s="202" t="s">
        <v>417</v>
      </c>
      <c r="AU330" s="202" t="s">
        <v>95</v>
      </c>
      <c r="AY330" s="38" t="s">
        <v>242</v>
      </c>
      <c r="BE330" s="203">
        <f t="shared" si="44"/>
        <v>0</v>
      </c>
      <c r="BF330" s="203">
        <f t="shared" si="45"/>
        <v>0</v>
      </c>
      <c r="BG330" s="203">
        <f t="shared" si="46"/>
        <v>0</v>
      </c>
      <c r="BH330" s="203">
        <f t="shared" si="47"/>
        <v>0</v>
      </c>
      <c r="BI330" s="203">
        <f t="shared" si="48"/>
        <v>0</v>
      </c>
      <c r="BJ330" s="38" t="s">
        <v>93</v>
      </c>
      <c r="BK330" s="203">
        <f t="shared" si="49"/>
        <v>0</v>
      </c>
      <c r="BL330" s="38" t="s">
        <v>117</v>
      </c>
      <c r="BM330" s="202" t="s">
        <v>737</v>
      </c>
    </row>
    <row r="331" spans="1:65" s="57" customFormat="1" ht="21.75" customHeight="1" x14ac:dyDescent="0.2">
      <c r="A331" s="53"/>
      <c r="B331" s="155"/>
      <c r="C331" s="238" t="s">
        <v>738</v>
      </c>
      <c r="D331" s="238" t="s">
        <v>417</v>
      </c>
      <c r="E331" s="239" t="s">
        <v>739</v>
      </c>
      <c r="F331" s="240" t="s">
        <v>740</v>
      </c>
      <c r="G331" s="241" t="s">
        <v>387</v>
      </c>
      <c r="H331" s="242">
        <v>1</v>
      </c>
      <c r="I331" s="35"/>
      <c r="J331" s="243">
        <f t="shared" si="40"/>
        <v>0</v>
      </c>
      <c r="K331" s="244"/>
      <c r="L331" s="245"/>
      <c r="M331" s="246" t="s">
        <v>1</v>
      </c>
      <c r="N331" s="247" t="s">
        <v>50</v>
      </c>
      <c r="O331" s="81"/>
      <c r="P331" s="200">
        <f t="shared" si="41"/>
        <v>0</v>
      </c>
      <c r="Q331" s="200">
        <v>0.48399999999999999</v>
      </c>
      <c r="R331" s="200">
        <f t="shared" si="42"/>
        <v>0.48399999999999999</v>
      </c>
      <c r="S331" s="200">
        <v>0</v>
      </c>
      <c r="T331" s="201">
        <f t="shared" si="43"/>
        <v>0</v>
      </c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R331" s="202" t="s">
        <v>291</v>
      </c>
      <c r="AT331" s="202" t="s">
        <v>417</v>
      </c>
      <c r="AU331" s="202" t="s">
        <v>95</v>
      </c>
      <c r="AY331" s="38" t="s">
        <v>242</v>
      </c>
      <c r="BE331" s="203">
        <f t="shared" si="44"/>
        <v>0</v>
      </c>
      <c r="BF331" s="203">
        <f t="shared" si="45"/>
        <v>0</v>
      </c>
      <c r="BG331" s="203">
        <f t="shared" si="46"/>
        <v>0</v>
      </c>
      <c r="BH331" s="203">
        <f t="shared" si="47"/>
        <v>0</v>
      </c>
      <c r="BI331" s="203">
        <f t="shared" si="48"/>
        <v>0</v>
      </c>
      <c r="BJ331" s="38" t="s">
        <v>93</v>
      </c>
      <c r="BK331" s="203">
        <f t="shared" si="49"/>
        <v>0</v>
      </c>
      <c r="BL331" s="38" t="s">
        <v>117</v>
      </c>
      <c r="BM331" s="202" t="s">
        <v>741</v>
      </c>
    </row>
    <row r="332" spans="1:65" s="57" customFormat="1" ht="21.75" customHeight="1" x14ac:dyDescent="0.2">
      <c r="A332" s="53"/>
      <c r="B332" s="155"/>
      <c r="C332" s="238" t="s">
        <v>742</v>
      </c>
      <c r="D332" s="238" t="s">
        <v>417</v>
      </c>
      <c r="E332" s="239" t="s">
        <v>743</v>
      </c>
      <c r="F332" s="240" t="s">
        <v>744</v>
      </c>
      <c r="G332" s="241" t="s">
        <v>387</v>
      </c>
      <c r="H332" s="242">
        <v>1</v>
      </c>
      <c r="I332" s="35"/>
      <c r="J332" s="243">
        <f t="shared" si="40"/>
        <v>0</v>
      </c>
      <c r="K332" s="244"/>
      <c r="L332" s="245"/>
      <c r="M332" s="246" t="s">
        <v>1</v>
      </c>
      <c r="N332" s="247" t="s">
        <v>50</v>
      </c>
      <c r="O332" s="81"/>
      <c r="P332" s="200">
        <f t="shared" si="41"/>
        <v>0</v>
      </c>
      <c r="Q332" s="200">
        <v>6.8000000000000005E-2</v>
      </c>
      <c r="R332" s="200">
        <f t="shared" si="42"/>
        <v>6.8000000000000005E-2</v>
      </c>
      <c r="S332" s="200">
        <v>0</v>
      </c>
      <c r="T332" s="201">
        <f t="shared" si="43"/>
        <v>0</v>
      </c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R332" s="202" t="s">
        <v>291</v>
      </c>
      <c r="AT332" s="202" t="s">
        <v>417</v>
      </c>
      <c r="AU332" s="202" t="s">
        <v>95</v>
      </c>
      <c r="AY332" s="38" t="s">
        <v>242</v>
      </c>
      <c r="BE332" s="203">
        <f t="shared" si="44"/>
        <v>0</v>
      </c>
      <c r="BF332" s="203">
        <f t="shared" si="45"/>
        <v>0</v>
      </c>
      <c r="BG332" s="203">
        <f t="shared" si="46"/>
        <v>0</v>
      </c>
      <c r="BH332" s="203">
        <f t="shared" si="47"/>
        <v>0</v>
      </c>
      <c r="BI332" s="203">
        <f t="shared" si="48"/>
        <v>0</v>
      </c>
      <c r="BJ332" s="38" t="s">
        <v>93</v>
      </c>
      <c r="BK332" s="203">
        <f t="shared" si="49"/>
        <v>0</v>
      </c>
      <c r="BL332" s="38" t="s">
        <v>117</v>
      </c>
      <c r="BM332" s="202" t="s">
        <v>745</v>
      </c>
    </row>
    <row r="333" spans="1:65" s="57" customFormat="1" ht="21.75" customHeight="1" x14ac:dyDescent="0.2">
      <c r="A333" s="53"/>
      <c r="B333" s="155"/>
      <c r="C333" s="238" t="s">
        <v>746</v>
      </c>
      <c r="D333" s="238" t="s">
        <v>417</v>
      </c>
      <c r="E333" s="239" t="s">
        <v>747</v>
      </c>
      <c r="F333" s="240" t="s">
        <v>748</v>
      </c>
      <c r="G333" s="241" t="s">
        <v>387</v>
      </c>
      <c r="H333" s="242">
        <v>1</v>
      </c>
      <c r="I333" s="35"/>
      <c r="J333" s="243">
        <f t="shared" si="40"/>
        <v>0</v>
      </c>
      <c r="K333" s="244"/>
      <c r="L333" s="245"/>
      <c r="M333" s="246" t="s">
        <v>1</v>
      </c>
      <c r="N333" s="247" t="s">
        <v>50</v>
      </c>
      <c r="O333" s="81"/>
      <c r="P333" s="200">
        <f t="shared" si="41"/>
        <v>0</v>
      </c>
      <c r="Q333" s="200">
        <v>0.04</v>
      </c>
      <c r="R333" s="200">
        <f t="shared" si="42"/>
        <v>0.04</v>
      </c>
      <c r="S333" s="200">
        <v>0</v>
      </c>
      <c r="T333" s="201">
        <f t="shared" si="43"/>
        <v>0</v>
      </c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R333" s="202" t="s">
        <v>291</v>
      </c>
      <c r="AT333" s="202" t="s">
        <v>417</v>
      </c>
      <c r="AU333" s="202" t="s">
        <v>95</v>
      </c>
      <c r="AY333" s="38" t="s">
        <v>242</v>
      </c>
      <c r="BE333" s="203">
        <f t="shared" si="44"/>
        <v>0</v>
      </c>
      <c r="BF333" s="203">
        <f t="shared" si="45"/>
        <v>0</v>
      </c>
      <c r="BG333" s="203">
        <f t="shared" si="46"/>
        <v>0</v>
      </c>
      <c r="BH333" s="203">
        <f t="shared" si="47"/>
        <v>0</v>
      </c>
      <c r="BI333" s="203">
        <f t="shared" si="48"/>
        <v>0</v>
      </c>
      <c r="BJ333" s="38" t="s">
        <v>93</v>
      </c>
      <c r="BK333" s="203">
        <f t="shared" si="49"/>
        <v>0</v>
      </c>
      <c r="BL333" s="38" t="s">
        <v>117</v>
      </c>
      <c r="BM333" s="202" t="s">
        <v>749</v>
      </c>
    </row>
    <row r="334" spans="1:65" s="57" customFormat="1" ht="52.5" customHeight="1" x14ac:dyDescent="0.2">
      <c r="A334" s="53"/>
      <c r="B334" s="155"/>
      <c r="C334" s="191" t="s">
        <v>750</v>
      </c>
      <c r="D334" s="191" t="s">
        <v>244</v>
      </c>
      <c r="E334" s="192" t="s">
        <v>751</v>
      </c>
      <c r="F334" s="193" t="s">
        <v>1130</v>
      </c>
      <c r="G334" s="194" t="s">
        <v>387</v>
      </c>
      <c r="H334" s="195">
        <v>1</v>
      </c>
      <c r="I334" s="31"/>
      <c r="J334" s="196">
        <f t="shared" si="40"/>
        <v>0</v>
      </c>
      <c r="K334" s="197"/>
      <c r="L334" s="54"/>
      <c r="M334" s="198" t="s">
        <v>1</v>
      </c>
      <c r="N334" s="199" t="s">
        <v>50</v>
      </c>
      <c r="O334" s="81"/>
      <c r="P334" s="200">
        <f t="shared" si="41"/>
        <v>0</v>
      </c>
      <c r="Q334" s="200">
        <v>13.5</v>
      </c>
      <c r="R334" s="200">
        <f t="shared" si="42"/>
        <v>13.5</v>
      </c>
      <c r="S334" s="200">
        <v>0</v>
      </c>
      <c r="T334" s="201">
        <f t="shared" si="43"/>
        <v>0</v>
      </c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R334" s="202" t="s">
        <v>117</v>
      </c>
      <c r="AT334" s="202" t="s">
        <v>244</v>
      </c>
      <c r="AU334" s="202" t="s">
        <v>95</v>
      </c>
      <c r="AY334" s="38" t="s">
        <v>242</v>
      </c>
      <c r="BE334" s="203">
        <f t="shared" si="44"/>
        <v>0</v>
      </c>
      <c r="BF334" s="203">
        <f t="shared" si="45"/>
        <v>0</v>
      </c>
      <c r="BG334" s="203">
        <f t="shared" si="46"/>
        <v>0</v>
      </c>
      <c r="BH334" s="203">
        <f t="shared" si="47"/>
        <v>0</v>
      </c>
      <c r="BI334" s="203">
        <f t="shared" si="48"/>
        <v>0</v>
      </c>
      <c r="BJ334" s="38" t="s">
        <v>93</v>
      </c>
      <c r="BK334" s="203">
        <f t="shared" si="49"/>
        <v>0</v>
      </c>
      <c r="BL334" s="38" t="s">
        <v>117</v>
      </c>
      <c r="BM334" s="202" t="s">
        <v>752</v>
      </c>
    </row>
    <row r="335" spans="1:65" s="57" customFormat="1" ht="21.75" customHeight="1" x14ac:dyDescent="0.2">
      <c r="A335" s="53"/>
      <c r="B335" s="155"/>
      <c r="C335" s="191" t="s">
        <v>753</v>
      </c>
      <c r="D335" s="191" t="s">
        <v>244</v>
      </c>
      <c r="E335" s="192" t="s">
        <v>754</v>
      </c>
      <c r="F335" s="193" t="s">
        <v>755</v>
      </c>
      <c r="G335" s="194" t="s">
        <v>387</v>
      </c>
      <c r="H335" s="195">
        <v>2</v>
      </c>
      <c r="I335" s="31"/>
      <c r="J335" s="196">
        <f t="shared" si="40"/>
        <v>0</v>
      </c>
      <c r="K335" s="197"/>
      <c r="L335" s="54"/>
      <c r="M335" s="198" t="s">
        <v>1</v>
      </c>
      <c r="N335" s="199" t="s">
        <v>50</v>
      </c>
      <c r="O335" s="81"/>
      <c r="P335" s="200">
        <f t="shared" si="41"/>
        <v>0</v>
      </c>
      <c r="Q335" s="200">
        <v>0.21734000000000001</v>
      </c>
      <c r="R335" s="200">
        <f t="shared" si="42"/>
        <v>0.43468000000000001</v>
      </c>
      <c r="S335" s="200">
        <v>0</v>
      </c>
      <c r="T335" s="201">
        <f t="shared" si="43"/>
        <v>0</v>
      </c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R335" s="202" t="s">
        <v>117</v>
      </c>
      <c r="AT335" s="202" t="s">
        <v>244</v>
      </c>
      <c r="AU335" s="202" t="s">
        <v>95</v>
      </c>
      <c r="AY335" s="38" t="s">
        <v>242</v>
      </c>
      <c r="BE335" s="203">
        <f t="shared" si="44"/>
        <v>0</v>
      </c>
      <c r="BF335" s="203">
        <f t="shared" si="45"/>
        <v>0</v>
      </c>
      <c r="BG335" s="203">
        <f t="shared" si="46"/>
        <v>0</v>
      </c>
      <c r="BH335" s="203">
        <f t="shared" si="47"/>
        <v>0</v>
      </c>
      <c r="BI335" s="203">
        <f t="shared" si="48"/>
        <v>0</v>
      </c>
      <c r="BJ335" s="38" t="s">
        <v>93</v>
      </c>
      <c r="BK335" s="203">
        <f t="shared" si="49"/>
        <v>0</v>
      </c>
      <c r="BL335" s="38" t="s">
        <v>117</v>
      </c>
      <c r="BM335" s="202" t="s">
        <v>756</v>
      </c>
    </row>
    <row r="336" spans="1:65" s="57" customFormat="1" ht="21.75" customHeight="1" x14ac:dyDescent="0.2">
      <c r="A336" s="53"/>
      <c r="B336" s="155"/>
      <c r="C336" s="238" t="s">
        <v>757</v>
      </c>
      <c r="D336" s="238" t="s">
        <v>417</v>
      </c>
      <c r="E336" s="239" t="s">
        <v>758</v>
      </c>
      <c r="F336" s="240" t="s">
        <v>759</v>
      </c>
      <c r="G336" s="241" t="s">
        <v>387</v>
      </c>
      <c r="H336" s="242">
        <v>2</v>
      </c>
      <c r="I336" s="35"/>
      <c r="J336" s="243">
        <f t="shared" si="40"/>
        <v>0</v>
      </c>
      <c r="K336" s="244"/>
      <c r="L336" s="245"/>
      <c r="M336" s="246" t="s">
        <v>1</v>
      </c>
      <c r="N336" s="247" t="s">
        <v>50</v>
      </c>
      <c r="O336" s="81"/>
      <c r="P336" s="200">
        <f t="shared" si="41"/>
        <v>0</v>
      </c>
      <c r="Q336" s="200">
        <v>8.1000000000000003E-2</v>
      </c>
      <c r="R336" s="200">
        <f t="shared" si="42"/>
        <v>0.16200000000000001</v>
      </c>
      <c r="S336" s="200">
        <v>0</v>
      </c>
      <c r="T336" s="201">
        <f t="shared" si="43"/>
        <v>0</v>
      </c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R336" s="202" t="s">
        <v>427</v>
      </c>
      <c r="AT336" s="202" t="s">
        <v>417</v>
      </c>
      <c r="AU336" s="202" t="s">
        <v>95</v>
      </c>
      <c r="AY336" s="38" t="s">
        <v>242</v>
      </c>
      <c r="BE336" s="203">
        <f t="shared" si="44"/>
        <v>0</v>
      </c>
      <c r="BF336" s="203">
        <f t="shared" si="45"/>
        <v>0</v>
      </c>
      <c r="BG336" s="203">
        <f t="shared" si="46"/>
        <v>0</v>
      </c>
      <c r="BH336" s="203">
        <f t="shared" si="47"/>
        <v>0</v>
      </c>
      <c r="BI336" s="203">
        <f t="shared" si="48"/>
        <v>0</v>
      </c>
      <c r="BJ336" s="38" t="s">
        <v>93</v>
      </c>
      <c r="BK336" s="203">
        <f t="shared" si="49"/>
        <v>0</v>
      </c>
      <c r="BL336" s="38" t="s">
        <v>341</v>
      </c>
      <c r="BM336" s="202" t="s">
        <v>760</v>
      </c>
    </row>
    <row r="337" spans="1:65" s="57" customFormat="1" ht="16.5" customHeight="1" x14ac:dyDescent="0.2">
      <c r="A337" s="53"/>
      <c r="B337" s="155"/>
      <c r="C337" s="191" t="s">
        <v>761</v>
      </c>
      <c r="D337" s="191" t="s">
        <v>244</v>
      </c>
      <c r="E337" s="192" t="s">
        <v>762</v>
      </c>
      <c r="F337" s="193" t="s">
        <v>763</v>
      </c>
      <c r="G337" s="194" t="s">
        <v>387</v>
      </c>
      <c r="H337" s="195">
        <v>1</v>
      </c>
      <c r="I337" s="31"/>
      <c r="J337" s="196">
        <f t="shared" si="40"/>
        <v>0</v>
      </c>
      <c r="K337" s="197"/>
      <c r="L337" s="54"/>
      <c r="M337" s="198" t="s">
        <v>1</v>
      </c>
      <c r="N337" s="199" t="s">
        <v>50</v>
      </c>
      <c r="O337" s="81"/>
      <c r="P337" s="200">
        <f t="shared" si="41"/>
        <v>0</v>
      </c>
      <c r="Q337" s="200">
        <v>0.12303</v>
      </c>
      <c r="R337" s="200">
        <f t="shared" si="42"/>
        <v>0.12303</v>
      </c>
      <c r="S337" s="200">
        <v>0</v>
      </c>
      <c r="T337" s="201">
        <f t="shared" si="43"/>
        <v>0</v>
      </c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R337" s="202" t="s">
        <v>117</v>
      </c>
      <c r="AT337" s="202" t="s">
        <v>244</v>
      </c>
      <c r="AU337" s="202" t="s">
        <v>95</v>
      </c>
      <c r="AY337" s="38" t="s">
        <v>242</v>
      </c>
      <c r="BE337" s="203">
        <f t="shared" si="44"/>
        <v>0</v>
      </c>
      <c r="BF337" s="203">
        <f t="shared" si="45"/>
        <v>0</v>
      </c>
      <c r="BG337" s="203">
        <f t="shared" si="46"/>
        <v>0</v>
      </c>
      <c r="BH337" s="203">
        <f t="shared" si="47"/>
        <v>0</v>
      </c>
      <c r="BI337" s="203">
        <f t="shared" si="48"/>
        <v>0</v>
      </c>
      <c r="BJ337" s="38" t="s">
        <v>93</v>
      </c>
      <c r="BK337" s="203">
        <f t="shared" si="49"/>
        <v>0</v>
      </c>
      <c r="BL337" s="38" t="s">
        <v>117</v>
      </c>
      <c r="BM337" s="202" t="s">
        <v>764</v>
      </c>
    </row>
    <row r="338" spans="1:65" s="57" customFormat="1" ht="16.5" customHeight="1" x14ac:dyDescent="0.2">
      <c r="A338" s="53"/>
      <c r="B338" s="155"/>
      <c r="C338" s="238" t="s">
        <v>765</v>
      </c>
      <c r="D338" s="238" t="s">
        <v>417</v>
      </c>
      <c r="E338" s="239" t="s">
        <v>766</v>
      </c>
      <c r="F338" s="240" t="s">
        <v>767</v>
      </c>
      <c r="G338" s="241" t="s">
        <v>387</v>
      </c>
      <c r="H338" s="242">
        <v>1</v>
      </c>
      <c r="I338" s="35"/>
      <c r="J338" s="243">
        <f t="shared" si="40"/>
        <v>0</v>
      </c>
      <c r="K338" s="244"/>
      <c r="L338" s="245"/>
      <c r="M338" s="246" t="s">
        <v>1</v>
      </c>
      <c r="N338" s="247" t="s">
        <v>50</v>
      </c>
      <c r="O338" s="81"/>
      <c r="P338" s="200">
        <f t="shared" si="41"/>
        <v>0</v>
      </c>
      <c r="Q338" s="200">
        <v>4.8999999999999998E-3</v>
      </c>
      <c r="R338" s="200">
        <f t="shared" si="42"/>
        <v>4.8999999999999998E-3</v>
      </c>
      <c r="S338" s="200">
        <v>0</v>
      </c>
      <c r="T338" s="201">
        <f t="shared" si="43"/>
        <v>0</v>
      </c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R338" s="202" t="s">
        <v>291</v>
      </c>
      <c r="AT338" s="202" t="s">
        <v>417</v>
      </c>
      <c r="AU338" s="202" t="s">
        <v>95</v>
      </c>
      <c r="AY338" s="38" t="s">
        <v>242</v>
      </c>
      <c r="BE338" s="203">
        <f t="shared" si="44"/>
        <v>0</v>
      </c>
      <c r="BF338" s="203">
        <f t="shared" si="45"/>
        <v>0</v>
      </c>
      <c r="BG338" s="203">
        <f t="shared" si="46"/>
        <v>0</v>
      </c>
      <c r="BH338" s="203">
        <f t="shared" si="47"/>
        <v>0</v>
      </c>
      <c r="BI338" s="203">
        <f t="shared" si="48"/>
        <v>0</v>
      </c>
      <c r="BJ338" s="38" t="s">
        <v>93</v>
      </c>
      <c r="BK338" s="203">
        <f t="shared" si="49"/>
        <v>0</v>
      </c>
      <c r="BL338" s="38" t="s">
        <v>117</v>
      </c>
      <c r="BM338" s="202" t="s">
        <v>768</v>
      </c>
    </row>
    <row r="339" spans="1:65" s="57" customFormat="1" ht="21.75" customHeight="1" x14ac:dyDescent="0.2">
      <c r="A339" s="53"/>
      <c r="B339" s="155"/>
      <c r="C339" s="191" t="s">
        <v>769</v>
      </c>
      <c r="D339" s="191" t="s">
        <v>244</v>
      </c>
      <c r="E339" s="192" t="s">
        <v>770</v>
      </c>
      <c r="F339" s="193" t="s">
        <v>771</v>
      </c>
      <c r="G339" s="194" t="s">
        <v>387</v>
      </c>
      <c r="H339" s="195">
        <v>1</v>
      </c>
      <c r="I339" s="31"/>
      <c r="J339" s="196">
        <f t="shared" si="40"/>
        <v>0</v>
      </c>
      <c r="K339" s="197"/>
      <c r="L339" s="54"/>
      <c r="M339" s="198" t="s">
        <v>1</v>
      </c>
      <c r="N339" s="199" t="s">
        <v>50</v>
      </c>
      <c r="O339" s="81"/>
      <c r="P339" s="200">
        <f t="shared" si="41"/>
        <v>0</v>
      </c>
      <c r="Q339" s="200">
        <v>0.31108000000000002</v>
      </c>
      <c r="R339" s="200">
        <f t="shared" si="42"/>
        <v>0.31108000000000002</v>
      </c>
      <c r="S339" s="200">
        <v>0</v>
      </c>
      <c r="T339" s="201">
        <f t="shared" si="43"/>
        <v>0</v>
      </c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R339" s="202" t="s">
        <v>117</v>
      </c>
      <c r="AT339" s="202" t="s">
        <v>244</v>
      </c>
      <c r="AU339" s="202" t="s">
        <v>95</v>
      </c>
      <c r="AY339" s="38" t="s">
        <v>242</v>
      </c>
      <c r="BE339" s="203">
        <f t="shared" si="44"/>
        <v>0</v>
      </c>
      <c r="BF339" s="203">
        <f t="shared" si="45"/>
        <v>0</v>
      </c>
      <c r="BG339" s="203">
        <f t="shared" si="46"/>
        <v>0</v>
      </c>
      <c r="BH339" s="203">
        <f t="shared" si="47"/>
        <v>0</v>
      </c>
      <c r="BI339" s="203">
        <f t="shared" si="48"/>
        <v>0</v>
      </c>
      <c r="BJ339" s="38" t="s">
        <v>93</v>
      </c>
      <c r="BK339" s="203">
        <f t="shared" si="49"/>
        <v>0</v>
      </c>
      <c r="BL339" s="38" t="s">
        <v>117</v>
      </c>
      <c r="BM339" s="202" t="s">
        <v>772</v>
      </c>
    </row>
    <row r="340" spans="1:65" s="57" customFormat="1" ht="16.5" customHeight="1" x14ac:dyDescent="0.2">
      <c r="A340" s="53"/>
      <c r="B340" s="155"/>
      <c r="C340" s="191" t="s">
        <v>773</v>
      </c>
      <c r="D340" s="191" t="s">
        <v>244</v>
      </c>
      <c r="E340" s="192" t="s">
        <v>774</v>
      </c>
      <c r="F340" s="193" t="s">
        <v>775</v>
      </c>
      <c r="G340" s="194" t="s">
        <v>299</v>
      </c>
      <c r="H340" s="195">
        <v>33.5</v>
      </c>
      <c r="I340" s="31"/>
      <c r="J340" s="196">
        <f t="shared" si="40"/>
        <v>0</v>
      </c>
      <c r="K340" s="197"/>
      <c r="L340" s="54"/>
      <c r="M340" s="198" t="s">
        <v>1</v>
      </c>
      <c r="N340" s="199" t="s">
        <v>50</v>
      </c>
      <c r="O340" s="81"/>
      <c r="P340" s="200">
        <f t="shared" si="41"/>
        <v>0</v>
      </c>
      <c r="Q340" s="200">
        <v>9.0000000000000006E-5</v>
      </c>
      <c r="R340" s="200">
        <f t="shared" si="42"/>
        <v>3.0150000000000003E-3</v>
      </c>
      <c r="S340" s="200">
        <v>0</v>
      </c>
      <c r="T340" s="201">
        <f t="shared" si="43"/>
        <v>0</v>
      </c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R340" s="202" t="s">
        <v>117</v>
      </c>
      <c r="AT340" s="202" t="s">
        <v>244</v>
      </c>
      <c r="AU340" s="202" t="s">
        <v>95</v>
      </c>
      <c r="AY340" s="38" t="s">
        <v>242</v>
      </c>
      <c r="BE340" s="203">
        <f t="shared" si="44"/>
        <v>0</v>
      </c>
      <c r="BF340" s="203">
        <f t="shared" si="45"/>
        <v>0</v>
      </c>
      <c r="BG340" s="203">
        <f t="shared" si="46"/>
        <v>0</v>
      </c>
      <c r="BH340" s="203">
        <f t="shared" si="47"/>
        <v>0</v>
      </c>
      <c r="BI340" s="203">
        <f t="shared" si="48"/>
        <v>0</v>
      </c>
      <c r="BJ340" s="38" t="s">
        <v>93</v>
      </c>
      <c r="BK340" s="203">
        <f t="shared" si="49"/>
        <v>0</v>
      </c>
      <c r="BL340" s="38" t="s">
        <v>117</v>
      </c>
      <c r="BM340" s="202" t="s">
        <v>776</v>
      </c>
    </row>
    <row r="341" spans="1:65" s="204" customFormat="1" x14ac:dyDescent="0.2">
      <c r="B341" s="205"/>
      <c r="C341" s="206"/>
      <c r="D341" s="207" t="s">
        <v>249</v>
      </c>
      <c r="E341" s="208" t="s">
        <v>1</v>
      </c>
      <c r="F341" s="209" t="s">
        <v>777</v>
      </c>
      <c r="G341" s="206"/>
      <c r="H341" s="210">
        <v>33.5</v>
      </c>
      <c r="I341" s="32"/>
      <c r="J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249</v>
      </c>
      <c r="AU341" s="215" t="s">
        <v>95</v>
      </c>
      <c r="AV341" s="204" t="s">
        <v>95</v>
      </c>
      <c r="AW341" s="204" t="s">
        <v>42</v>
      </c>
      <c r="AX341" s="204" t="s">
        <v>93</v>
      </c>
      <c r="AY341" s="215" t="s">
        <v>242</v>
      </c>
    </row>
    <row r="342" spans="1:65" s="57" customFormat="1" ht="16.5" customHeight="1" x14ac:dyDescent="0.2">
      <c r="A342" s="53"/>
      <c r="B342" s="155"/>
      <c r="C342" s="191" t="s">
        <v>778</v>
      </c>
      <c r="D342" s="191" t="s">
        <v>244</v>
      </c>
      <c r="E342" s="192" t="s">
        <v>779</v>
      </c>
      <c r="F342" s="193" t="s">
        <v>780</v>
      </c>
      <c r="G342" s="194" t="s">
        <v>387</v>
      </c>
      <c r="H342" s="195">
        <v>1</v>
      </c>
      <c r="I342" s="31"/>
      <c r="J342" s="196">
        <f>ROUND(I342*H342,2)</f>
        <v>0</v>
      </c>
      <c r="K342" s="197"/>
      <c r="L342" s="54"/>
      <c r="M342" s="198" t="s">
        <v>1</v>
      </c>
      <c r="N342" s="199" t="s">
        <v>50</v>
      </c>
      <c r="O342" s="81"/>
      <c r="P342" s="200">
        <f>O342*H342</f>
        <v>0</v>
      </c>
      <c r="Q342" s="200">
        <v>0</v>
      </c>
      <c r="R342" s="200">
        <f>Q342*H342</f>
        <v>0</v>
      </c>
      <c r="S342" s="200">
        <v>0</v>
      </c>
      <c r="T342" s="201">
        <f>S342*H342</f>
        <v>0</v>
      </c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R342" s="202" t="s">
        <v>117</v>
      </c>
      <c r="AT342" s="202" t="s">
        <v>244</v>
      </c>
      <c r="AU342" s="202" t="s">
        <v>95</v>
      </c>
      <c r="AY342" s="38" t="s">
        <v>242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38" t="s">
        <v>93</v>
      </c>
      <c r="BK342" s="203">
        <f>ROUND(I342*H342,2)</f>
        <v>0</v>
      </c>
      <c r="BL342" s="38" t="s">
        <v>117</v>
      </c>
      <c r="BM342" s="202" t="s">
        <v>781</v>
      </c>
    </row>
    <row r="343" spans="1:65" s="57" customFormat="1" ht="28.5" customHeight="1" x14ac:dyDescent="0.2">
      <c r="A343" s="53"/>
      <c r="B343" s="155"/>
      <c r="C343" s="191" t="s">
        <v>782</v>
      </c>
      <c r="D343" s="191" t="s">
        <v>244</v>
      </c>
      <c r="E343" s="192" t="s">
        <v>783</v>
      </c>
      <c r="F343" s="193" t="s">
        <v>1110</v>
      </c>
      <c r="G343" s="194" t="s">
        <v>299</v>
      </c>
      <c r="H343" s="195">
        <v>1205</v>
      </c>
      <c r="I343" s="31"/>
      <c r="J343" s="196">
        <f>ROUND(I343*H343,2)</f>
        <v>0</v>
      </c>
      <c r="K343" s="197"/>
      <c r="L343" s="54"/>
      <c r="M343" s="198" t="s">
        <v>1</v>
      </c>
      <c r="N343" s="199" t="s">
        <v>50</v>
      </c>
      <c r="O343" s="81"/>
      <c r="P343" s="200">
        <f>O343*H343</f>
        <v>0</v>
      </c>
      <c r="Q343" s="200">
        <v>0</v>
      </c>
      <c r="R343" s="200">
        <f>Q343*H343</f>
        <v>0</v>
      </c>
      <c r="S343" s="200">
        <v>0</v>
      </c>
      <c r="T343" s="201">
        <f>S343*H343</f>
        <v>0</v>
      </c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R343" s="202" t="s">
        <v>117</v>
      </c>
      <c r="AT343" s="202" t="s">
        <v>244</v>
      </c>
      <c r="AU343" s="202" t="s">
        <v>95</v>
      </c>
      <c r="AY343" s="38" t="s">
        <v>242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38" t="s">
        <v>93</v>
      </c>
      <c r="BK343" s="203">
        <f>ROUND(I343*H343,2)</f>
        <v>0</v>
      </c>
      <c r="BL343" s="38" t="s">
        <v>117</v>
      </c>
      <c r="BM343" s="202" t="s">
        <v>785</v>
      </c>
    </row>
    <row r="344" spans="1:65" s="204" customFormat="1" x14ac:dyDescent="0.2">
      <c r="B344" s="205"/>
      <c r="C344" s="206"/>
      <c r="D344" s="207" t="s">
        <v>249</v>
      </c>
      <c r="E344" s="208" t="s">
        <v>1</v>
      </c>
      <c r="F344" s="209" t="s">
        <v>106</v>
      </c>
      <c r="G344" s="206"/>
      <c r="H344" s="210">
        <v>1205</v>
      </c>
      <c r="I344" s="32"/>
      <c r="J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249</v>
      </c>
      <c r="AU344" s="215" t="s">
        <v>95</v>
      </c>
      <c r="AV344" s="204" t="s">
        <v>95</v>
      </c>
      <c r="AW344" s="204" t="s">
        <v>42</v>
      </c>
      <c r="AX344" s="204" t="s">
        <v>93</v>
      </c>
      <c r="AY344" s="215" t="s">
        <v>242</v>
      </c>
    </row>
    <row r="345" spans="1:65" s="57" customFormat="1" ht="16.5" customHeight="1" x14ac:dyDescent="0.2">
      <c r="A345" s="53"/>
      <c r="B345" s="155"/>
      <c r="C345" s="238" t="s">
        <v>786</v>
      </c>
      <c r="D345" s="238" t="s">
        <v>417</v>
      </c>
      <c r="E345" s="239" t="s">
        <v>787</v>
      </c>
      <c r="F345" s="240" t="s">
        <v>788</v>
      </c>
      <c r="G345" s="241" t="s">
        <v>387</v>
      </c>
      <c r="H345" s="242">
        <v>1</v>
      </c>
      <c r="I345" s="35"/>
      <c r="J345" s="243">
        <f>ROUND(I345*H345,2)</f>
        <v>0</v>
      </c>
      <c r="K345" s="244"/>
      <c r="L345" s="245"/>
      <c r="M345" s="246" t="s">
        <v>1</v>
      </c>
      <c r="N345" s="247" t="s">
        <v>50</v>
      </c>
      <c r="O345" s="81"/>
      <c r="P345" s="200">
        <f>O345*H345</f>
        <v>0</v>
      </c>
      <c r="Q345" s="200">
        <v>8.0000000000000007E-5</v>
      </c>
      <c r="R345" s="200">
        <f>Q345*H345</f>
        <v>8.0000000000000007E-5</v>
      </c>
      <c r="S345" s="200">
        <v>0</v>
      </c>
      <c r="T345" s="201">
        <f>S345*H345</f>
        <v>0</v>
      </c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R345" s="202" t="s">
        <v>291</v>
      </c>
      <c r="AT345" s="202" t="s">
        <v>417</v>
      </c>
      <c r="AU345" s="202" t="s">
        <v>95</v>
      </c>
      <c r="AY345" s="38" t="s">
        <v>242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38" t="s">
        <v>93</v>
      </c>
      <c r="BK345" s="203">
        <f>ROUND(I345*H345,2)</f>
        <v>0</v>
      </c>
      <c r="BL345" s="38" t="s">
        <v>117</v>
      </c>
      <c r="BM345" s="202" t="s">
        <v>789</v>
      </c>
    </row>
    <row r="346" spans="1:65" s="57" customFormat="1" ht="21.75" customHeight="1" x14ac:dyDescent="0.2">
      <c r="A346" s="53"/>
      <c r="B346" s="155"/>
      <c r="C346" s="191" t="s">
        <v>790</v>
      </c>
      <c r="D346" s="191" t="s">
        <v>244</v>
      </c>
      <c r="E346" s="192" t="s">
        <v>791</v>
      </c>
      <c r="F346" s="193" t="s">
        <v>792</v>
      </c>
      <c r="G346" s="194" t="s">
        <v>387</v>
      </c>
      <c r="H346" s="195">
        <v>4</v>
      </c>
      <c r="I346" s="31"/>
      <c r="J346" s="196">
        <f>ROUND(I346*H346,2)</f>
        <v>0</v>
      </c>
      <c r="K346" s="197"/>
      <c r="L346" s="54"/>
      <c r="M346" s="198" t="s">
        <v>1</v>
      </c>
      <c r="N346" s="199" t="s">
        <v>50</v>
      </c>
      <c r="O346" s="81"/>
      <c r="P346" s="200">
        <f>O346*H346</f>
        <v>0</v>
      </c>
      <c r="Q346" s="200">
        <v>0</v>
      </c>
      <c r="R346" s="200">
        <f>Q346*H346</f>
        <v>0</v>
      </c>
      <c r="S346" s="200">
        <v>0</v>
      </c>
      <c r="T346" s="201">
        <f>S346*H346</f>
        <v>0</v>
      </c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R346" s="202" t="s">
        <v>117</v>
      </c>
      <c r="AT346" s="202" t="s">
        <v>244</v>
      </c>
      <c r="AU346" s="202" t="s">
        <v>95</v>
      </c>
      <c r="AY346" s="38" t="s">
        <v>242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38" t="s">
        <v>93</v>
      </c>
      <c r="BK346" s="203">
        <f>ROUND(I346*H346,2)</f>
        <v>0</v>
      </c>
      <c r="BL346" s="38" t="s">
        <v>117</v>
      </c>
      <c r="BM346" s="202" t="s">
        <v>793</v>
      </c>
    </row>
    <row r="347" spans="1:65" s="57" customFormat="1" ht="16.5" customHeight="1" x14ac:dyDescent="0.2">
      <c r="A347" s="53"/>
      <c r="B347" s="155"/>
      <c r="C347" s="238" t="s">
        <v>794</v>
      </c>
      <c r="D347" s="238" t="s">
        <v>417</v>
      </c>
      <c r="E347" s="239" t="s">
        <v>795</v>
      </c>
      <c r="F347" s="240" t="s">
        <v>796</v>
      </c>
      <c r="G347" s="241" t="s">
        <v>387</v>
      </c>
      <c r="H347" s="242">
        <v>2</v>
      </c>
      <c r="I347" s="35"/>
      <c r="J347" s="243">
        <f>ROUND(I347*H347,2)</f>
        <v>0</v>
      </c>
      <c r="K347" s="244"/>
      <c r="L347" s="245"/>
      <c r="M347" s="246" t="s">
        <v>1</v>
      </c>
      <c r="N347" s="247" t="s">
        <v>50</v>
      </c>
      <c r="O347" s="81"/>
      <c r="P347" s="200">
        <f>O347*H347</f>
        <v>0</v>
      </c>
      <c r="Q347" s="200">
        <v>2.5000000000000001E-3</v>
      </c>
      <c r="R347" s="200">
        <f>Q347*H347</f>
        <v>5.0000000000000001E-3</v>
      </c>
      <c r="S347" s="200">
        <v>0</v>
      </c>
      <c r="T347" s="201">
        <f>S347*H347</f>
        <v>0</v>
      </c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R347" s="202" t="s">
        <v>291</v>
      </c>
      <c r="AT347" s="202" t="s">
        <v>417</v>
      </c>
      <c r="AU347" s="202" t="s">
        <v>95</v>
      </c>
      <c r="AY347" s="38" t="s">
        <v>242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38" t="s">
        <v>93</v>
      </c>
      <c r="BK347" s="203">
        <f>ROUND(I347*H347,2)</f>
        <v>0</v>
      </c>
      <c r="BL347" s="38" t="s">
        <v>117</v>
      </c>
      <c r="BM347" s="202" t="s">
        <v>797</v>
      </c>
    </row>
    <row r="348" spans="1:65" s="175" customFormat="1" ht="22.9" customHeight="1" x14ac:dyDescent="0.2">
      <c r="B348" s="176"/>
      <c r="C348" s="177"/>
      <c r="D348" s="178" t="s">
        <v>84</v>
      </c>
      <c r="E348" s="189" t="s">
        <v>296</v>
      </c>
      <c r="F348" s="189" t="s">
        <v>798</v>
      </c>
      <c r="G348" s="177"/>
      <c r="H348" s="177"/>
      <c r="I348" s="30"/>
      <c r="J348" s="190">
        <f>J349</f>
        <v>0</v>
      </c>
      <c r="L348" s="181"/>
      <c r="M348" s="182"/>
      <c r="N348" s="183"/>
      <c r="O348" s="183"/>
      <c r="P348" s="184">
        <f>SUM(P349:P350)</f>
        <v>0</v>
      </c>
      <c r="Q348" s="183"/>
      <c r="R348" s="184">
        <f>SUM(R349:R350)</f>
        <v>0</v>
      </c>
      <c r="S348" s="183"/>
      <c r="T348" s="185">
        <f>SUM(T349:T350)</f>
        <v>0</v>
      </c>
      <c r="AR348" s="186" t="s">
        <v>93</v>
      </c>
      <c r="AT348" s="187" t="s">
        <v>84</v>
      </c>
      <c r="AU348" s="187" t="s">
        <v>93</v>
      </c>
      <c r="AY348" s="186" t="s">
        <v>242</v>
      </c>
      <c r="BK348" s="188">
        <f>SUM(BK349:BK350)</f>
        <v>0</v>
      </c>
    </row>
    <row r="349" spans="1:65" s="57" customFormat="1" ht="21.75" customHeight="1" x14ac:dyDescent="0.2">
      <c r="A349" s="53"/>
      <c r="B349" s="155"/>
      <c r="C349" s="191" t="s">
        <v>799</v>
      </c>
      <c r="D349" s="191" t="s">
        <v>244</v>
      </c>
      <c r="E349" s="192" t="s">
        <v>800</v>
      </c>
      <c r="F349" s="193" t="s">
        <v>801</v>
      </c>
      <c r="G349" s="194" t="s">
        <v>247</v>
      </c>
      <c r="H349" s="195">
        <v>18</v>
      </c>
      <c r="I349" s="31"/>
      <c r="J349" s="196">
        <f>ROUND(I349*H349,2)</f>
        <v>0</v>
      </c>
      <c r="K349" s="197"/>
      <c r="L349" s="54"/>
      <c r="M349" s="198" t="s">
        <v>1</v>
      </c>
      <c r="N349" s="199" t="s">
        <v>50</v>
      </c>
      <c r="O349" s="81"/>
      <c r="P349" s="200">
        <f>O349*H349</f>
        <v>0</v>
      </c>
      <c r="Q349" s="200">
        <v>0</v>
      </c>
      <c r="R349" s="200">
        <f>Q349*H349</f>
        <v>0</v>
      </c>
      <c r="S349" s="200">
        <v>0</v>
      </c>
      <c r="T349" s="201">
        <f>S349*H349</f>
        <v>0</v>
      </c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R349" s="202" t="s">
        <v>117</v>
      </c>
      <c r="AT349" s="202" t="s">
        <v>244</v>
      </c>
      <c r="AU349" s="202" t="s">
        <v>95</v>
      </c>
      <c r="AY349" s="38" t="s">
        <v>242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38" t="s">
        <v>93</v>
      </c>
      <c r="BK349" s="203">
        <f>ROUND(I349*H349,2)</f>
        <v>0</v>
      </c>
      <c r="BL349" s="38" t="s">
        <v>117</v>
      </c>
      <c r="BM349" s="202" t="s">
        <v>802</v>
      </c>
    </row>
    <row r="350" spans="1:65" s="204" customFormat="1" x14ac:dyDescent="0.2">
      <c r="B350" s="205"/>
      <c r="C350" s="206"/>
      <c r="D350" s="207" t="s">
        <v>249</v>
      </c>
      <c r="E350" s="208" t="s">
        <v>1</v>
      </c>
      <c r="F350" s="209" t="s">
        <v>179</v>
      </c>
      <c r="G350" s="206"/>
      <c r="H350" s="210">
        <v>18</v>
      </c>
      <c r="I350" s="32"/>
      <c r="J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249</v>
      </c>
      <c r="AU350" s="215" t="s">
        <v>95</v>
      </c>
      <c r="AV350" s="204" t="s">
        <v>95</v>
      </c>
      <c r="AW350" s="204" t="s">
        <v>42</v>
      </c>
      <c r="AX350" s="204" t="s">
        <v>93</v>
      </c>
      <c r="AY350" s="215" t="s">
        <v>242</v>
      </c>
    </row>
    <row r="351" spans="1:65" s="175" customFormat="1" ht="22.9" customHeight="1" x14ac:dyDescent="0.2">
      <c r="B351" s="176"/>
      <c r="C351" s="177"/>
      <c r="D351" s="178" t="s">
        <v>84</v>
      </c>
      <c r="E351" s="189" t="s">
        <v>803</v>
      </c>
      <c r="F351" s="189" t="s">
        <v>804</v>
      </c>
      <c r="G351" s="177"/>
      <c r="H351" s="177"/>
      <c r="I351" s="30"/>
      <c r="J351" s="190">
        <f>SUM(J352:J360)</f>
        <v>0</v>
      </c>
      <c r="L351" s="181"/>
      <c r="M351" s="182"/>
      <c r="N351" s="183"/>
      <c r="O351" s="183"/>
      <c r="P351" s="184">
        <f>SUM(P352:P361)</f>
        <v>0</v>
      </c>
      <c r="Q351" s="183"/>
      <c r="R351" s="184">
        <f>SUM(R352:R361)</f>
        <v>0</v>
      </c>
      <c r="S351" s="183"/>
      <c r="T351" s="185">
        <f>SUM(T352:T361)</f>
        <v>0</v>
      </c>
      <c r="AR351" s="186" t="s">
        <v>93</v>
      </c>
      <c r="AT351" s="187" t="s">
        <v>84</v>
      </c>
      <c r="AU351" s="187" t="s">
        <v>93</v>
      </c>
      <c r="AY351" s="186" t="s">
        <v>242</v>
      </c>
      <c r="BK351" s="188">
        <f>SUM(BK352:BK361)</f>
        <v>0</v>
      </c>
    </row>
    <row r="352" spans="1:65" s="57" customFormat="1" ht="21.75" customHeight="1" x14ac:dyDescent="0.2">
      <c r="A352" s="53"/>
      <c r="B352" s="155"/>
      <c r="C352" s="191" t="s">
        <v>805</v>
      </c>
      <c r="D352" s="191" t="s">
        <v>244</v>
      </c>
      <c r="E352" s="192" t="s">
        <v>806</v>
      </c>
      <c r="F352" s="193" t="s">
        <v>807</v>
      </c>
      <c r="G352" s="194" t="s">
        <v>399</v>
      </c>
      <c r="H352" s="195">
        <v>22.085999999999999</v>
      </c>
      <c r="I352" s="31"/>
      <c r="J352" s="196">
        <f>ROUND(I352*H352,2)</f>
        <v>0</v>
      </c>
      <c r="K352" s="197"/>
      <c r="L352" s="258">
        <f>H352-H360</f>
        <v>1.541999999999998</v>
      </c>
      <c r="M352" s="198" t="s">
        <v>1</v>
      </c>
      <c r="N352" s="199" t="s">
        <v>50</v>
      </c>
      <c r="O352" s="81"/>
      <c r="P352" s="200">
        <f>O352*H352</f>
        <v>0</v>
      </c>
      <c r="Q352" s="200">
        <v>0</v>
      </c>
      <c r="R352" s="200">
        <f>Q352*H352</f>
        <v>0</v>
      </c>
      <c r="S352" s="200">
        <v>0</v>
      </c>
      <c r="T352" s="201">
        <f>S352*H352</f>
        <v>0</v>
      </c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R352" s="202" t="s">
        <v>117</v>
      </c>
      <c r="AT352" s="202" t="s">
        <v>244</v>
      </c>
      <c r="AU352" s="202" t="s">
        <v>95</v>
      </c>
      <c r="AY352" s="38" t="s">
        <v>242</v>
      </c>
      <c r="BE352" s="203">
        <f>IF(N352="základní",J352,0)</f>
        <v>0</v>
      </c>
      <c r="BF352" s="203">
        <f>IF(N352="snížená",J352,0)</f>
        <v>0</v>
      </c>
      <c r="BG352" s="203">
        <f>IF(N352="zákl. přenesená",J352,0)</f>
        <v>0</v>
      </c>
      <c r="BH352" s="203">
        <f>IF(N352="sníž. přenesená",J352,0)</f>
        <v>0</v>
      </c>
      <c r="BI352" s="203">
        <f>IF(N352="nulová",J352,0)</f>
        <v>0</v>
      </c>
      <c r="BJ352" s="38" t="s">
        <v>93</v>
      </c>
      <c r="BK352" s="203">
        <f>ROUND(I352*H352,2)</f>
        <v>0</v>
      </c>
      <c r="BL352" s="38" t="s">
        <v>117</v>
      </c>
      <c r="BM352" s="202" t="s">
        <v>808</v>
      </c>
    </row>
    <row r="353" spans="1:65" s="204" customFormat="1" x14ac:dyDescent="0.2">
      <c r="B353" s="205"/>
      <c r="C353" s="206"/>
      <c r="D353" s="207" t="s">
        <v>249</v>
      </c>
      <c r="E353" s="208" t="s">
        <v>809</v>
      </c>
      <c r="F353" s="209" t="s">
        <v>204</v>
      </c>
      <c r="G353" s="206"/>
      <c r="H353" s="210">
        <v>22.085999999999999</v>
      </c>
      <c r="I353" s="32"/>
      <c r="J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249</v>
      </c>
      <c r="AU353" s="215" t="s">
        <v>95</v>
      </c>
      <c r="AV353" s="204" t="s">
        <v>95</v>
      </c>
      <c r="AW353" s="204" t="s">
        <v>42</v>
      </c>
      <c r="AX353" s="204" t="s">
        <v>93</v>
      </c>
      <c r="AY353" s="215" t="s">
        <v>242</v>
      </c>
    </row>
    <row r="354" spans="1:65" s="57" customFormat="1" ht="21.75" customHeight="1" x14ac:dyDescent="0.2">
      <c r="A354" s="53"/>
      <c r="B354" s="155"/>
      <c r="C354" s="191" t="s">
        <v>811</v>
      </c>
      <c r="D354" s="191" t="s">
        <v>244</v>
      </c>
      <c r="E354" s="192" t="s">
        <v>812</v>
      </c>
      <c r="F354" s="193" t="s">
        <v>813</v>
      </c>
      <c r="G354" s="194" t="s">
        <v>399</v>
      </c>
      <c r="H354" s="195">
        <v>25.431000000000001</v>
      </c>
      <c r="I354" s="31"/>
      <c r="J354" s="196">
        <f>ROUND(I354*H354,2)</f>
        <v>0</v>
      </c>
      <c r="K354" s="197"/>
      <c r="L354" s="54"/>
      <c r="M354" s="198" t="s">
        <v>1</v>
      </c>
      <c r="N354" s="199" t="s">
        <v>50</v>
      </c>
      <c r="O354" s="81"/>
      <c r="P354" s="200">
        <f>O354*H354</f>
        <v>0</v>
      </c>
      <c r="Q354" s="200">
        <v>0</v>
      </c>
      <c r="R354" s="200">
        <f>Q354*H354</f>
        <v>0</v>
      </c>
      <c r="S354" s="200">
        <v>0</v>
      </c>
      <c r="T354" s="201">
        <f>S354*H354</f>
        <v>0</v>
      </c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R354" s="202" t="s">
        <v>117</v>
      </c>
      <c r="AT354" s="202" t="s">
        <v>244</v>
      </c>
      <c r="AU354" s="202" t="s">
        <v>95</v>
      </c>
      <c r="AY354" s="38" t="s">
        <v>242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38" t="s">
        <v>93</v>
      </c>
      <c r="BK354" s="203">
        <f>ROUND(I354*H354,2)</f>
        <v>0</v>
      </c>
      <c r="BL354" s="38" t="s">
        <v>117</v>
      </c>
      <c r="BM354" s="202" t="s">
        <v>814</v>
      </c>
    </row>
    <row r="355" spans="1:65" s="204" customFormat="1" x14ac:dyDescent="0.2">
      <c r="B355" s="205"/>
      <c r="C355" s="206"/>
      <c r="D355" s="207" t="s">
        <v>249</v>
      </c>
      <c r="E355" s="208" t="s">
        <v>1</v>
      </c>
      <c r="F355" s="209" t="s">
        <v>206</v>
      </c>
      <c r="G355" s="206"/>
      <c r="H355" s="210">
        <v>25.431000000000001</v>
      </c>
      <c r="I355" s="32"/>
      <c r="J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249</v>
      </c>
      <c r="AU355" s="215" t="s">
        <v>95</v>
      </c>
      <c r="AV355" s="204" t="s">
        <v>95</v>
      </c>
      <c r="AW355" s="204" t="s">
        <v>42</v>
      </c>
      <c r="AX355" s="204" t="s">
        <v>93</v>
      </c>
      <c r="AY355" s="215" t="s">
        <v>242</v>
      </c>
    </row>
    <row r="356" spans="1:65" s="57" customFormat="1" ht="21.75" customHeight="1" x14ac:dyDescent="0.2">
      <c r="A356" s="53"/>
      <c r="B356" s="155"/>
      <c r="C356" s="191" t="s">
        <v>815</v>
      </c>
      <c r="D356" s="191" t="s">
        <v>244</v>
      </c>
      <c r="E356" s="192" t="s">
        <v>816</v>
      </c>
      <c r="F356" s="193" t="s">
        <v>817</v>
      </c>
      <c r="G356" s="194" t="s">
        <v>399</v>
      </c>
      <c r="H356" s="195">
        <v>25.431000000000001</v>
      </c>
      <c r="I356" s="31"/>
      <c r="J356" s="196">
        <f>ROUND(I356*H356,2)</f>
        <v>0</v>
      </c>
      <c r="K356" s="197"/>
      <c r="L356" s="54"/>
      <c r="M356" s="198" t="s">
        <v>1</v>
      </c>
      <c r="N356" s="199" t="s">
        <v>50</v>
      </c>
      <c r="O356" s="81"/>
      <c r="P356" s="200">
        <f>O356*H356</f>
        <v>0</v>
      </c>
      <c r="Q356" s="200">
        <v>0</v>
      </c>
      <c r="R356" s="200">
        <f>Q356*H356</f>
        <v>0</v>
      </c>
      <c r="S356" s="200">
        <v>0</v>
      </c>
      <c r="T356" s="201">
        <f>S356*H356</f>
        <v>0</v>
      </c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R356" s="202" t="s">
        <v>117</v>
      </c>
      <c r="AT356" s="202" t="s">
        <v>244</v>
      </c>
      <c r="AU356" s="202" t="s">
        <v>95</v>
      </c>
      <c r="AY356" s="38" t="s">
        <v>242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38" t="s">
        <v>93</v>
      </c>
      <c r="BK356" s="203">
        <f>ROUND(I356*H356,2)</f>
        <v>0</v>
      </c>
      <c r="BL356" s="38" t="s">
        <v>117</v>
      </c>
      <c r="BM356" s="202" t="s">
        <v>818</v>
      </c>
    </row>
    <row r="357" spans="1:65" s="204" customFormat="1" x14ac:dyDescent="0.2">
      <c r="B357" s="205"/>
      <c r="C357" s="206"/>
      <c r="D357" s="207" t="s">
        <v>249</v>
      </c>
      <c r="E357" s="208" t="s">
        <v>206</v>
      </c>
      <c r="F357" s="209" t="s">
        <v>819</v>
      </c>
      <c r="G357" s="206"/>
      <c r="H357" s="210">
        <v>25.431000000000001</v>
      </c>
      <c r="I357" s="32"/>
      <c r="J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249</v>
      </c>
      <c r="AU357" s="215" t="s">
        <v>95</v>
      </c>
      <c r="AV357" s="204" t="s">
        <v>95</v>
      </c>
      <c r="AW357" s="204" t="s">
        <v>42</v>
      </c>
      <c r="AX357" s="204" t="s">
        <v>93</v>
      </c>
      <c r="AY357" s="215" t="s">
        <v>242</v>
      </c>
    </row>
    <row r="358" spans="1:65" s="57" customFormat="1" ht="21.75" customHeight="1" x14ac:dyDescent="0.2">
      <c r="A358" s="53"/>
      <c r="B358" s="155"/>
      <c r="C358" s="191" t="s">
        <v>820</v>
      </c>
      <c r="D358" s="191" t="s">
        <v>244</v>
      </c>
      <c r="E358" s="192" t="s">
        <v>821</v>
      </c>
      <c r="F358" s="193" t="s">
        <v>822</v>
      </c>
      <c r="G358" s="194" t="s">
        <v>399</v>
      </c>
      <c r="H358" s="195">
        <v>22.085999999999999</v>
      </c>
      <c r="I358" s="31"/>
      <c r="J358" s="196">
        <f>ROUND(I358*H358,2)</f>
        <v>0</v>
      </c>
      <c r="K358" s="197"/>
      <c r="L358" s="54"/>
      <c r="M358" s="198" t="s">
        <v>1</v>
      </c>
      <c r="N358" s="199" t="s">
        <v>50</v>
      </c>
      <c r="O358" s="81"/>
      <c r="P358" s="200">
        <f>O358*H358</f>
        <v>0</v>
      </c>
      <c r="Q358" s="200">
        <v>0</v>
      </c>
      <c r="R358" s="200">
        <f>Q358*H358</f>
        <v>0</v>
      </c>
      <c r="S358" s="200">
        <v>0</v>
      </c>
      <c r="T358" s="201">
        <f>S358*H358</f>
        <v>0</v>
      </c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R358" s="202" t="s">
        <v>117</v>
      </c>
      <c r="AT358" s="202" t="s">
        <v>244</v>
      </c>
      <c r="AU358" s="202" t="s">
        <v>95</v>
      </c>
      <c r="AY358" s="38" t="s">
        <v>242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38" t="s">
        <v>93</v>
      </c>
      <c r="BK358" s="203">
        <f>ROUND(I358*H358,2)</f>
        <v>0</v>
      </c>
      <c r="BL358" s="38" t="s">
        <v>117</v>
      </c>
      <c r="BM358" s="202" t="s">
        <v>823</v>
      </c>
    </row>
    <row r="359" spans="1:65" s="204" customFormat="1" ht="22.5" x14ac:dyDescent="0.2">
      <c r="B359" s="205"/>
      <c r="C359" s="206"/>
      <c r="D359" s="207" t="s">
        <v>249</v>
      </c>
      <c r="E359" s="208" t="s">
        <v>204</v>
      </c>
      <c r="F359" s="209" t="s">
        <v>824</v>
      </c>
      <c r="G359" s="206"/>
      <c r="H359" s="210">
        <v>22.085999999999999</v>
      </c>
      <c r="I359" s="32"/>
      <c r="J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249</v>
      </c>
      <c r="AU359" s="215" t="s">
        <v>95</v>
      </c>
      <c r="AV359" s="204" t="s">
        <v>95</v>
      </c>
      <c r="AW359" s="204" t="s">
        <v>42</v>
      </c>
      <c r="AX359" s="204" t="s">
        <v>93</v>
      </c>
      <c r="AY359" s="215" t="s">
        <v>242</v>
      </c>
    </row>
    <row r="360" spans="1:65" s="57" customFormat="1" ht="36.75" customHeight="1" x14ac:dyDescent="0.2">
      <c r="A360" s="53"/>
      <c r="B360" s="155"/>
      <c r="C360" s="191" t="s">
        <v>825</v>
      </c>
      <c r="D360" s="191" t="s">
        <v>1112</v>
      </c>
      <c r="E360" s="192"/>
      <c r="F360" s="193" t="s">
        <v>1111</v>
      </c>
      <c r="G360" s="194" t="s">
        <v>399</v>
      </c>
      <c r="H360" s="195">
        <v>20.544</v>
      </c>
      <c r="I360" s="31"/>
      <c r="J360" s="196">
        <f>ROUND(I360*H360,2)</f>
        <v>0</v>
      </c>
      <c r="K360" s="197"/>
      <c r="L360" s="54"/>
      <c r="M360" s="198" t="s">
        <v>1</v>
      </c>
      <c r="N360" s="199" t="s">
        <v>50</v>
      </c>
      <c r="O360" s="81"/>
      <c r="P360" s="200">
        <f>O360*H360</f>
        <v>0</v>
      </c>
      <c r="Q360" s="200">
        <v>0</v>
      </c>
      <c r="R360" s="200">
        <f>Q360*H360</f>
        <v>0</v>
      </c>
      <c r="S360" s="200">
        <v>0</v>
      </c>
      <c r="T360" s="201">
        <f>S360*H360</f>
        <v>0</v>
      </c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R360" s="202" t="s">
        <v>117</v>
      </c>
      <c r="AT360" s="202" t="s">
        <v>244</v>
      </c>
      <c r="AU360" s="202" t="s">
        <v>95</v>
      </c>
      <c r="AY360" s="38" t="s">
        <v>242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38" t="s">
        <v>93</v>
      </c>
      <c r="BK360" s="203">
        <f>ROUND(I360*H360,2)</f>
        <v>0</v>
      </c>
      <c r="BL360" s="38" t="s">
        <v>117</v>
      </c>
      <c r="BM360" s="202" t="s">
        <v>827</v>
      </c>
    </row>
    <row r="361" spans="1:65" s="204" customFormat="1" x14ac:dyDescent="0.2">
      <c r="B361" s="205"/>
      <c r="C361" s="206"/>
      <c r="D361" s="207" t="s">
        <v>249</v>
      </c>
      <c r="E361" s="208" t="s">
        <v>202</v>
      </c>
      <c r="F361" s="209" t="s">
        <v>828</v>
      </c>
      <c r="G361" s="206"/>
      <c r="H361" s="210">
        <v>20.544</v>
      </c>
      <c r="I361" s="32"/>
      <c r="J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249</v>
      </c>
      <c r="AU361" s="215" t="s">
        <v>95</v>
      </c>
      <c r="AV361" s="204" t="s">
        <v>95</v>
      </c>
      <c r="AW361" s="204" t="s">
        <v>42</v>
      </c>
      <c r="AX361" s="204" t="s">
        <v>93</v>
      </c>
      <c r="AY361" s="215" t="s">
        <v>242</v>
      </c>
    </row>
    <row r="362" spans="1:65" s="175" customFormat="1" ht="22.9" customHeight="1" x14ac:dyDescent="0.2">
      <c r="B362" s="176"/>
      <c r="C362" s="177"/>
      <c r="D362" s="178" t="s">
        <v>84</v>
      </c>
      <c r="E362" s="189" t="s">
        <v>829</v>
      </c>
      <c r="F362" s="189" t="s">
        <v>830</v>
      </c>
      <c r="G362" s="177"/>
      <c r="H362" s="177"/>
      <c r="I362" s="30"/>
      <c r="J362" s="190">
        <f>SUM(J363:J365)</f>
        <v>0</v>
      </c>
      <c r="L362" s="181"/>
      <c r="M362" s="182"/>
      <c r="N362" s="183"/>
      <c r="O362" s="183"/>
      <c r="P362" s="184">
        <f>SUM(P363:P366)</f>
        <v>0</v>
      </c>
      <c r="Q362" s="183"/>
      <c r="R362" s="184">
        <f>SUM(R363:R366)</f>
        <v>0</v>
      </c>
      <c r="S362" s="183"/>
      <c r="T362" s="185">
        <f>SUM(T363:T366)</f>
        <v>0</v>
      </c>
      <c r="AR362" s="186" t="s">
        <v>93</v>
      </c>
      <c r="AT362" s="187" t="s">
        <v>84</v>
      </c>
      <c r="AU362" s="187" t="s">
        <v>93</v>
      </c>
      <c r="AY362" s="186" t="s">
        <v>242</v>
      </c>
      <c r="BK362" s="188">
        <f>SUM(BK363:BK366)</f>
        <v>0</v>
      </c>
    </row>
    <row r="363" spans="1:65" s="57" customFormat="1" ht="21.75" customHeight="1" x14ac:dyDescent="0.2">
      <c r="A363" s="53"/>
      <c r="B363" s="155"/>
      <c r="C363" s="191" t="s">
        <v>831</v>
      </c>
      <c r="D363" s="191" t="s">
        <v>244</v>
      </c>
      <c r="E363" s="192" t="s">
        <v>832</v>
      </c>
      <c r="F363" s="193" t="s">
        <v>833</v>
      </c>
      <c r="G363" s="194" t="s">
        <v>399</v>
      </c>
      <c r="H363" s="195">
        <v>31.774999999999999</v>
      </c>
      <c r="I363" s="31"/>
      <c r="J363" s="196">
        <f>ROUND(I363*H363,2)</f>
        <v>0</v>
      </c>
      <c r="K363" s="197"/>
      <c r="L363" s="54"/>
      <c r="M363" s="198" t="s">
        <v>1</v>
      </c>
      <c r="N363" s="199" t="s">
        <v>50</v>
      </c>
      <c r="O363" s="81"/>
      <c r="P363" s="200">
        <f>O363*H363</f>
        <v>0</v>
      </c>
      <c r="Q363" s="200">
        <v>0</v>
      </c>
      <c r="R363" s="200">
        <f>Q363*H363</f>
        <v>0</v>
      </c>
      <c r="S363" s="200">
        <v>0</v>
      </c>
      <c r="T363" s="201">
        <f>S363*H363</f>
        <v>0</v>
      </c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R363" s="202" t="s">
        <v>117</v>
      </c>
      <c r="AT363" s="202" t="s">
        <v>244</v>
      </c>
      <c r="AU363" s="202" t="s">
        <v>95</v>
      </c>
      <c r="AY363" s="38" t="s">
        <v>242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38" t="s">
        <v>93</v>
      </c>
      <c r="BK363" s="203">
        <f>ROUND(I363*H363,2)</f>
        <v>0</v>
      </c>
      <c r="BL363" s="38" t="s">
        <v>117</v>
      </c>
      <c r="BM363" s="202" t="s">
        <v>834</v>
      </c>
    </row>
    <row r="364" spans="1:65" s="204" customFormat="1" x14ac:dyDescent="0.2">
      <c r="B364" s="205"/>
      <c r="C364" s="206"/>
      <c r="D364" s="207" t="s">
        <v>249</v>
      </c>
      <c r="E364" s="208" t="s">
        <v>200</v>
      </c>
      <c r="F364" s="209" t="s">
        <v>835</v>
      </c>
      <c r="G364" s="206"/>
      <c r="H364" s="210">
        <v>31.774999999999999</v>
      </c>
      <c r="I364" s="32"/>
      <c r="J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249</v>
      </c>
      <c r="AU364" s="215" t="s">
        <v>95</v>
      </c>
      <c r="AV364" s="204" t="s">
        <v>95</v>
      </c>
      <c r="AW364" s="204" t="s">
        <v>42</v>
      </c>
      <c r="AX364" s="204" t="s">
        <v>93</v>
      </c>
      <c r="AY364" s="215" t="s">
        <v>242</v>
      </c>
    </row>
    <row r="365" spans="1:65" s="57" customFormat="1" ht="21.75" customHeight="1" x14ac:dyDescent="0.2">
      <c r="A365" s="53"/>
      <c r="B365" s="155"/>
      <c r="C365" s="191" t="s">
        <v>836</v>
      </c>
      <c r="D365" s="191" t="s">
        <v>244</v>
      </c>
      <c r="E365" s="192" t="s">
        <v>837</v>
      </c>
      <c r="F365" s="193" t="s">
        <v>838</v>
      </c>
      <c r="G365" s="194" t="s">
        <v>399</v>
      </c>
      <c r="H365" s="195">
        <v>31.774999999999999</v>
      </c>
      <c r="I365" s="31"/>
      <c r="J365" s="196">
        <f>ROUND(I365*H365,2)</f>
        <v>0</v>
      </c>
      <c r="K365" s="197"/>
      <c r="L365" s="54"/>
      <c r="M365" s="198" t="s">
        <v>1</v>
      </c>
      <c r="N365" s="199" t="s">
        <v>50</v>
      </c>
      <c r="O365" s="81"/>
      <c r="P365" s="200">
        <f>O365*H365</f>
        <v>0</v>
      </c>
      <c r="Q365" s="200">
        <v>0</v>
      </c>
      <c r="R365" s="200">
        <f>Q365*H365</f>
        <v>0</v>
      </c>
      <c r="S365" s="200">
        <v>0</v>
      </c>
      <c r="T365" s="201">
        <f>S365*H365</f>
        <v>0</v>
      </c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R365" s="202" t="s">
        <v>117</v>
      </c>
      <c r="AT365" s="202" t="s">
        <v>244</v>
      </c>
      <c r="AU365" s="202" t="s">
        <v>95</v>
      </c>
      <c r="AY365" s="38" t="s">
        <v>242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38" t="s">
        <v>93</v>
      </c>
      <c r="BK365" s="203">
        <f>ROUND(I365*H365,2)</f>
        <v>0</v>
      </c>
      <c r="BL365" s="38" t="s">
        <v>117</v>
      </c>
      <c r="BM365" s="202" t="s">
        <v>839</v>
      </c>
    </row>
    <row r="366" spans="1:65" s="204" customFormat="1" x14ac:dyDescent="0.2">
      <c r="B366" s="205"/>
      <c r="C366" s="206"/>
      <c r="D366" s="207" t="s">
        <v>249</v>
      </c>
      <c r="E366" s="208" t="s">
        <v>1</v>
      </c>
      <c r="F366" s="209" t="s">
        <v>200</v>
      </c>
      <c r="G366" s="206"/>
      <c r="H366" s="210">
        <v>31.774999999999999</v>
      </c>
      <c r="I366" s="32"/>
      <c r="J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249</v>
      </c>
      <c r="AU366" s="215" t="s">
        <v>95</v>
      </c>
      <c r="AV366" s="204" t="s">
        <v>95</v>
      </c>
      <c r="AW366" s="204" t="s">
        <v>42</v>
      </c>
      <c r="AX366" s="204" t="s">
        <v>93</v>
      </c>
      <c r="AY366" s="215" t="s">
        <v>242</v>
      </c>
    </row>
    <row r="367" spans="1:65" s="175" customFormat="1" ht="25.9" customHeight="1" x14ac:dyDescent="0.2">
      <c r="B367" s="176"/>
      <c r="C367" s="177"/>
      <c r="D367" s="178" t="s">
        <v>84</v>
      </c>
      <c r="E367" s="179" t="s">
        <v>840</v>
      </c>
      <c r="F367" s="179" t="s">
        <v>841</v>
      </c>
      <c r="G367" s="177"/>
      <c r="H367" s="177"/>
      <c r="I367" s="30"/>
      <c r="J367" s="180">
        <f>J368</f>
        <v>0</v>
      </c>
      <c r="L367" s="181"/>
      <c r="M367" s="182"/>
      <c r="N367" s="183"/>
      <c r="O367" s="183"/>
      <c r="P367" s="184">
        <f>P368</f>
        <v>0</v>
      </c>
      <c r="Q367" s="183"/>
      <c r="R367" s="184">
        <f>R368</f>
        <v>5.6340000000000001E-2</v>
      </c>
      <c r="S367" s="183"/>
      <c r="T367" s="185">
        <f>T368</f>
        <v>0</v>
      </c>
      <c r="AR367" s="186" t="s">
        <v>95</v>
      </c>
      <c r="AT367" s="187" t="s">
        <v>84</v>
      </c>
      <c r="AU367" s="187" t="s">
        <v>85</v>
      </c>
      <c r="AY367" s="186" t="s">
        <v>242</v>
      </c>
      <c r="BK367" s="188">
        <f>BK368</f>
        <v>0</v>
      </c>
    </row>
    <row r="368" spans="1:65" s="175" customFormat="1" ht="22.9" customHeight="1" x14ac:dyDescent="0.2">
      <c r="B368" s="176"/>
      <c r="C368" s="177"/>
      <c r="D368" s="178" t="s">
        <v>84</v>
      </c>
      <c r="E368" s="189" t="s">
        <v>842</v>
      </c>
      <c r="F368" s="189" t="s">
        <v>843</v>
      </c>
      <c r="G368" s="177"/>
      <c r="H368" s="177"/>
      <c r="I368" s="30"/>
      <c r="J368" s="190">
        <f>SUM(J369:J384)</f>
        <v>0</v>
      </c>
      <c r="L368" s="181"/>
      <c r="M368" s="182"/>
      <c r="N368" s="183"/>
      <c r="O368" s="183"/>
      <c r="P368" s="184">
        <f>SUM(P369:P384)</f>
        <v>0</v>
      </c>
      <c r="Q368" s="183"/>
      <c r="R368" s="184">
        <f>SUM(R369:R384)</f>
        <v>5.6340000000000001E-2</v>
      </c>
      <c r="S368" s="183"/>
      <c r="T368" s="185">
        <f>SUM(T369:T384)</f>
        <v>0</v>
      </c>
      <c r="AR368" s="186" t="s">
        <v>95</v>
      </c>
      <c r="AT368" s="187" t="s">
        <v>84</v>
      </c>
      <c r="AU368" s="187" t="s">
        <v>93</v>
      </c>
      <c r="AY368" s="186" t="s">
        <v>242</v>
      </c>
      <c r="BK368" s="188">
        <f>SUM(BK369:BK384)</f>
        <v>0</v>
      </c>
    </row>
    <row r="369" spans="1:65" s="57" customFormat="1" ht="21.75" customHeight="1" x14ac:dyDescent="0.2">
      <c r="A369" s="53"/>
      <c r="B369" s="155"/>
      <c r="C369" s="191" t="s">
        <v>844</v>
      </c>
      <c r="D369" s="191" t="s">
        <v>244</v>
      </c>
      <c r="E369" s="192" t="s">
        <v>845</v>
      </c>
      <c r="F369" s="193" t="s">
        <v>846</v>
      </c>
      <c r="G369" s="194" t="s">
        <v>247</v>
      </c>
      <c r="H369" s="195">
        <v>5.3689999999999998</v>
      </c>
      <c r="I369" s="31"/>
      <c r="J369" s="196">
        <f>ROUND(I369*H369,2)</f>
        <v>0</v>
      </c>
      <c r="K369" s="197"/>
      <c r="L369" s="54"/>
      <c r="M369" s="198" t="s">
        <v>1</v>
      </c>
      <c r="N369" s="199" t="s">
        <v>50</v>
      </c>
      <c r="O369" s="81"/>
      <c r="P369" s="200">
        <f>O369*H369</f>
        <v>0</v>
      </c>
      <c r="Q369" s="200">
        <v>0</v>
      </c>
      <c r="R369" s="200">
        <f>Q369*H369</f>
        <v>0</v>
      </c>
      <c r="S369" s="200">
        <v>0</v>
      </c>
      <c r="T369" s="201">
        <f>S369*H369</f>
        <v>0</v>
      </c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R369" s="202" t="s">
        <v>341</v>
      </c>
      <c r="AT369" s="202" t="s">
        <v>244</v>
      </c>
      <c r="AU369" s="202" t="s">
        <v>95</v>
      </c>
      <c r="AY369" s="38" t="s">
        <v>242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38" t="s">
        <v>93</v>
      </c>
      <c r="BK369" s="203">
        <f>ROUND(I369*H369,2)</f>
        <v>0</v>
      </c>
      <c r="BL369" s="38" t="s">
        <v>341</v>
      </c>
      <c r="BM369" s="202" t="s">
        <v>847</v>
      </c>
    </row>
    <row r="370" spans="1:65" s="204" customFormat="1" ht="33.75" x14ac:dyDescent="0.2">
      <c r="B370" s="205"/>
      <c r="C370" s="206"/>
      <c r="D370" s="207" t="s">
        <v>249</v>
      </c>
      <c r="E370" s="208" t="s">
        <v>166</v>
      </c>
      <c r="F370" s="209" t="s">
        <v>848</v>
      </c>
      <c r="G370" s="206"/>
      <c r="H370" s="210">
        <v>5.3689999999999998</v>
      </c>
      <c r="I370" s="32"/>
      <c r="J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249</v>
      </c>
      <c r="AU370" s="215" t="s">
        <v>95</v>
      </c>
      <c r="AV370" s="204" t="s">
        <v>95</v>
      </c>
      <c r="AW370" s="204" t="s">
        <v>42</v>
      </c>
      <c r="AX370" s="204" t="s">
        <v>93</v>
      </c>
      <c r="AY370" s="215" t="s">
        <v>242</v>
      </c>
    </row>
    <row r="371" spans="1:65" s="57" customFormat="1" ht="21.75" customHeight="1" x14ac:dyDescent="0.2">
      <c r="A371" s="53"/>
      <c r="B371" s="155"/>
      <c r="C371" s="191" t="s">
        <v>849</v>
      </c>
      <c r="D371" s="191" t="s">
        <v>244</v>
      </c>
      <c r="E371" s="192" t="s">
        <v>850</v>
      </c>
      <c r="F371" s="193" t="s">
        <v>851</v>
      </c>
      <c r="G371" s="194" t="s">
        <v>247</v>
      </c>
      <c r="H371" s="195">
        <v>9.8130000000000006</v>
      </c>
      <c r="I371" s="31"/>
      <c r="J371" s="196">
        <f>ROUND(I371*H371,2)</f>
        <v>0</v>
      </c>
      <c r="K371" s="197"/>
      <c r="L371" s="54"/>
      <c r="M371" s="198" t="s">
        <v>1</v>
      </c>
      <c r="N371" s="199" t="s">
        <v>50</v>
      </c>
      <c r="O371" s="81"/>
      <c r="P371" s="200">
        <f>O371*H371</f>
        <v>0</v>
      </c>
      <c r="Q371" s="200">
        <v>0</v>
      </c>
      <c r="R371" s="200">
        <f>Q371*H371</f>
        <v>0</v>
      </c>
      <c r="S371" s="200">
        <v>0</v>
      </c>
      <c r="T371" s="201">
        <f>S371*H371</f>
        <v>0</v>
      </c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R371" s="202" t="s">
        <v>341</v>
      </c>
      <c r="AT371" s="202" t="s">
        <v>244</v>
      </c>
      <c r="AU371" s="202" t="s">
        <v>95</v>
      </c>
      <c r="AY371" s="38" t="s">
        <v>242</v>
      </c>
      <c r="BE371" s="203">
        <f>IF(N371="základní",J371,0)</f>
        <v>0</v>
      </c>
      <c r="BF371" s="203">
        <f>IF(N371="snížená",J371,0)</f>
        <v>0</v>
      </c>
      <c r="BG371" s="203">
        <f>IF(N371="zákl. přenesená",J371,0)</f>
        <v>0</v>
      </c>
      <c r="BH371" s="203">
        <f>IF(N371="sníž. přenesená",J371,0)</f>
        <v>0</v>
      </c>
      <c r="BI371" s="203">
        <f>IF(N371="nulová",J371,0)</f>
        <v>0</v>
      </c>
      <c r="BJ371" s="38" t="s">
        <v>93</v>
      </c>
      <c r="BK371" s="203">
        <f>ROUND(I371*H371,2)</f>
        <v>0</v>
      </c>
      <c r="BL371" s="38" t="s">
        <v>341</v>
      </c>
      <c r="BM371" s="202" t="s">
        <v>852</v>
      </c>
    </row>
    <row r="372" spans="1:65" s="204" customFormat="1" ht="22.5" x14ac:dyDescent="0.2">
      <c r="B372" s="205"/>
      <c r="C372" s="206"/>
      <c r="D372" s="207" t="s">
        <v>249</v>
      </c>
      <c r="E372" s="208" t="s">
        <v>168</v>
      </c>
      <c r="F372" s="209" t="s">
        <v>853</v>
      </c>
      <c r="G372" s="206"/>
      <c r="H372" s="210">
        <v>9.8130000000000006</v>
      </c>
      <c r="I372" s="32"/>
      <c r="J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249</v>
      </c>
      <c r="AU372" s="215" t="s">
        <v>95</v>
      </c>
      <c r="AV372" s="204" t="s">
        <v>95</v>
      </c>
      <c r="AW372" s="204" t="s">
        <v>42</v>
      </c>
      <c r="AX372" s="204" t="s">
        <v>93</v>
      </c>
      <c r="AY372" s="215" t="s">
        <v>242</v>
      </c>
    </row>
    <row r="373" spans="1:65" s="57" customFormat="1" ht="21.75" customHeight="1" x14ac:dyDescent="0.2">
      <c r="A373" s="53"/>
      <c r="B373" s="155"/>
      <c r="C373" s="191" t="s">
        <v>854</v>
      </c>
      <c r="D373" s="191" t="s">
        <v>244</v>
      </c>
      <c r="E373" s="192" t="s">
        <v>855</v>
      </c>
      <c r="F373" s="193" t="s">
        <v>856</v>
      </c>
      <c r="G373" s="194" t="s">
        <v>247</v>
      </c>
      <c r="H373" s="195">
        <v>21.013000000000002</v>
      </c>
      <c r="I373" s="31"/>
      <c r="J373" s="196">
        <f>ROUND(I373*H373,2)</f>
        <v>0</v>
      </c>
      <c r="K373" s="197"/>
      <c r="L373" s="54"/>
      <c r="M373" s="198" t="s">
        <v>1</v>
      </c>
      <c r="N373" s="199" t="s">
        <v>50</v>
      </c>
      <c r="O373" s="81"/>
      <c r="P373" s="200">
        <f>O373*H373</f>
        <v>0</v>
      </c>
      <c r="Q373" s="200">
        <v>0</v>
      </c>
      <c r="R373" s="200">
        <f>Q373*H373</f>
        <v>0</v>
      </c>
      <c r="S373" s="200">
        <v>0</v>
      </c>
      <c r="T373" s="201">
        <f>S373*H373</f>
        <v>0</v>
      </c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R373" s="202" t="s">
        <v>341</v>
      </c>
      <c r="AT373" s="202" t="s">
        <v>244</v>
      </c>
      <c r="AU373" s="202" t="s">
        <v>95</v>
      </c>
      <c r="AY373" s="38" t="s">
        <v>242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38" t="s">
        <v>93</v>
      </c>
      <c r="BK373" s="203">
        <f>ROUND(I373*H373,2)</f>
        <v>0</v>
      </c>
      <c r="BL373" s="38" t="s">
        <v>341</v>
      </c>
      <c r="BM373" s="202" t="s">
        <v>857</v>
      </c>
    </row>
    <row r="374" spans="1:65" s="204" customFormat="1" ht="22.5" x14ac:dyDescent="0.2">
      <c r="B374" s="205"/>
      <c r="C374" s="206"/>
      <c r="D374" s="207" t="s">
        <v>249</v>
      </c>
      <c r="E374" s="208" t="s">
        <v>170</v>
      </c>
      <c r="F374" s="209" t="s">
        <v>858</v>
      </c>
      <c r="G374" s="206"/>
      <c r="H374" s="210">
        <v>21.013000000000002</v>
      </c>
      <c r="I374" s="32"/>
      <c r="J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249</v>
      </c>
      <c r="AU374" s="215" t="s">
        <v>95</v>
      </c>
      <c r="AV374" s="204" t="s">
        <v>95</v>
      </c>
      <c r="AW374" s="204" t="s">
        <v>42</v>
      </c>
      <c r="AX374" s="204" t="s">
        <v>93</v>
      </c>
      <c r="AY374" s="215" t="s">
        <v>242</v>
      </c>
    </row>
    <row r="375" spans="1:65" s="57" customFormat="1" ht="21.75" customHeight="1" x14ac:dyDescent="0.2">
      <c r="A375" s="53"/>
      <c r="B375" s="155"/>
      <c r="C375" s="191" t="s">
        <v>859</v>
      </c>
      <c r="D375" s="191" t="s">
        <v>244</v>
      </c>
      <c r="E375" s="192" t="s">
        <v>860</v>
      </c>
      <c r="F375" s="193" t="s">
        <v>861</v>
      </c>
      <c r="G375" s="194" t="s">
        <v>247</v>
      </c>
      <c r="H375" s="195">
        <v>15.308</v>
      </c>
      <c r="I375" s="31"/>
      <c r="J375" s="196">
        <f>ROUND(I375*H375,2)</f>
        <v>0</v>
      </c>
      <c r="K375" s="197"/>
      <c r="L375" s="54"/>
      <c r="M375" s="198" t="s">
        <v>1</v>
      </c>
      <c r="N375" s="199" t="s">
        <v>50</v>
      </c>
      <c r="O375" s="81"/>
      <c r="P375" s="200">
        <f>O375*H375</f>
        <v>0</v>
      </c>
      <c r="Q375" s="200">
        <v>0</v>
      </c>
      <c r="R375" s="200">
        <f>Q375*H375</f>
        <v>0</v>
      </c>
      <c r="S375" s="200">
        <v>0</v>
      </c>
      <c r="T375" s="201">
        <f>S375*H375</f>
        <v>0</v>
      </c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R375" s="202" t="s">
        <v>341</v>
      </c>
      <c r="AT375" s="202" t="s">
        <v>244</v>
      </c>
      <c r="AU375" s="202" t="s">
        <v>95</v>
      </c>
      <c r="AY375" s="38" t="s">
        <v>242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38" t="s">
        <v>93</v>
      </c>
      <c r="BK375" s="203">
        <f>ROUND(I375*H375,2)</f>
        <v>0</v>
      </c>
      <c r="BL375" s="38" t="s">
        <v>341</v>
      </c>
      <c r="BM375" s="202" t="s">
        <v>862</v>
      </c>
    </row>
    <row r="376" spans="1:65" s="204" customFormat="1" ht="22.5" x14ac:dyDescent="0.2">
      <c r="B376" s="205"/>
      <c r="C376" s="206"/>
      <c r="D376" s="207" t="s">
        <v>249</v>
      </c>
      <c r="E376" s="208" t="s">
        <v>172</v>
      </c>
      <c r="F376" s="209" t="s">
        <v>863</v>
      </c>
      <c r="G376" s="206"/>
      <c r="H376" s="210">
        <v>15.308</v>
      </c>
      <c r="I376" s="32"/>
      <c r="J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249</v>
      </c>
      <c r="AU376" s="215" t="s">
        <v>95</v>
      </c>
      <c r="AV376" s="204" t="s">
        <v>95</v>
      </c>
      <c r="AW376" s="204" t="s">
        <v>42</v>
      </c>
      <c r="AX376" s="204" t="s">
        <v>93</v>
      </c>
      <c r="AY376" s="215" t="s">
        <v>242</v>
      </c>
    </row>
    <row r="377" spans="1:65" s="57" customFormat="1" ht="21.75" customHeight="1" x14ac:dyDescent="0.2">
      <c r="A377" s="53"/>
      <c r="B377" s="155"/>
      <c r="C377" s="238" t="s">
        <v>864</v>
      </c>
      <c r="D377" s="238" t="s">
        <v>417</v>
      </c>
      <c r="E377" s="239" t="s">
        <v>865</v>
      </c>
      <c r="F377" s="240" t="s">
        <v>866</v>
      </c>
      <c r="G377" s="241" t="s">
        <v>443</v>
      </c>
      <c r="H377" s="242">
        <v>7.5359999999999996</v>
      </c>
      <c r="I377" s="35"/>
      <c r="J377" s="243">
        <f>ROUND(I377*H377,2)</f>
        <v>0</v>
      </c>
      <c r="K377" s="244"/>
      <c r="L377" s="245"/>
      <c r="M377" s="246" t="s">
        <v>1</v>
      </c>
      <c r="N377" s="247" t="s">
        <v>50</v>
      </c>
      <c r="O377" s="81"/>
      <c r="P377" s="200">
        <f>O377*H377</f>
        <v>0</v>
      </c>
      <c r="Q377" s="200">
        <v>1E-3</v>
      </c>
      <c r="R377" s="200">
        <f>Q377*H377</f>
        <v>7.5360000000000002E-3</v>
      </c>
      <c r="S377" s="200">
        <v>0</v>
      </c>
      <c r="T377" s="201">
        <f>S377*H377</f>
        <v>0</v>
      </c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R377" s="202" t="s">
        <v>427</v>
      </c>
      <c r="AT377" s="202" t="s">
        <v>417</v>
      </c>
      <c r="AU377" s="202" t="s">
        <v>95</v>
      </c>
      <c r="AY377" s="38" t="s">
        <v>242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38" t="s">
        <v>93</v>
      </c>
      <c r="BK377" s="203">
        <f>ROUND(I377*H377,2)</f>
        <v>0</v>
      </c>
      <c r="BL377" s="38" t="s">
        <v>341</v>
      </c>
      <c r="BM377" s="202" t="s">
        <v>867</v>
      </c>
    </row>
    <row r="378" spans="1:65" s="204" customFormat="1" x14ac:dyDescent="0.2">
      <c r="B378" s="205"/>
      <c r="C378" s="206"/>
      <c r="D378" s="207" t="s">
        <v>249</v>
      </c>
      <c r="E378" s="208" t="s">
        <v>1</v>
      </c>
      <c r="F378" s="209" t="s">
        <v>868</v>
      </c>
      <c r="G378" s="206"/>
      <c r="H378" s="210">
        <v>7.5359999999999996</v>
      </c>
      <c r="I378" s="32"/>
      <c r="J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249</v>
      </c>
      <c r="AU378" s="215" t="s">
        <v>95</v>
      </c>
      <c r="AV378" s="204" t="s">
        <v>95</v>
      </c>
      <c r="AW378" s="204" t="s">
        <v>42</v>
      </c>
      <c r="AX378" s="204" t="s">
        <v>93</v>
      </c>
      <c r="AY378" s="215" t="s">
        <v>242</v>
      </c>
    </row>
    <row r="379" spans="1:65" s="57" customFormat="1" ht="21.75" customHeight="1" x14ac:dyDescent="0.2">
      <c r="A379" s="53"/>
      <c r="B379" s="155"/>
      <c r="C379" s="191" t="s">
        <v>869</v>
      </c>
      <c r="D379" s="191" t="s">
        <v>244</v>
      </c>
      <c r="E379" s="192" t="s">
        <v>870</v>
      </c>
      <c r="F379" s="193" t="s">
        <v>871</v>
      </c>
      <c r="G379" s="194" t="s">
        <v>247</v>
      </c>
      <c r="H379" s="195">
        <v>6.1539999999999999</v>
      </c>
      <c r="I379" s="31"/>
      <c r="J379" s="196">
        <f>ROUND(I379*H379,2)</f>
        <v>0</v>
      </c>
      <c r="K379" s="197"/>
      <c r="L379" s="54"/>
      <c r="M379" s="198" t="s">
        <v>1</v>
      </c>
      <c r="N379" s="199" t="s">
        <v>50</v>
      </c>
      <c r="O379" s="81"/>
      <c r="P379" s="200">
        <f>O379*H379</f>
        <v>0</v>
      </c>
      <c r="Q379" s="200">
        <v>0</v>
      </c>
      <c r="R379" s="200">
        <f>Q379*H379</f>
        <v>0</v>
      </c>
      <c r="S379" s="200">
        <v>0</v>
      </c>
      <c r="T379" s="201">
        <f>S379*H379</f>
        <v>0</v>
      </c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R379" s="202" t="s">
        <v>341</v>
      </c>
      <c r="AT379" s="202" t="s">
        <v>244</v>
      </c>
      <c r="AU379" s="202" t="s">
        <v>95</v>
      </c>
      <c r="AY379" s="38" t="s">
        <v>242</v>
      </c>
      <c r="BE379" s="203">
        <f>IF(N379="základní",J379,0)</f>
        <v>0</v>
      </c>
      <c r="BF379" s="203">
        <f>IF(N379="snížená",J379,0)</f>
        <v>0</v>
      </c>
      <c r="BG379" s="203">
        <f>IF(N379="zákl. přenesená",J379,0)</f>
        <v>0</v>
      </c>
      <c r="BH379" s="203">
        <f>IF(N379="sníž. přenesená",J379,0)</f>
        <v>0</v>
      </c>
      <c r="BI379" s="203">
        <f>IF(N379="nulová",J379,0)</f>
        <v>0</v>
      </c>
      <c r="BJ379" s="38" t="s">
        <v>93</v>
      </c>
      <c r="BK379" s="203">
        <f>ROUND(I379*H379,2)</f>
        <v>0</v>
      </c>
      <c r="BL379" s="38" t="s">
        <v>341</v>
      </c>
      <c r="BM379" s="202" t="s">
        <v>872</v>
      </c>
    </row>
    <row r="380" spans="1:65" s="204" customFormat="1" ht="22.5" x14ac:dyDescent="0.2">
      <c r="B380" s="205"/>
      <c r="C380" s="206"/>
      <c r="D380" s="207" t="s">
        <v>249</v>
      </c>
      <c r="E380" s="208" t="s">
        <v>174</v>
      </c>
      <c r="F380" s="209" t="s">
        <v>873</v>
      </c>
      <c r="G380" s="206"/>
      <c r="H380" s="210">
        <v>6.1539999999999999</v>
      </c>
      <c r="I380" s="32"/>
      <c r="J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249</v>
      </c>
      <c r="AU380" s="215" t="s">
        <v>95</v>
      </c>
      <c r="AV380" s="204" t="s">
        <v>95</v>
      </c>
      <c r="AW380" s="204" t="s">
        <v>42</v>
      </c>
      <c r="AX380" s="204" t="s">
        <v>93</v>
      </c>
      <c r="AY380" s="215" t="s">
        <v>242</v>
      </c>
    </row>
    <row r="381" spans="1:65" s="57" customFormat="1" ht="21.75" customHeight="1" x14ac:dyDescent="0.2">
      <c r="A381" s="53"/>
      <c r="B381" s="155"/>
      <c r="C381" s="238" t="s">
        <v>874</v>
      </c>
      <c r="D381" s="238" t="s">
        <v>417</v>
      </c>
      <c r="E381" s="239" t="s">
        <v>875</v>
      </c>
      <c r="F381" s="240" t="s">
        <v>876</v>
      </c>
      <c r="G381" s="241" t="s">
        <v>443</v>
      </c>
      <c r="H381" s="242">
        <v>48.804000000000002</v>
      </c>
      <c r="I381" s="35"/>
      <c r="J381" s="243">
        <f>ROUND(I381*H381,2)</f>
        <v>0</v>
      </c>
      <c r="K381" s="244"/>
      <c r="L381" s="245"/>
      <c r="M381" s="246" t="s">
        <v>1</v>
      </c>
      <c r="N381" s="247" t="s">
        <v>50</v>
      </c>
      <c r="O381" s="81"/>
      <c r="P381" s="200">
        <f>O381*H381</f>
        <v>0</v>
      </c>
      <c r="Q381" s="200">
        <v>1E-3</v>
      </c>
      <c r="R381" s="200">
        <f>Q381*H381</f>
        <v>4.8804E-2</v>
      </c>
      <c r="S381" s="200">
        <v>0</v>
      </c>
      <c r="T381" s="201">
        <f>S381*H381</f>
        <v>0</v>
      </c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R381" s="202" t="s">
        <v>427</v>
      </c>
      <c r="AT381" s="202" t="s">
        <v>417</v>
      </c>
      <c r="AU381" s="202" t="s">
        <v>95</v>
      </c>
      <c r="AY381" s="38" t="s">
        <v>242</v>
      </c>
      <c r="BE381" s="203">
        <f>IF(N381="základní",J381,0)</f>
        <v>0</v>
      </c>
      <c r="BF381" s="203">
        <f>IF(N381="snížená",J381,0)</f>
        <v>0</v>
      </c>
      <c r="BG381" s="203">
        <f>IF(N381="zákl. přenesená",J381,0)</f>
        <v>0</v>
      </c>
      <c r="BH381" s="203">
        <f>IF(N381="sníž. přenesená",J381,0)</f>
        <v>0</v>
      </c>
      <c r="BI381" s="203">
        <f>IF(N381="nulová",J381,0)</f>
        <v>0</v>
      </c>
      <c r="BJ381" s="38" t="s">
        <v>93</v>
      </c>
      <c r="BK381" s="203">
        <f>ROUND(I381*H381,2)</f>
        <v>0</v>
      </c>
      <c r="BL381" s="38" t="s">
        <v>341</v>
      </c>
      <c r="BM381" s="202" t="s">
        <v>877</v>
      </c>
    </row>
    <row r="382" spans="1:65" s="204" customFormat="1" x14ac:dyDescent="0.2">
      <c r="B382" s="205"/>
      <c r="C382" s="206"/>
      <c r="D382" s="207" t="s">
        <v>249</v>
      </c>
      <c r="E382" s="208" t="s">
        <v>1</v>
      </c>
      <c r="F382" s="209" t="s">
        <v>878</v>
      </c>
      <c r="G382" s="206"/>
      <c r="H382" s="210">
        <v>48.804000000000002</v>
      </c>
      <c r="I382" s="32"/>
      <c r="J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249</v>
      </c>
      <c r="AU382" s="215" t="s">
        <v>95</v>
      </c>
      <c r="AV382" s="204" t="s">
        <v>95</v>
      </c>
      <c r="AW382" s="204" t="s">
        <v>42</v>
      </c>
      <c r="AX382" s="204" t="s">
        <v>93</v>
      </c>
      <c r="AY382" s="215" t="s">
        <v>242</v>
      </c>
    </row>
    <row r="383" spans="1:65" s="57" customFormat="1" ht="21.75" customHeight="1" x14ac:dyDescent="0.2">
      <c r="A383" s="53"/>
      <c r="B383" s="155"/>
      <c r="C383" s="191" t="s">
        <v>879</v>
      </c>
      <c r="D383" s="191" t="s">
        <v>244</v>
      </c>
      <c r="E383" s="192" t="s">
        <v>880</v>
      </c>
      <c r="F383" s="193" t="s">
        <v>881</v>
      </c>
      <c r="G383" s="194" t="s">
        <v>399</v>
      </c>
      <c r="H383" s="195">
        <v>5.6000000000000001E-2</v>
      </c>
      <c r="I383" s="31"/>
      <c r="J383" s="196">
        <f>ROUND(I383*H383,2)</f>
        <v>0</v>
      </c>
      <c r="K383" s="197"/>
      <c r="L383" s="54"/>
      <c r="M383" s="198" t="s">
        <v>1</v>
      </c>
      <c r="N383" s="199" t="s">
        <v>50</v>
      </c>
      <c r="O383" s="81"/>
      <c r="P383" s="200">
        <f>O383*H383</f>
        <v>0</v>
      </c>
      <c r="Q383" s="200">
        <v>0</v>
      </c>
      <c r="R383" s="200">
        <f>Q383*H383</f>
        <v>0</v>
      </c>
      <c r="S383" s="200">
        <v>0</v>
      </c>
      <c r="T383" s="201">
        <f>S383*H383</f>
        <v>0</v>
      </c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R383" s="202" t="s">
        <v>341</v>
      </c>
      <c r="AT383" s="202" t="s">
        <v>244</v>
      </c>
      <c r="AU383" s="202" t="s">
        <v>95</v>
      </c>
      <c r="AY383" s="38" t="s">
        <v>242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38" t="s">
        <v>93</v>
      </c>
      <c r="BK383" s="203">
        <f>ROUND(I383*H383,2)</f>
        <v>0</v>
      </c>
      <c r="BL383" s="38" t="s">
        <v>341</v>
      </c>
      <c r="BM383" s="202" t="s">
        <v>882</v>
      </c>
    </row>
    <row r="384" spans="1:65" s="57" customFormat="1" ht="21.75" customHeight="1" x14ac:dyDescent="0.2">
      <c r="A384" s="53"/>
      <c r="B384" s="155"/>
      <c r="C384" s="191" t="s">
        <v>883</v>
      </c>
      <c r="D384" s="191" t="s">
        <v>244</v>
      </c>
      <c r="E384" s="192" t="s">
        <v>884</v>
      </c>
      <c r="F384" s="193" t="s">
        <v>885</v>
      </c>
      <c r="G384" s="194" t="s">
        <v>399</v>
      </c>
      <c r="H384" s="195">
        <v>5.6000000000000001E-2</v>
      </c>
      <c r="I384" s="31"/>
      <c r="J384" s="196">
        <f>ROUND(I384*H384,2)</f>
        <v>0</v>
      </c>
      <c r="K384" s="197"/>
      <c r="L384" s="54"/>
      <c r="M384" s="198" t="s">
        <v>1</v>
      </c>
      <c r="N384" s="199" t="s">
        <v>50</v>
      </c>
      <c r="O384" s="81"/>
      <c r="P384" s="200">
        <f>O384*H384</f>
        <v>0</v>
      </c>
      <c r="Q384" s="200">
        <v>0</v>
      </c>
      <c r="R384" s="200">
        <f>Q384*H384</f>
        <v>0</v>
      </c>
      <c r="S384" s="200">
        <v>0</v>
      </c>
      <c r="T384" s="201">
        <f>S384*H384</f>
        <v>0</v>
      </c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R384" s="202" t="s">
        <v>341</v>
      </c>
      <c r="AT384" s="202" t="s">
        <v>244</v>
      </c>
      <c r="AU384" s="202" t="s">
        <v>95</v>
      </c>
      <c r="AY384" s="38" t="s">
        <v>242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38" t="s">
        <v>93</v>
      </c>
      <c r="BK384" s="203">
        <f>ROUND(I384*H384,2)</f>
        <v>0</v>
      </c>
      <c r="BL384" s="38" t="s">
        <v>341</v>
      </c>
      <c r="BM384" s="202" t="s">
        <v>886</v>
      </c>
    </row>
    <row r="385" spans="1:65" s="175" customFormat="1" ht="25.9" customHeight="1" x14ac:dyDescent="0.2">
      <c r="B385" s="176"/>
      <c r="C385" s="177"/>
      <c r="D385" s="178" t="s">
        <v>84</v>
      </c>
      <c r="E385" s="179" t="s">
        <v>887</v>
      </c>
      <c r="F385" s="179" t="s">
        <v>1128</v>
      </c>
      <c r="G385" s="177"/>
      <c r="H385" s="177"/>
      <c r="I385" s="30"/>
      <c r="J385" s="180">
        <f>J386</f>
        <v>0</v>
      </c>
      <c r="L385" s="181"/>
      <c r="M385" s="182"/>
      <c r="N385" s="183"/>
      <c r="O385" s="183"/>
      <c r="P385" s="184">
        <f>P386</f>
        <v>0</v>
      </c>
      <c r="Q385" s="183"/>
      <c r="R385" s="184">
        <f>R386</f>
        <v>0</v>
      </c>
      <c r="S385" s="183"/>
      <c r="T385" s="185">
        <f>T386</f>
        <v>0</v>
      </c>
      <c r="AR385" s="186" t="s">
        <v>276</v>
      </c>
      <c r="AT385" s="187" t="s">
        <v>84</v>
      </c>
      <c r="AU385" s="187" t="s">
        <v>85</v>
      </c>
      <c r="AY385" s="186" t="s">
        <v>242</v>
      </c>
      <c r="BK385" s="188">
        <f>BK386</f>
        <v>0</v>
      </c>
    </row>
    <row r="386" spans="1:65" s="175" customFormat="1" ht="22.9" customHeight="1" x14ac:dyDescent="0.2">
      <c r="B386" s="176"/>
      <c r="C386" s="177"/>
      <c r="D386" s="178" t="s">
        <v>84</v>
      </c>
      <c r="E386" s="189" t="s">
        <v>888</v>
      </c>
      <c r="F386" s="189" t="s">
        <v>889</v>
      </c>
      <c r="G386" s="177"/>
      <c r="H386" s="177"/>
      <c r="I386" s="30"/>
      <c r="J386" s="190">
        <f>SUM(J387:J403)</f>
        <v>0</v>
      </c>
      <c r="L386" s="181"/>
      <c r="M386" s="182"/>
      <c r="N386" s="183"/>
      <c r="O386" s="183"/>
      <c r="P386" s="184">
        <f>SUM(P387:P403)</f>
        <v>0</v>
      </c>
      <c r="Q386" s="183"/>
      <c r="R386" s="184">
        <f>SUM(R387:R403)</f>
        <v>0</v>
      </c>
      <c r="S386" s="183"/>
      <c r="T386" s="185">
        <f>SUM(T387:T403)</f>
        <v>0</v>
      </c>
      <c r="AR386" s="186" t="s">
        <v>276</v>
      </c>
      <c r="AT386" s="187" t="s">
        <v>84</v>
      </c>
      <c r="AU386" s="187" t="s">
        <v>93</v>
      </c>
      <c r="AY386" s="186" t="s">
        <v>242</v>
      </c>
      <c r="BK386" s="188">
        <f>SUM(BK387:BK403)</f>
        <v>0</v>
      </c>
    </row>
    <row r="387" spans="1:65" s="57" customFormat="1" ht="21.75" customHeight="1" x14ac:dyDescent="0.2">
      <c r="A387" s="53"/>
      <c r="B387" s="155"/>
      <c r="C387" s="191" t="s">
        <v>890</v>
      </c>
      <c r="D387" s="191" t="s">
        <v>244</v>
      </c>
      <c r="E387" s="192" t="s">
        <v>891</v>
      </c>
      <c r="F387" s="193" t="s">
        <v>1116</v>
      </c>
      <c r="G387" s="194" t="s">
        <v>387</v>
      </c>
      <c r="H387" s="195">
        <v>1</v>
      </c>
      <c r="I387" s="31"/>
      <c r="J387" s="196">
        <f t="shared" ref="J387:J403" si="50">ROUND(I387*H387,2)</f>
        <v>0</v>
      </c>
      <c r="K387" s="197"/>
      <c r="L387" s="54"/>
      <c r="M387" s="198" t="s">
        <v>1</v>
      </c>
      <c r="N387" s="199" t="s">
        <v>50</v>
      </c>
      <c r="O387" s="81"/>
      <c r="P387" s="200">
        <f t="shared" ref="P387:P403" si="51">O387*H387</f>
        <v>0</v>
      </c>
      <c r="Q387" s="200">
        <v>0</v>
      </c>
      <c r="R387" s="200">
        <f t="shared" ref="R387:R403" si="52">Q387*H387</f>
        <v>0</v>
      </c>
      <c r="S387" s="200">
        <v>0</v>
      </c>
      <c r="T387" s="201">
        <f t="shared" ref="T387:T403" si="53">S387*H387</f>
        <v>0</v>
      </c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R387" s="202" t="s">
        <v>892</v>
      </c>
      <c r="AT387" s="202" t="s">
        <v>244</v>
      </c>
      <c r="AU387" s="202" t="s">
        <v>95</v>
      </c>
      <c r="AY387" s="38" t="s">
        <v>242</v>
      </c>
      <c r="BE387" s="203">
        <f t="shared" ref="BE387:BE403" si="54">IF(N387="základní",J387,0)</f>
        <v>0</v>
      </c>
      <c r="BF387" s="203">
        <f t="shared" ref="BF387:BF403" si="55">IF(N387="snížená",J387,0)</f>
        <v>0</v>
      </c>
      <c r="BG387" s="203">
        <f t="shared" ref="BG387:BG403" si="56">IF(N387="zákl. přenesená",J387,0)</f>
        <v>0</v>
      </c>
      <c r="BH387" s="203">
        <f t="shared" ref="BH387:BH403" si="57">IF(N387="sníž. přenesená",J387,0)</f>
        <v>0</v>
      </c>
      <c r="BI387" s="203">
        <f t="shared" ref="BI387:BI403" si="58">IF(N387="nulová",J387,0)</f>
        <v>0</v>
      </c>
      <c r="BJ387" s="38" t="s">
        <v>93</v>
      </c>
      <c r="BK387" s="203">
        <f t="shared" ref="BK387:BK403" si="59">ROUND(I387*H387,2)</f>
        <v>0</v>
      </c>
      <c r="BL387" s="38" t="s">
        <v>892</v>
      </c>
      <c r="BM387" s="202" t="s">
        <v>893</v>
      </c>
    </row>
    <row r="388" spans="1:65" s="57" customFormat="1" ht="16.5" customHeight="1" x14ac:dyDescent="0.2">
      <c r="A388" s="53"/>
      <c r="B388" s="155"/>
      <c r="C388" s="191" t="s">
        <v>894</v>
      </c>
      <c r="D388" s="191" t="s">
        <v>244</v>
      </c>
      <c r="E388" s="192" t="s">
        <v>895</v>
      </c>
      <c r="F388" s="193" t="s">
        <v>896</v>
      </c>
      <c r="G388" s="194" t="s">
        <v>387</v>
      </c>
      <c r="H388" s="195">
        <v>1</v>
      </c>
      <c r="I388" s="31"/>
      <c r="J388" s="196">
        <f t="shared" si="50"/>
        <v>0</v>
      </c>
      <c r="K388" s="197"/>
      <c r="L388" s="54"/>
      <c r="M388" s="198" t="s">
        <v>1</v>
      </c>
      <c r="N388" s="199" t="s">
        <v>50</v>
      </c>
      <c r="O388" s="81"/>
      <c r="P388" s="200">
        <f t="shared" si="51"/>
        <v>0</v>
      </c>
      <c r="Q388" s="200">
        <v>0</v>
      </c>
      <c r="R388" s="200">
        <f t="shared" si="52"/>
        <v>0</v>
      </c>
      <c r="S388" s="200">
        <v>0</v>
      </c>
      <c r="T388" s="201">
        <f t="shared" si="53"/>
        <v>0</v>
      </c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R388" s="202" t="s">
        <v>892</v>
      </c>
      <c r="AT388" s="202" t="s">
        <v>244</v>
      </c>
      <c r="AU388" s="202" t="s">
        <v>95</v>
      </c>
      <c r="AY388" s="38" t="s">
        <v>242</v>
      </c>
      <c r="BE388" s="203">
        <f t="shared" si="54"/>
        <v>0</v>
      </c>
      <c r="BF388" s="203">
        <f t="shared" si="55"/>
        <v>0</v>
      </c>
      <c r="BG388" s="203">
        <f t="shared" si="56"/>
        <v>0</v>
      </c>
      <c r="BH388" s="203">
        <f t="shared" si="57"/>
        <v>0</v>
      </c>
      <c r="BI388" s="203">
        <f t="shared" si="58"/>
        <v>0</v>
      </c>
      <c r="BJ388" s="38" t="s">
        <v>93</v>
      </c>
      <c r="BK388" s="203">
        <f t="shared" si="59"/>
        <v>0</v>
      </c>
      <c r="BL388" s="38" t="s">
        <v>892</v>
      </c>
      <c r="BM388" s="202" t="s">
        <v>897</v>
      </c>
    </row>
    <row r="389" spans="1:65" s="57" customFormat="1" ht="44.25" customHeight="1" x14ac:dyDescent="0.2">
      <c r="A389" s="53"/>
      <c r="B389" s="155"/>
      <c r="C389" s="191" t="s">
        <v>898</v>
      </c>
      <c r="D389" s="191" t="s">
        <v>244</v>
      </c>
      <c r="E389" s="192" t="s">
        <v>899</v>
      </c>
      <c r="F389" s="193" t="s">
        <v>900</v>
      </c>
      <c r="G389" s="194" t="s">
        <v>387</v>
      </c>
      <c r="H389" s="195">
        <v>1</v>
      </c>
      <c r="I389" s="31"/>
      <c r="J389" s="196">
        <f t="shared" si="50"/>
        <v>0</v>
      </c>
      <c r="K389" s="197"/>
      <c r="L389" s="54"/>
      <c r="M389" s="198" t="s">
        <v>1</v>
      </c>
      <c r="N389" s="199" t="s">
        <v>50</v>
      </c>
      <c r="O389" s="81"/>
      <c r="P389" s="200">
        <f t="shared" si="51"/>
        <v>0</v>
      </c>
      <c r="Q389" s="200">
        <v>0</v>
      </c>
      <c r="R389" s="200">
        <f t="shared" si="52"/>
        <v>0</v>
      </c>
      <c r="S389" s="200">
        <v>0</v>
      </c>
      <c r="T389" s="201">
        <f t="shared" si="53"/>
        <v>0</v>
      </c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R389" s="202" t="s">
        <v>892</v>
      </c>
      <c r="AT389" s="202" t="s">
        <v>244</v>
      </c>
      <c r="AU389" s="202" t="s">
        <v>95</v>
      </c>
      <c r="AY389" s="38" t="s">
        <v>242</v>
      </c>
      <c r="BE389" s="203">
        <f t="shared" si="54"/>
        <v>0</v>
      </c>
      <c r="BF389" s="203">
        <f t="shared" si="55"/>
        <v>0</v>
      </c>
      <c r="BG389" s="203">
        <f t="shared" si="56"/>
        <v>0</v>
      </c>
      <c r="BH389" s="203">
        <f t="shared" si="57"/>
        <v>0</v>
      </c>
      <c r="BI389" s="203">
        <f t="shared" si="58"/>
        <v>0</v>
      </c>
      <c r="BJ389" s="38" t="s">
        <v>93</v>
      </c>
      <c r="BK389" s="203">
        <f t="shared" si="59"/>
        <v>0</v>
      </c>
      <c r="BL389" s="38" t="s">
        <v>892</v>
      </c>
      <c r="BM389" s="202" t="s">
        <v>901</v>
      </c>
    </row>
    <row r="390" spans="1:65" s="57" customFormat="1" ht="21.75" customHeight="1" x14ac:dyDescent="0.2">
      <c r="A390" s="53"/>
      <c r="B390" s="155"/>
      <c r="C390" s="191" t="s">
        <v>902</v>
      </c>
      <c r="D390" s="191" t="s">
        <v>244</v>
      </c>
      <c r="E390" s="192" t="s">
        <v>903</v>
      </c>
      <c r="F390" s="193" t="s">
        <v>1129</v>
      </c>
      <c r="G390" s="194" t="s">
        <v>387</v>
      </c>
      <c r="H390" s="195">
        <v>6</v>
      </c>
      <c r="I390" s="31"/>
      <c r="J390" s="196">
        <f t="shared" si="50"/>
        <v>0</v>
      </c>
      <c r="K390" s="197"/>
      <c r="L390" s="54"/>
      <c r="M390" s="198" t="s">
        <v>1</v>
      </c>
      <c r="N390" s="199" t="s">
        <v>50</v>
      </c>
      <c r="O390" s="81"/>
      <c r="P390" s="200">
        <f t="shared" si="51"/>
        <v>0</v>
      </c>
      <c r="Q390" s="200">
        <v>0</v>
      </c>
      <c r="R390" s="200">
        <f t="shared" si="52"/>
        <v>0</v>
      </c>
      <c r="S390" s="200">
        <v>0</v>
      </c>
      <c r="T390" s="201">
        <f t="shared" si="53"/>
        <v>0</v>
      </c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R390" s="202" t="s">
        <v>892</v>
      </c>
      <c r="AT390" s="202" t="s">
        <v>244</v>
      </c>
      <c r="AU390" s="202" t="s">
        <v>95</v>
      </c>
      <c r="AY390" s="38" t="s">
        <v>242</v>
      </c>
      <c r="BE390" s="203">
        <f t="shared" si="54"/>
        <v>0</v>
      </c>
      <c r="BF390" s="203">
        <f t="shared" si="55"/>
        <v>0</v>
      </c>
      <c r="BG390" s="203">
        <f t="shared" si="56"/>
        <v>0</v>
      </c>
      <c r="BH390" s="203">
        <f t="shared" si="57"/>
        <v>0</v>
      </c>
      <c r="BI390" s="203">
        <f t="shared" si="58"/>
        <v>0</v>
      </c>
      <c r="BJ390" s="38" t="s">
        <v>93</v>
      </c>
      <c r="BK390" s="203">
        <f t="shared" si="59"/>
        <v>0</v>
      </c>
      <c r="BL390" s="38" t="s">
        <v>892</v>
      </c>
      <c r="BM390" s="202" t="s">
        <v>904</v>
      </c>
    </row>
    <row r="391" spans="1:65" s="57" customFormat="1" ht="16.5" customHeight="1" x14ac:dyDescent="0.2">
      <c r="A391" s="53"/>
      <c r="B391" s="155"/>
      <c r="C391" s="191" t="s">
        <v>905</v>
      </c>
      <c r="D391" s="191" t="s">
        <v>244</v>
      </c>
      <c r="E391" s="192" t="s">
        <v>906</v>
      </c>
      <c r="F391" s="193" t="s">
        <v>907</v>
      </c>
      <c r="G391" s="194" t="s">
        <v>387</v>
      </c>
      <c r="H391" s="195">
        <v>1</v>
      </c>
      <c r="I391" s="31"/>
      <c r="J391" s="196">
        <f t="shared" si="50"/>
        <v>0</v>
      </c>
      <c r="K391" s="197"/>
      <c r="L391" s="54"/>
      <c r="M391" s="198" t="s">
        <v>1</v>
      </c>
      <c r="N391" s="199" t="s">
        <v>50</v>
      </c>
      <c r="O391" s="81"/>
      <c r="P391" s="200">
        <f t="shared" si="51"/>
        <v>0</v>
      </c>
      <c r="Q391" s="200">
        <v>0</v>
      </c>
      <c r="R391" s="200">
        <f t="shared" si="52"/>
        <v>0</v>
      </c>
      <c r="S391" s="200">
        <v>0</v>
      </c>
      <c r="T391" s="201">
        <f t="shared" si="53"/>
        <v>0</v>
      </c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R391" s="202" t="s">
        <v>892</v>
      </c>
      <c r="AT391" s="202" t="s">
        <v>244</v>
      </c>
      <c r="AU391" s="202" t="s">
        <v>95</v>
      </c>
      <c r="AY391" s="38" t="s">
        <v>242</v>
      </c>
      <c r="BE391" s="203">
        <f t="shared" si="54"/>
        <v>0</v>
      </c>
      <c r="BF391" s="203">
        <f t="shared" si="55"/>
        <v>0</v>
      </c>
      <c r="BG391" s="203">
        <f t="shared" si="56"/>
        <v>0</v>
      </c>
      <c r="BH391" s="203">
        <f t="shared" si="57"/>
        <v>0</v>
      </c>
      <c r="BI391" s="203">
        <f t="shared" si="58"/>
        <v>0</v>
      </c>
      <c r="BJ391" s="38" t="s">
        <v>93</v>
      </c>
      <c r="BK391" s="203">
        <f t="shared" si="59"/>
        <v>0</v>
      </c>
      <c r="BL391" s="38" t="s">
        <v>892</v>
      </c>
      <c r="BM391" s="202" t="s">
        <v>908</v>
      </c>
    </row>
    <row r="392" spans="1:65" s="57" customFormat="1" ht="21.75" customHeight="1" x14ac:dyDescent="0.2">
      <c r="A392" s="53"/>
      <c r="B392" s="155"/>
      <c r="C392" s="191" t="s">
        <v>909</v>
      </c>
      <c r="D392" s="191" t="s">
        <v>244</v>
      </c>
      <c r="E392" s="192" t="s">
        <v>910</v>
      </c>
      <c r="F392" s="193" t="s">
        <v>911</v>
      </c>
      <c r="G392" s="194" t="s">
        <v>387</v>
      </c>
      <c r="H392" s="195">
        <v>1</v>
      </c>
      <c r="I392" s="31"/>
      <c r="J392" s="196">
        <f t="shared" si="50"/>
        <v>0</v>
      </c>
      <c r="K392" s="197"/>
      <c r="L392" s="54"/>
      <c r="M392" s="198" t="s">
        <v>1</v>
      </c>
      <c r="N392" s="199" t="s">
        <v>50</v>
      </c>
      <c r="O392" s="81"/>
      <c r="P392" s="200">
        <f t="shared" si="51"/>
        <v>0</v>
      </c>
      <c r="Q392" s="200">
        <v>0</v>
      </c>
      <c r="R392" s="200">
        <f t="shared" si="52"/>
        <v>0</v>
      </c>
      <c r="S392" s="200">
        <v>0</v>
      </c>
      <c r="T392" s="201">
        <f t="shared" si="53"/>
        <v>0</v>
      </c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R392" s="202" t="s">
        <v>892</v>
      </c>
      <c r="AT392" s="202" t="s">
        <v>244</v>
      </c>
      <c r="AU392" s="202" t="s">
        <v>95</v>
      </c>
      <c r="AY392" s="38" t="s">
        <v>242</v>
      </c>
      <c r="BE392" s="203">
        <f t="shared" si="54"/>
        <v>0</v>
      </c>
      <c r="BF392" s="203">
        <f t="shared" si="55"/>
        <v>0</v>
      </c>
      <c r="BG392" s="203">
        <f t="shared" si="56"/>
        <v>0</v>
      </c>
      <c r="BH392" s="203">
        <f t="shared" si="57"/>
        <v>0</v>
      </c>
      <c r="BI392" s="203">
        <f t="shared" si="58"/>
        <v>0</v>
      </c>
      <c r="BJ392" s="38" t="s">
        <v>93</v>
      </c>
      <c r="BK392" s="203">
        <f t="shared" si="59"/>
        <v>0</v>
      </c>
      <c r="BL392" s="38" t="s">
        <v>892</v>
      </c>
      <c r="BM392" s="202" t="s">
        <v>912</v>
      </c>
    </row>
    <row r="393" spans="1:65" s="57" customFormat="1" ht="16.5" customHeight="1" x14ac:dyDescent="0.2">
      <c r="A393" s="53"/>
      <c r="B393" s="155"/>
      <c r="C393" s="191" t="s">
        <v>913</v>
      </c>
      <c r="D393" s="191" t="s">
        <v>244</v>
      </c>
      <c r="E393" s="192" t="s">
        <v>914</v>
      </c>
      <c r="F393" s="193" t="s">
        <v>915</v>
      </c>
      <c r="G393" s="194" t="s">
        <v>387</v>
      </c>
      <c r="H393" s="195">
        <v>1</v>
      </c>
      <c r="I393" s="31"/>
      <c r="J393" s="196">
        <f t="shared" si="50"/>
        <v>0</v>
      </c>
      <c r="K393" s="197"/>
      <c r="L393" s="54"/>
      <c r="M393" s="198" t="s">
        <v>1</v>
      </c>
      <c r="N393" s="199" t="s">
        <v>50</v>
      </c>
      <c r="O393" s="81"/>
      <c r="P393" s="200">
        <f t="shared" si="51"/>
        <v>0</v>
      </c>
      <c r="Q393" s="200">
        <v>0</v>
      </c>
      <c r="R393" s="200">
        <f t="shared" si="52"/>
        <v>0</v>
      </c>
      <c r="S393" s="200">
        <v>0</v>
      </c>
      <c r="T393" s="201">
        <f t="shared" si="53"/>
        <v>0</v>
      </c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R393" s="202" t="s">
        <v>892</v>
      </c>
      <c r="AT393" s="202" t="s">
        <v>244</v>
      </c>
      <c r="AU393" s="202" t="s">
        <v>95</v>
      </c>
      <c r="AY393" s="38" t="s">
        <v>242</v>
      </c>
      <c r="BE393" s="203">
        <f t="shared" si="54"/>
        <v>0</v>
      </c>
      <c r="BF393" s="203">
        <f t="shared" si="55"/>
        <v>0</v>
      </c>
      <c r="BG393" s="203">
        <f t="shared" si="56"/>
        <v>0</v>
      </c>
      <c r="BH393" s="203">
        <f t="shared" si="57"/>
        <v>0</v>
      </c>
      <c r="BI393" s="203">
        <f t="shared" si="58"/>
        <v>0</v>
      </c>
      <c r="BJ393" s="38" t="s">
        <v>93</v>
      </c>
      <c r="BK393" s="203">
        <f t="shared" si="59"/>
        <v>0</v>
      </c>
      <c r="BL393" s="38" t="s">
        <v>892</v>
      </c>
      <c r="BM393" s="202" t="s">
        <v>916</v>
      </c>
    </row>
    <row r="394" spans="1:65" s="57" customFormat="1" ht="27" customHeight="1" x14ac:dyDescent="0.2">
      <c r="A394" s="53"/>
      <c r="B394" s="155"/>
      <c r="C394" s="191" t="s">
        <v>917</v>
      </c>
      <c r="D394" s="191" t="s">
        <v>244</v>
      </c>
      <c r="E394" s="192" t="s">
        <v>918</v>
      </c>
      <c r="F394" s="193" t="s">
        <v>1132</v>
      </c>
      <c r="G394" s="194" t="s">
        <v>387</v>
      </c>
      <c r="H394" s="195">
        <v>1</v>
      </c>
      <c r="I394" s="31"/>
      <c r="J394" s="196">
        <f t="shared" si="50"/>
        <v>0</v>
      </c>
      <c r="K394" s="197"/>
      <c r="L394" s="54"/>
      <c r="M394" s="198" t="s">
        <v>1</v>
      </c>
      <c r="N394" s="199" t="s">
        <v>50</v>
      </c>
      <c r="O394" s="81"/>
      <c r="P394" s="200">
        <f t="shared" si="51"/>
        <v>0</v>
      </c>
      <c r="Q394" s="200">
        <v>0</v>
      </c>
      <c r="R394" s="200">
        <f t="shared" si="52"/>
        <v>0</v>
      </c>
      <c r="S394" s="200">
        <v>0</v>
      </c>
      <c r="T394" s="201">
        <f t="shared" si="53"/>
        <v>0</v>
      </c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R394" s="202" t="s">
        <v>892</v>
      </c>
      <c r="AT394" s="202" t="s">
        <v>244</v>
      </c>
      <c r="AU394" s="202" t="s">
        <v>95</v>
      </c>
      <c r="AY394" s="38" t="s">
        <v>242</v>
      </c>
      <c r="BE394" s="203">
        <f t="shared" si="54"/>
        <v>0</v>
      </c>
      <c r="BF394" s="203">
        <f t="shared" si="55"/>
        <v>0</v>
      </c>
      <c r="BG394" s="203">
        <f t="shared" si="56"/>
        <v>0</v>
      </c>
      <c r="BH394" s="203">
        <f t="shared" si="57"/>
        <v>0</v>
      </c>
      <c r="BI394" s="203">
        <f t="shared" si="58"/>
        <v>0</v>
      </c>
      <c r="BJ394" s="38" t="s">
        <v>93</v>
      </c>
      <c r="BK394" s="203">
        <f t="shared" si="59"/>
        <v>0</v>
      </c>
      <c r="BL394" s="38" t="s">
        <v>892</v>
      </c>
      <c r="BM394" s="202" t="s">
        <v>919</v>
      </c>
    </row>
    <row r="395" spans="1:65" s="57" customFormat="1" ht="21.75" customHeight="1" x14ac:dyDescent="0.2">
      <c r="A395" s="53"/>
      <c r="B395" s="155"/>
      <c r="C395" s="191" t="s">
        <v>920</v>
      </c>
      <c r="D395" s="191" t="s">
        <v>244</v>
      </c>
      <c r="E395" s="192" t="s">
        <v>921</v>
      </c>
      <c r="F395" s="193" t="s">
        <v>922</v>
      </c>
      <c r="G395" s="194" t="s">
        <v>387</v>
      </c>
      <c r="H395" s="195">
        <v>1</v>
      </c>
      <c r="I395" s="31"/>
      <c r="J395" s="196">
        <f t="shared" si="50"/>
        <v>0</v>
      </c>
      <c r="K395" s="197"/>
      <c r="L395" s="54"/>
      <c r="M395" s="198" t="s">
        <v>1</v>
      </c>
      <c r="N395" s="199" t="s">
        <v>50</v>
      </c>
      <c r="O395" s="81"/>
      <c r="P395" s="200">
        <f t="shared" si="51"/>
        <v>0</v>
      </c>
      <c r="Q395" s="200">
        <v>0</v>
      </c>
      <c r="R395" s="200">
        <f t="shared" si="52"/>
        <v>0</v>
      </c>
      <c r="S395" s="200">
        <v>0</v>
      </c>
      <c r="T395" s="201">
        <f t="shared" si="53"/>
        <v>0</v>
      </c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R395" s="202" t="s">
        <v>892</v>
      </c>
      <c r="AT395" s="202" t="s">
        <v>244</v>
      </c>
      <c r="AU395" s="202" t="s">
        <v>95</v>
      </c>
      <c r="AY395" s="38" t="s">
        <v>242</v>
      </c>
      <c r="BE395" s="203">
        <f t="shared" si="54"/>
        <v>0</v>
      </c>
      <c r="BF395" s="203">
        <f t="shared" si="55"/>
        <v>0</v>
      </c>
      <c r="BG395" s="203">
        <f t="shared" si="56"/>
        <v>0</v>
      </c>
      <c r="BH395" s="203">
        <f t="shared" si="57"/>
        <v>0</v>
      </c>
      <c r="BI395" s="203">
        <f t="shared" si="58"/>
        <v>0</v>
      </c>
      <c r="BJ395" s="38" t="s">
        <v>93</v>
      </c>
      <c r="BK395" s="203">
        <f t="shared" si="59"/>
        <v>0</v>
      </c>
      <c r="BL395" s="38" t="s">
        <v>892</v>
      </c>
      <c r="BM395" s="202" t="s">
        <v>923</v>
      </c>
    </row>
    <row r="396" spans="1:65" s="57" customFormat="1" ht="16.5" customHeight="1" x14ac:dyDescent="0.2">
      <c r="A396" s="53"/>
      <c r="B396" s="155"/>
      <c r="C396" s="191" t="s">
        <v>924</v>
      </c>
      <c r="D396" s="191" t="s">
        <v>244</v>
      </c>
      <c r="E396" s="192" t="s">
        <v>925</v>
      </c>
      <c r="F396" s="193" t="s">
        <v>926</v>
      </c>
      <c r="G396" s="194" t="s">
        <v>387</v>
      </c>
      <c r="H396" s="195">
        <v>1</v>
      </c>
      <c r="I396" s="31"/>
      <c r="J396" s="196">
        <f t="shared" si="50"/>
        <v>0</v>
      </c>
      <c r="K396" s="197"/>
      <c r="L396" s="54"/>
      <c r="M396" s="198" t="s">
        <v>1</v>
      </c>
      <c r="N396" s="199" t="s">
        <v>50</v>
      </c>
      <c r="O396" s="81"/>
      <c r="P396" s="200">
        <f t="shared" si="51"/>
        <v>0</v>
      </c>
      <c r="Q396" s="200">
        <v>0</v>
      </c>
      <c r="R396" s="200">
        <f t="shared" si="52"/>
        <v>0</v>
      </c>
      <c r="S396" s="200">
        <v>0</v>
      </c>
      <c r="T396" s="201">
        <f t="shared" si="53"/>
        <v>0</v>
      </c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R396" s="202" t="s">
        <v>892</v>
      </c>
      <c r="AT396" s="202" t="s">
        <v>244</v>
      </c>
      <c r="AU396" s="202" t="s">
        <v>95</v>
      </c>
      <c r="AY396" s="38" t="s">
        <v>242</v>
      </c>
      <c r="BE396" s="203">
        <f t="shared" si="54"/>
        <v>0</v>
      </c>
      <c r="BF396" s="203">
        <f t="shared" si="55"/>
        <v>0</v>
      </c>
      <c r="BG396" s="203">
        <f t="shared" si="56"/>
        <v>0</v>
      </c>
      <c r="BH396" s="203">
        <f t="shared" si="57"/>
        <v>0</v>
      </c>
      <c r="BI396" s="203">
        <f t="shared" si="58"/>
        <v>0</v>
      </c>
      <c r="BJ396" s="38" t="s">
        <v>93</v>
      </c>
      <c r="BK396" s="203">
        <f t="shared" si="59"/>
        <v>0</v>
      </c>
      <c r="BL396" s="38" t="s">
        <v>892</v>
      </c>
      <c r="BM396" s="202" t="s">
        <v>927</v>
      </c>
    </row>
    <row r="397" spans="1:65" s="57" customFormat="1" ht="16.5" customHeight="1" x14ac:dyDescent="0.2">
      <c r="A397" s="53"/>
      <c r="B397" s="155"/>
      <c r="C397" s="191" t="s">
        <v>928</v>
      </c>
      <c r="D397" s="191" t="s">
        <v>244</v>
      </c>
      <c r="E397" s="192" t="s">
        <v>929</v>
      </c>
      <c r="F397" s="193" t="s">
        <v>1113</v>
      </c>
      <c r="G397" s="194" t="s">
        <v>1115</v>
      </c>
      <c r="H397" s="195">
        <v>1</v>
      </c>
      <c r="I397" s="31"/>
      <c r="J397" s="196">
        <f t="shared" si="50"/>
        <v>0</v>
      </c>
      <c r="K397" s="197"/>
      <c r="L397" s="54"/>
      <c r="M397" s="198" t="s">
        <v>1</v>
      </c>
      <c r="N397" s="199" t="s">
        <v>50</v>
      </c>
      <c r="O397" s="81"/>
      <c r="P397" s="200">
        <f t="shared" si="51"/>
        <v>0</v>
      </c>
      <c r="Q397" s="200">
        <v>0</v>
      </c>
      <c r="R397" s="200">
        <f t="shared" si="52"/>
        <v>0</v>
      </c>
      <c r="S397" s="200">
        <v>0</v>
      </c>
      <c r="T397" s="201">
        <f t="shared" si="53"/>
        <v>0</v>
      </c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R397" s="202" t="s">
        <v>892</v>
      </c>
      <c r="AT397" s="202" t="s">
        <v>244</v>
      </c>
      <c r="AU397" s="202" t="s">
        <v>95</v>
      </c>
      <c r="AY397" s="38" t="s">
        <v>242</v>
      </c>
      <c r="BE397" s="203">
        <f t="shared" si="54"/>
        <v>0</v>
      </c>
      <c r="BF397" s="203">
        <f t="shared" si="55"/>
        <v>0</v>
      </c>
      <c r="BG397" s="203">
        <f t="shared" si="56"/>
        <v>0</v>
      </c>
      <c r="BH397" s="203">
        <f t="shared" si="57"/>
        <v>0</v>
      </c>
      <c r="BI397" s="203">
        <f t="shared" si="58"/>
        <v>0</v>
      </c>
      <c r="BJ397" s="38" t="s">
        <v>93</v>
      </c>
      <c r="BK397" s="203">
        <f t="shared" si="59"/>
        <v>0</v>
      </c>
      <c r="BL397" s="38" t="s">
        <v>892</v>
      </c>
      <c r="BM397" s="202" t="s">
        <v>930</v>
      </c>
    </row>
    <row r="398" spans="1:65" s="57" customFormat="1" ht="21.75" customHeight="1" x14ac:dyDescent="0.2">
      <c r="A398" s="53"/>
      <c r="B398" s="155"/>
      <c r="C398" s="191" t="s">
        <v>931</v>
      </c>
      <c r="D398" s="191" t="s">
        <v>244</v>
      </c>
      <c r="E398" s="192" t="s">
        <v>932</v>
      </c>
      <c r="F398" s="193" t="s">
        <v>1114</v>
      </c>
      <c r="G398" s="194" t="s">
        <v>1115</v>
      </c>
      <c r="H398" s="195">
        <v>1</v>
      </c>
      <c r="I398" s="31"/>
      <c r="J398" s="196">
        <f t="shared" si="50"/>
        <v>0</v>
      </c>
      <c r="K398" s="197"/>
      <c r="L398" s="54"/>
      <c r="M398" s="198" t="s">
        <v>1</v>
      </c>
      <c r="N398" s="199" t="s">
        <v>50</v>
      </c>
      <c r="O398" s="81"/>
      <c r="P398" s="200">
        <f t="shared" si="51"/>
        <v>0</v>
      </c>
      <c r="Q398" s="200">
        <v>0</v>
      </c>
      <c r="R398" s="200">
        <f t="shared" si="52"/>
        <v>0</v>
      </c>
      <c r="S398" s="200">
        <v>0</v>
      </c>
      <c r="T398" s="201">
        <f t="shared" si="53"/>
        <v>0</v>
      </c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R398" s="202" t="s">
        <v>892</v>
      </c>
      <c r="AT398" s="202" t="s">
        <v>244</v>
      </c>
      <c r="AU398" s="202" t="s">
        <v>95</v>
      </c>
      <c r="AY398" s="38" t="s">
        <v>242</v>
      </c>
      <c r="BE398" s="203">
        <f t="shared" si="54"/>
        <v>0</v>
      </c>
      <c r="BF398" s="203">
        <f t="shared" si="55"/>
        <v>0</v>
      </c>
      <c r="BG398" s="203">
        <f t="shared" si="56"/>
        <v>0</v>
      </c>
      <c r="BH398" s="203">
        <f t="shared" si="57"/>
        <v>0</v>
      </c>
      <c r="BI398" s="203">
        <f t="shared" si="58"/>
        <v>0</v>
      </c>
      <c r="BJ398" s="38" t="s">
        <v>93</v>
      </c>
      <c r="BK398" s="203">
        <f t="shared" si="59"/>
        <v>0</v>
      </c>
      <c r="BL398" s="38" t="s">
        <v>892</v>
      </c>
      <c r="BM398" s="202" t="s">
        <v>933</v>
      </c>
    </row>
    <row r="399" spans="1:65" s="57" customFormat="1" ht="55.5" customHeight="1" x14ac:dyDescent="0.2">
      <c r="A399" s="53"/>
      <c r="B399" s="155"/>
      <c r="C399" s="191" t="s">
        <v>934</v>
      </c>
      <c r="D399" s="191" t="s">
        <v>244</v>
      </c>
      <c r="E399" s="192" t="s">
        <v>935</v>
      </c>
      <c r="F399" s="193" t="s">
        <v>936</v>
      </c>
      <c r="G399" s="194" t="s">
        <v>1115</v>
      </c>
      <c r="H399" s="195">
        <v>1</v>
      </c>
      <c r="I399" s="31"/>
      <c r="J399" s="196">
        <f t="shared" si="50"/>
        <v>0</v>
      </c>
      <c r="K399" s="197"/>
      <c r="L399" s="54"/>
      <c r="M399" s="198" t="s">
        <v>1</v>
      </c>
      <c r="N399" s="199" t="s">
        <v>50</v>
      </c>
      <c r="O399" s="81"/>
      <c r="P399" s="200">
        <f t="shared" si="51"/>
        <v>0</v>
      </c>
      <c r="Q399" s="200">
        <v>0</v>
      </c>
      <c r="R399" s="200">
        <f t="shared" si="52"/>
        <v>0</v>
      </c>
      <c r="S399" s="200">
        <v>0</v>
      </c>
      <c r="T399" s="201">
        <f t="shared" si="53"/>
        <v>0</v>
      </c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R399" s="202" t="s">
        <v>892</v>
      </c>
      <c r="AT399" s="202" t="s">
        <v>244</v>
      </c>
      <c r="AU399" s="202" t="s">
        <v>95</v>
      </c>
      <c r="AY399" s="38" t="s">
        <v>242</v>
      </c>
      <c r="BE399" s="203">
        <f t="shared" si="54"/>
        <v>0</v>
      </c>
      <c r="BF399" s="203">
        <f t="shared" si="55"/>
        <v>0</v>
      </c>
      <c r="BG399" s="203">
        <f t="shared" si="56"/>
        <v>0</v>
      </c>
      <c r="BH399" s="203">
        <f t="shared" si="57"/>
        <v>0</v>
      </c>
      <c r="BI399" s="203">
        <f t="shared" si="58"/>
        <v>0</v>
      </c>
      <c r="BJ399" s="38" t="s">
        <v>93</v>
      </c>
      <c r="BK399" s="203">
        <f t="shared" si="59"/>
        <v>0</v>
      </c>
      <c r="BL399" s="38" t="s">
        <v>892</v>
      </c>
      <c r="BM399" s="202" t="s">
        <v>937</v>
      </c>
    </row>
    <row r="400" spans="1:65" s="57" customFormat="1" ht="51" customHeight="1" x14ac:dyDescent="0.2">
      <c r="A400" s="53"/>
      <c r="B400" s="155"/>
      <c r="C400" s="191" t="s">
        <v>938</v>
      </c>
      <c r="D400" s="191" t="s">
        <v>244</v>
      </c>
      <c r="E400" s="192" t="s">
        <v>939</v>
      </c>
      <c r="F400" s="193" t="s">
        <v>1131</v>
      </c>
      <c r="G400" s="194" t="s">
        <v>387</v>
      </c>
      <c r="H400" s="195">
        <v>25</v>
      </c>
      <c r="I400" s="31"/>
      <c r="J400" s="196">
        <f t="shared" si="50"/>
        <v>0</v>
      </c>
      <c r="K400" s="197"/>
      <c r="L400" s="54"/>
      <c r="M400" s="198" t="s">
        <v>1</v>
      </c>
      <c r="N400" s="199" t="s">
        <v>50</v>
      </c>
      <c r="O400" s="81"/>
      <c r="P400" s="200">
        <f t="shared" si="51"/>
        <v>0</v>
      </c>
      <c r="Q400" s="200">
        <v>0</v>
      </c>
      <c r="R400" s="200">
        <f t="shared" si="52"/>
        <v>0</v>
      </c>
      <c r="S400" s="200">
        <v>0</v>
      </c>
      <c r="T400" s="201">
        <f t="shared" si="53"/>
        <v>0</v>
      </c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R400" s="202" t="s">
        <v>892</v>
      </c>
      <c r="AT400" s="202" t="s">
        <v>244</v>
      </c>
      <c r="AU400" s="202" t="s">
        <v>95</v>
      </c>
      <c r="AY400" s="38" t="s">
        <v>242</v>
      </c>
      <c r="BE400" s="203">
        <f t="shared" si="54"/>
        <v>0</v>
      </c>
      <c r="BF400" s="203">
        <f t="shared" si="55"/>
        <v>0</v>
      </c>
      <c r="BG400" s="203">
        <f t="shared" si="56"/>
        <v>0</v>
      </c>
      <c r="BH400" s="203">
        <f t="shared" si="57"/>
        <v>0</v>
      </c>
      <c r="BI400" s="203">
        <f t="shared" si="58"/>
        <v>0</v>
      </c>
      <c r="BJ400" s="38" t="s">
        <v>93</v>
      </c>
      <c r="BK400" s="203">
        <f t="shared" si="59"/>
        <v>0</v>
      </c>
      <c r="BL400" s="38" t="s">
        <v>892</v>
      </c>
      <c r="BM400" s="202" t="s">
        <v>940</v>
      </c>
    </row>
    <row r="401" spans="1:65" s="57" customFormat="1" ht="16.5" customHeight="1" x14ac:dyDescent="0.2">
      <c r="A401" s="53"/>
      <c r="B401" s="155"/>
      <c r="C401" s="191" t="s">
        <v>941</v>
      </c>
      <c r="D401" s="191" t="s">
        <v>244</v>
      </c>
      <c r="E401" s="192" t="s">
        <v>942</v>
      </c>
      <c r="F401" s="193" t="s">
        <v>943</v>
      </c>
      <c r="G401" s="194" t="s">
        <v>387</v>
      </c>
      <c r="H401" s="195">
        <v>1</v>
      </c>
      <c r="I401" s="31"/>
      <c r="J401" s="196">
        <f t="shared" si="50"/>
        <v>0</v>
      </c>
      <c r="K401" s="197"/>
      <c r="L401" s="54"/>
      <c r="M401" s="198" t="s">
        <v>1</v>
      </c>
      <c r="N401" s="199" t="s">
        <v>50</v>
      </c>
      <c r="O401" s="81"/>
      <c r="P401" s="200">
        <f t="shared" si="51"/>
        <v>0</v>
      </c>
      <c r="Q401" s="200">
        <v>0</v>
      </c>
      <c r="R401" s="200">
        <f t="shared" si="52"/>
        <v>0</v>
      </c>
      <c r="S401" s="200">
        <v>0</v>
      </c>
      <c r="T401" s="201">
        <f t="shared" si="53"/>
        <v>0</v>
      </c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R401" s="202" t="s">
        <v>892</v>
      </c>
      <c r="AT401" s="202" t="s">
        <v>244</v>
      </c>
      <c r="AU401" s="202" t="s">
        <v>95</v>
      </c>
      <c r="AY401" s="38" t="s">
        <v>242</v>
      </c>
      <c r="BE401" s="203">
        <f t="shared" si="54"/>
        <v>0</v>
      </c>
      <c r="BF401" s="203">
        <f t="shared" si="55"/>
        <v>0</v>
      </c>
      <c r="BG401" s="203">
        <f t="shared" si="56"/>
        <v>0</v>
      </c>
      <c r="BH401" s="203">
        <f t="shared" si="57"/>
        <v>0</v>
      </c>
      <c r="BI401" s="203">
        <f t="shared" si="58"/>
        <v>0</v>
      </c>
      <c r="BJ401" s="38" t="s">
        <v>93</v>
      </c>
      <c r="BK401" s="203">
        <f t="shared" si="59"/>
        <v>0</v>
      </c>
      <c r="BL401" s="38" t="s">
        <v>892</v>
      </c>
      <c r="BM401" s="202" t="s">
        <v>944</v>
      </c>
    </row>
    <row r="402" spans="1:65" s="57" customFormat="1" ht="33" customHeight="1" x14ac:dyDescent="0.2">
      <c r="A402" s="53"/>
      <c r="B402" s="155"/>
      <c r="C402" s="191">
        <v>151</v>
      </c>
      <c r="D402" s="191" t="s">
        <v>244</v>
      </c>
      <c r="E402" s="192" t="s">
        <v>945</v>
      </c>
      <c r="F402" s="193" t="s">
        <v>946</v>
      </c>
      <c r="G402" s="194" t="s">
        <v>387</v>
      </c>
      <c r="H402" s="195">
        <v>5</v>
      </c>
      <c r="I402" s="31"/>
      <c r="J402" s="196">
        <f t="shared" si="50"/>
        <v>0</v>
      </c>
      <c r="K402" s="197"/>
      <c r="L402" s="54"/>
      <c r="M402" s="198" t="s">
        <v>1</v>
      </c>
      <c r="N402" s="199" t="s">
        <v>50</v>
      </c>
      <c r="O402" s="81"/>
      <c r="P402" s="200">
        <f t="shared" si="51"/>
        <v>0</v>
      </c>
      <c r="Q402" s="200">
        <v>0</v>
      </c>
      <c r="R402" s="200">
        <f t="shared" si="52"/>
        <v>0</v>
      </c>
      <c r="S402" s="200">
        <v>0</v>
      </c>
      <c r="T402" s="201">
        <f t="shared" si="53"/>
        <v>0</v>
      </c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R402" s="202" t="s">
        <v>892</v>
      </c>
      <c r="AT402" s="202" t="s">
        <v>244</v>
      </c>
      <c r="AU402" s="202" t="s">
        <v>95</v>
      </c>
      <c r="AY402" s="38" t="s">
        <v>242</v>
      </c>
      <c r="BE402" s="203">
        <f t="shared" si="54"/>
        <v>0</v>
      </c>
      <c r="BF402" s="203">
        <f t="shared" si="55"/>
        <v>0</v>
      </c>
      <c r="BG402" s="203">
        <f t="shared" si="56"/>
        <v>0</v>
      </c>
      <c r="BH402" s="203">
        <f t="shared" si="57"/>
        <v>0</v>
      </c>
      <c r="BI402" s="203">
        <f t="shared" si="58"/>
        <v>0</v>
      </c>
      <c r="BJ402" s="38" t="s">
        <v>93</v>
      </c>
      <c r="BK402" s="203">
        <f t="shared" si="59"/>
        <v>0</v>
      </c>
      <c r="BL402" s="38" t="s">
        <v>892</v>
      </c>
      <c r="BM402" s="202" t="s">
        <v>947</v>
      </c>
    </row>
    <row r="403" spans="1:65" s="57" customFormat="1" ht="16.5" customHeight="1" x14ac:dyDescent="0.2">
      <c r="A403" s="53"/>
      <c r="B403" s="155"/>
      <c r="C403" s="191">
        <v>152</v>
      </c>
      <c r="D403" s="191" t="s">
        <v>244</v>
      </c>
      <c r="E403" s="192" t="s">
        <v>948</v>
      </c>
      <c r="F403" s="193" t="s">
        <v>949</v>
      </c>
      <c r="G403" s="194" t="s">
        <v>387</v>
      </c>
      <c r="H403" s="195">
        <v>1</v>
      </c>
      <c r="I403" s="31"/>
      <c r="J403" s="196">
        <f t="shared" si="50"/>
        <v>0</v>
      </c>
      <c r="K403" s="197"/>
      <c r="L403" s="54"/>
      <c r="M403" s="259" t="s">
        <v>1</v>
      </c>
      <c r="N403" s="260" t="s">
        <v>50</v>
      </c>
      <c r="O403" s="261"/>
      <c r="P403" s="262">
        <f t="shared" si="51"/>
        <v>0</v>
      </c>
      <c r="Q403" s="262">
        <v>0</v>
      </c>
      <c r="R403" s="262">
        <f t="shared" si="52"/>
        <v>0</v>
      </c>
      <c r="S403" s="262">
        <v>0</v>
      </c>
      <c r="T403" s="263">
        <f t="shared" si="53"/>
        <v>0</v>
      </c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R403" s="202" t="s">
        <v>892</v>
      </c>
      <c r="AT403" s="202" t="s">
        <v>244</v>
      </c>
      <c r="AU403" s="202" t="s">
        <v>95</v>
      </c>
      <c r="AY403" s="38" t="s">
        <v>242</v>
      </c>
      <c r="BE403" s="203">
        <f t="shared" si="54"/>
        <v>0</v>
      </c>
      <c r="BF403" s="203">
        <f t="shared" si="55"/>
        <v>0</v>
      </c>
      <c r="BG403" s="203">
        <f t="shared" si="56"/>
        <v>0</v>
      </c>
      <c r="BH403" s="203">
        <f t="shared" si="57"/>
        <v>0</v>
      </c>
      <c r="BI403" s="203">
        <f t="shared" si="58"/>
        <v>0</v>
      </c>
      <c r="BJ403" s="38" t="s">
        <v>93</v>
      </c>
      <c r="BK403" s="203">
        <f t="shared" si="59"/>
        <v>0</v>
      </c>
      <c r="BL403" s="38" t="s">
        <v>892</v>
      </c>
      <c r="BM403" s="202" t="s">
        <v>950</v>
      </c>
    </row>
    <row r="404" spans="1:65" s="57" customFormat="1" ht="6.95" customHeight="1" x14ac:dyDescent="0.2">
      <c r="A404" s="53"/>
      <c r="B404" s="264"/>
      <c r="C404" s="265"/>
      <c r="D404" s="265"/>
      <c r="E404" s="265"/>
      <c r="F404" s="265"/>
      <c r="G404" s="265"/>
      <c r="H404" s="265"/>
      <c r="I404" s="265"/>
      <c r="J404" s="265"/>
      <c r="K404" s="70"/>
      <c r="L404" s="54"/>
      <c r="M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</row>
    <row r="405" spans="1:65" x14ac:dyDescent="0.2">
      <c r="B405" s="266"/>
      <c r="C405" s="266"/>
      <c r="D405" s="266"/>
      <c r="E405" s="266"/>
      <c r="F405" s="266"/>
      <c r="G405" s="266"/>
      <c r="H405" s="266"/>
      <c r="I405" s="266"/>
      <c r="J405" s="266"/>
    </row>
    <row r="406" spans="1:65" x14ac:dyDescent="0.2">
      <c r="B406" s="266"/>
      <c r="C406" s="266"/>
      <c r="D406" s="266"/>
      <c r="E406" s="266"/>
      <c r="F406" s="266"/>
      <c r="G406" s="266"/>
      <c r="H406" s="266"/>
      <c r="I406" s="266"/>
      <c r="J406" s="266"/>
    </row>
    <row r="407" spans="1:65" x14ac:dyDescent="0.2">
      <c r="B407" s="266"/>
      <c r="C407" s="266"/>
      <c r="D407" s="266"/>
      <c r="E407" s="266"/>
      <c r="F407" s="266"/>
      <c r="G407" s="266"/>
      <c r="H407" s="266"/>
      <c r="I407" s="266"/>
      <c r="J407" s="266"/>
    </row>
    <row r="408" spans="1:65" x14ac:dyDescent="0.2">
      <c r="B408" s="266"/>
      <c r="C408" s="266"/>
      <c r="D408" s="266"/>
      <c r="E408" s="266"/>
      <c r="F408" s="266"/>
      <c r="G408" s="266"/>
      <c r="H408" s="266"/>
      <c r="I408" s="266"/>
      <c r="J408" s="266"/>
    </row>
    <row r="409" spans="1:65" x14ac:dyDescent="0.2">
      <c r="B409" s="266"/>
      <c r="C409" s="266"/>
      <c r="D409" s="266"/>
      <c r="E409" s="266"/>
      <c r="F409" s="266"/>
      <c r="G409" s="266"/>
      <c r="H409" s="266"/>
      <c r="I409" s="266"/>
      <c r="J409" s="266"/>
    </row>
    <row r="410" spans="1:65" x14ac:dyDescent="0.2">
      <c r="B410" s="266"/>
      <c r="C410" s="266"/>
      <c r="D410" s="266"/>
      <c r="E410" s="266"/>
      <c r="F410" s="266"/>
      <c r="G410" s="266"/>
      <c r="H410" s="266"/>
      <c r="I410" s="266"/>
      <c r="J410" s="266"/>
    </row>
    <row r="411" spans="1:65" x14ac:dyDescent="0.2">
      <c r="B411" s="266"/>
      <c r="C411" s="266"/>
      <c r="D411" s="266"/>
      <c r="E411" s="266"/>
      <c r="F411" s="266"/>
      <c r="G411" s="266"/>
      <c r="H411" s="266"/>
      <c r="I411" s="266"/>
      <c r="J411" s="266"/>
    </row>
    <row r="412" spans="1:65" x14ac:dyDescent="0.2">
      <c r="B412" s="266"/>
      <c r="C412" s="266"/>
      <c r="D412" s="266"/>
      <c r="E412" s="266"/>
      <c r="F412" s="266"/>
      <c r="G412" s="266"/>
      <c r="H412" s="266"/>
      <c r="I412" s="266"/>
      <c r="J412" s="266"/>
    </row>
    <row r="413" spans="1:65" x14ac:dyDescent="0.2">
      <c r="B413" s="266"/>
      <c r="C413" s="266"/>
      <c r="D413" s="266"/>
      <c r="E413" s="266"/>
      <c r="F413" s="266"/>
      <c r="G413" s="266"/>
      <c r="H413" s="266"/>
      <c r="I413" s="266"/>
      <c r="J413" s="266"/>
    </row>
    <row r="414" spans="1:65" x14ac:dyDescent="0.2">
      <c r="B414" s="266"/>
      <c r="C414" s="266"/>
      <c r="D414" s="266"/>
      <c r="E414" s="266"/>
      <c r="F414" s="266"/>
      <c r="G414" s="266"/>
      <c r="H414" s="266"/>
      <c r="I414" s="266"/>
      <c r="J414" s="266"/>
    </row>
    <row r="415" spans="1:65" x14ac:dyDescent="0.2">
      <c r="B415" s="266"/>
      <c r="C415" s="266"/>
      <c r="D415" s="266"/>
      <c r="E415" s="266"/>
      <c r="F415" s="266"/>
      <c r="G415" s="266"/>
      <c r="H415" s="266"/>
      <c r="I415" s="266"/>
      <c r="J415" s="266"/>
    </row>
    <row r="416" spans="1:65" x14ac:dyDescent="0.2">
      <c r="B416" s="266"/>
      <c r="C416" s="266"/>
      <c r="D416" s="266"/>
      <c r="E416" s="266"/>
      <c r="F416" s="266"/>
      <c r="G416" s="266"/>
      <c r="H416" s="266"/>
      <c r="I416" s="266"/>
      <c r="J416" s="266"/>
    </row>
    <row r="417" spans="2:10" x14ac:dyDescent="0.2">
      <c r="B417" s="266"/>
      <c r="C417" s="266"/>
      <c r="D417" s="266"/>
      <c r="E417" s="266"/>
      <c r="F417" s="266"/>
      <c r="G417" s="266"/>
      <c r="H417" s="266"/>
      <c r="I417" s="266"/>
      <c r="J417" s="266"/>
    </row>
    <row r="418" spans="2:10" x14ac:dyDescent="0.2">
      <c r="B418" s="266"/>
      <c r="C418" s="266"/>
      <c r="D418" s="266"/>
      <c r="E418" s="266"/>
      <c r="F418" s="266"/>
      <c r="G418" s="266"/>
      <c r="H418" s="266"/>
      <c r="I418" s="266"/>
      <c r="J418" s="266"/>
    </row>
    <row r="419" spans="2:10" x14ac:dyDescent="0.2">
      <c r="B419" s="266"/>
      <c r="C419" s="266"/>
      <c r="D419" s="266"/>
      <c r="E419" s="266"/>
      <c r="F419" s="266"/>
      <c r="G419" s="266"/>
      <c r="H419" s="266"/>
      <c r="I419" s="266"/>
      <c r="J419" s="266"/>
    </row>
    <row r="420" spans="2:10" x14ac:dyDescent="0.2">
      <c r="B420" s="266"/>
      <c r="C420" s="266"/>
      <c r="D420" s="266"/>
      <c r="E420" s="266"/>
      <c r="F420" s="266"/>
      <c r="G420" s="266"/>
      <c r="H420" s="266"/>
      <c r="I420" s="266"/>
      <c r="J420" s="266"/>
    </row>
    <row r="421" spans="2:10" x14ac:dyDescent="0.2">
      <c r="B421" s="266"/>
      <c r="C421" s="266"/>
      <c r="D421" s="266"/>
      <c r="E421" s="266"/>
      <c r="F421" s="266"/>
      <c r="G421" s="266"/>
      <c r="H421" s="266"/>
      <c r="I421" s="266"/>
      <c r="J421" s="266"/>
    </row>
    <row r="422" spans="2:10" x14ac:dyDescent="0.2">
      <c r="B422" s="266"/>
      <c r="C422" s="266"/>
      <c r="D422" s="266"/>
      <c r="E422" s="266"/>
      <c r="F422" s="266"/>
      <c r="G422" s="266"/>
      <c r="H422" s="266"/>
      <c r="I422" s="266"/>
      <c r="J422" s="266"/>
    </row>
    <row r="423" spans="2:10" x14ac:dyDescent="0.2">
      <c r="B423" s="266"/>
      <c r="C423" s="266"/>
      <c r="D423" s="266"/>
      <c r="E423" s="266"/>
      <c r="F423" s="266"/>
      <c r="G423" s="266"/>
      <c r="H423" s="266"/>
      <c r="I423" s="266"/>
      <c r="J423" s="266"/>
    </row>
    <row r="424" spans="2:10" x14ac:dyDescent="0.2">
      <c r="B424" s="266"/>
      <c r="C424" s="266"/>
      <c r="D424" s="266"/>
      <c r="E424" s="266"/>
      <c r="F424" s="266"/>
      <c r="G424" s="266"/>
      <c r="H424" s="266"/>
      <c r="I424" s="266"/>
      <c r="J424" s="266"/>
    </row>
    <row r="425" spans="2:10" x14ac:dyDescent="0.2">
      <c r="B425" s="266"/>
      <c r="C425" s="266"/>
      <c r="D425" s="266"/>
      <c r="E425" s="266"/>
      <c r="F425" s="266"/>
      <c r="G425" s="266"/>
      <c r="H425" s="266"/>
      <c r="I425" s="266"/>
      <c r="J425" s="266"/>
    </row>
    <row r="426" spans="2:10" x14ac:dyDescent="0.2">
      <c r="B426" s="266"/>
      <c r="C426" s="266"/>
      <c r="D426" s="266"/>
      <c r="E426" s="266"/>
      <c r="F426" s="266"/>
      <c r="G426" s="266"/>
      <c r="H426" s="266"/>
      <c r="I426" s="266"/>
      <c r="J426" s="266"/>
    </row>
    <row r="427" spans="2:10" x14ac:dyDescent="0.2">
      <c r="B427" s="266"/>
      <c r="C427" s="266"/>
      <c r="D427" s="266"/>
      <c r="E427" s="266"/>
      <c r="F427" s="266"/>
      <c r="G427" s="266"/>
      <c r="H427" s="266"/>
      <c r="I427" s="266"/>
      <c r="J427" s="266"/>
    </row>
    <row r="428" spans="2:10" x14ac:dyDescent="0.2">
      <c r="B428" s="266"/>
      <c r="C428" s="266"/>
      <c r="D428" s="266"/>
      <c r="E428" s="266"/>
      <c r="F428" s="266"/>
      <c r="G428" s="266"/>
      <c r="H428" s="266"/>
      <c r="I428" s="266"/>
      <c r="J428" s="266"/>
    </row>
    <row r="429" spans="2:10" x14ac:dyDescent="0.2">
      <c r="B429" s="266"/>
      <c r="C429" s="266"/>
      <c r="D429" s="266"/>
      <c r="E429" s="266"/>
      <c r="F429" s="266"/>
      <c r="G429" s="266"/>
      <c r="H429" s="266"/>
      <c r="I429" s="266"/>
      <c r="J429" s="266"/>
    </row>
    <row r="430" spans="2:10" x14ac:dyDescent="0.2">
      <c r="B430" s="266"/>
      <c r="C430" s="266"/>
      <c r="D430" s="266"/>
      <c r="E430" s="266"/>
      <c r="F430" s="266"/>
      <c r="G430" s="266"/>
      <c r="H430" s="266"/>
      <c r="I430" s="266"/>
      <c r="J430" s="266"/>
    </row>
    <row r="431" spans="2:10" x14ac:dyDescent="0.2">
      <c r="B431" s="266"/>
      <c r="C431" s="266"/>
      <c r="D431" s="266"/>
      <c r="E431" s="266"/>
      <c r="F431" s="266"/>
      <c r="G431" s="266"/>
      <c r="H431" s="266"/>
      <c r="I431" s="266"/>
      <c r="J431" s="266"/>
    </row>
    <row r="432" spans="2:10" x14ac:dyDescent="0.2">
      <c r="B432" s="266"/>
      <c r="C432" s="266"/>
      <c r="D432" s="266"/>
      <c r="E432" s="266"/>
      <c r="F432" s="266"/>
      <c r="G432" s="266"/>
      <c r="H432" s="266"/>
      <c r="I432" s="266"/>
      <c r="J432" s="266"/>
    </row>
    <row r="433" spans="2:10" x14ac:dyDescent="0.2">
      <c r="B433" s="266"/>
      <c r="C433" s="266"/>
      <c r="D433" s="266"/>
      <c r="E433" s="266"/>
      <c r="F433" s="266"/>
      <c r="G433" s="266"/>
      <c r="H433" s="266"/>
      <c r="I433" s="266"/>
      <c r="J433" s="266"/>
    </row>
    <row r="434" spans="2:10" x14ac:dyDescent="0.2">
      <c r="B434" s="266"/>
      <c r="C434" s="266"/>
      <c r="D434" s="266"/>
      <c r="E434" s="266"/>
      <c r="F434" s="266"/>
      <c r="G434" s="266"/>
      <c r="H434" s="266"/>
      <c r="I434" s="266"/>
      <c r="J434" s="266"/>
    </row>
    <row r="435" spans="2:10" x14ac:dyDescent="0.2">
      <c r="B435" s="266"/>
      <c r="C435" s="266"/>
      <c r="D435" s="266"/>
      <c r="E435" s="266"/>
      <c r="F435" s="266"/>
      <c r="G435" s="266"/>
      <c r="H435" s="266"/>
      <c r="I435" s="266"/>
      <c r="J435" s="266"/>
    </row>
    <row r="436" spans="2:10" x14ac:dyDescent="0.2">
      <c r="B436" s="266"/>
      <c r="C436" s="266"/>
      <c r="D436" s="266"/>
      <c r="E436" s="266"/>
      <c r="F436" s="266"/>
      <c r="G436" s="266"/>
      <c r="H436" s="266"/>
      <c r="I436" s="266"/>
      <c r="J436" s="266"/>
    </row>
    <row r="437" spans="2:10" x14ac:dyDescent="0.2">
      <c r="B437" s="266"/>
      <c r="C437" s="266"/>
      <c r="D437" s="266"/>
      <c r="E437" s="266"/>
      <c r="F437" s="266"/>
      <c r="G437" s="266"/>
      <c r="H437" s="266"/>
      <c r="I437" s="266"/>
      <c r="J437" s="266"/>
    </row>
    <row r="438" spans="2:10" x14ac:dyDescent="0.2">
      <c r="B438" s="266"/>
      <c r="C438" s="266"/>
      <c r="D438" s="266"/>
      <c r="E438" s="266"/>
      <c r="F438" s="266"/>
      <c r="G438" s="266"/>
      <c r="H438" s="266"/>
      <c r="I438" s="266"/>
      <c r="J438" s="266"/>
    </row>
    <row r="439" spans="2:10" x14ac:dyDescent="0.2">
      <c r="B439" s="266"/>
      <c r="C439" s="266"/>
      <c r="D439" s="266"/>
      <c r="E439" s="266"/>
      <c r="F439" s="266"/>
      <c r="G439" s="266"/>
      <c r="H439" s="266"/>
      <c r="I439" s="266"/>
      <c r="J439" s="266"/>
    </row>
  </sheetData>
  <sheetProtection password="C0FA" sheet="1" objects="1" scenarios="1"/>
  <autoFilter ref="C128:K403" xr:uid="{00000000-0009-0000-0000-000001000000}"/>
  <mergeCells count="9">
    <mergeCell ref="E86:H86"/>
    <mergeCell ref="E119:H119"/>
    <mergeCell ref="E121:H121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scale="8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4"/>
  <sheetViews>
    <sheetView showGridLines="0" topLeftCell="A77" workbookViewId="0">
      <selection activeCell="I94" sqref="I94"/>
    </sheetView>
  </sheetViews>
  <sheetFormatPr defaultRowHeight="11.25" x14ac:dyDescent="0.2"/>
  <cols>
    <col min="1" max="1" width="8.33203125" style="37" customWidth="1"/>
    <col min="2" max="2" width="1.6640625" style="266" customWidth="1"/>
    <col min="3" max="3" width="4.1640625" style="266" customWidth="1"/>
    <col min="4" max="4" width="4.33203125" style="266" customWidth="1"/>
    <col min="5" max="5" width="17.1640625" style="266" customWidth="1"/>
    <col min="6" max="6" width="50.83203125" style="266" customWidth="1"/>
    <col min="7" max="7" width="7" style="266" customWidth="1"/>
    <col min="8" max="8" width="11.5" style="266" customWidth="1"/>
    <col min="9" max="10" width="20.1640625" style="266" customWidth="1"/>
    <col min="11" max="11" width="20.1640625" style="37" hidden="1" customWidth="1"/>
    <col min="12" max="12" width="9.33203125" style="37" customWidth="1"/>
    <col min="13" max="13" width="10.83203125" style="37" hidden="1" customWidth="1"/>
    <col min="14" max="14" width="9.33203125" style="37" hidden="1"/>
    <col min="15" max="20" width="14.1640625" style="37" hidden="1" customWidth="1"/>
    <col min="21" max="21" width="16.33203125" style="37" hidden="1" customWidth="1"/>
    <col min="22" max="22" width="12.33203125" style="37" customWidth="1"/>
    <col min="23" max="23" width="16.33203125" style="37" customWidth="1"/>
    <col min="24" max="24" width="12.33203125" style="37" customWidth="1"/>
    <col min="25" max="25" width="15" style="37" customWidth="1"/>
    <col min="26" max="26" width="11" style="37" customWidth="1"/>
    <col min="27" max="27" width="15" style="37" customWidth="1"/>
    <col min="28" max="28" width="16.33203125" style="37" customWidth="1"/>
    <col min="29" max="29" width="11" style="37" customWidth="1"/>
    <col min="30" max="30" width="15" style="37" customWidth="1"/>
    <col min="31" max="31" width="16.33203125" style="37" customWidth="1"/>
    <col min="32" max="43" width="9.33203125" style="37"/>
    <col min="44" max="65" width="9.33203125" style="37" hidden="1"/>
    <col min="66" max="16384" width="9.33203125" style="37"/>
  </cols>
  <sheetData>
    <row r="1" spans="1:56" hidden="1" x14ac:dyDescent="0.2"/>
    <row r="2" spans="1:56" ht="36.950000000000003" hidden="1" customHeight="1" x14ac:dyDescent="0.2">
      <c r="L2" s="308" t="s">
        <v>5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38" t="s">
        <v>98</v>
      </c>
      <c r="AZ2" s="117" t="s">
        <v>951</v>
      </c>
      <c r="BA2" s="117" t="s">
        <v>1</v>
      </c>
      <c r="BB2" s="117" t="s">
        <v>1</v>
      </c>
      <c r="BC2" s="117" t="s">
        <v>296</v>
      </c>
      <c r="BD2" s="117" t="s">
        <v>95</v>
      </c>
    </row>
    <row r="3" spans="1:56" ht="6.95" hidden="1" customHeight="1" x14ac:dyDescent="0.2">
      <c r="B3" s="267"/>
      <c r="C3" s="268"/>
      <c r="D3" s="268"/>
      <c r="E3" s="268"/>
      <c r="F3" s="268"/>
      <c r="G3" s="268"/>
      <c r="H3" s="268"/>
      <c r="I3" s="268"/>
      <c r="J3" s="268"/>
      <c r="K3" s="40"/>
      <c r="L3" s="41"/>
      <c r="AT3" s="38" t="s">
        <v>95</v>
      </c>
      <c r="AZ3" s="117" t="s">
        <v>101</v>
      </c>
      <c r="BA3" s="117" t="s">
        <v>1</v>
      </c>
      <c r="BB3" s="117" t="s">
        <v>1</v>
      </c>
      <c r="BC3" s="117" t="s">
        <v>276</v>
      </c>
      <c r="BD3" s="117" t="s">
        <v>95</v>
      </c>
    </row>
    <row r="4" spans="1:56" ht="24.95" hidden="1" customHeight="1" x14ac:dyDescent="0.2">
      <c r="B4" s="269"/>
      <c r="D4" s="156" t="s">
        <v>103</v>
      </c>
      <c r="L4" s="41"/>
      <c r="M4" s="118" t="s">
        <v>10</v>
      </c>
      <c r="AT4" s="38" t="s">
        <v>3</v>
      </c>
      <c r="AZ4" s="117" t="s">
        <v>104</v>
      </c>
      <c r="BA4" s="117" t="s">
        <v>1</v>
      </c>
      <c r="BB4" s="117" t="s">
        <v>1</v>
      </c>
      <c r="BC4" s="117" t="s">
        <v>952</v>
      </c>
      <c r="BD4" s="117" t="s">
        <v>95</v>
      </c>
    </row>
    <row r="5" spans="1:56" ht="6.95" hidden="1" customHeight="1" x14ac:dyDescent="0.2">
      <c r="B5" s="269"/>
      <c r="L5" s="41"/>
      <c r="AZ5" s="117" t="s">
        <v>106</v>
      </c>
      <c r="BA5" s="117" t="s">
        <v>1</v>
      </c>
      <c r="BB5" s="117" t="s">
        <v>1</v>
      </c>
      <c r="BC5" s="117" t="s">
        <v>953</v>
      </c>
      <c r="BD5" s="117" t="s">
        <v>95</v>
      </c>
    </row>
    <row r="6" spans="1:56" ht="12" hidden="1" customHeight="1" x14ac:dyDescent="0.2">
      <c r="B6" s="269"/>
      <c r="D6" s="158" t="s">
        <v>16</v>
      </c>
      <c r="L6" s="41"/>
      <c r="AZ6" s="117" t="s">
        <v>954</v>
      </c>
      <c r="BA6" s="117" t="s">
        <v>1</v>
      </c>
      <c r="BB6" s="117" t="s">
        <v>1</v>
      </c>
      <c r="BC6" s="117" t="s">
        <v>100</v>
      </c>
      <c r="BD6" s="117" t="s">
        <v>95</v>
      </c>
    </row>
    <row r="7" spans="1:56" ht="16.5" hidden="1" customHeight="1" x14ac:dyDescent="0.2">
      <c r="B7" s="269"/>
      <c r="E7" s="348" t="str">
        <f>'Rekapitulace stavby'!K6</f>
        <v>Luštěnice, odvedení odpadních vod do Brodců</v>
      </c>
      <c r="F7" s="349"/>
      <c r="G7" s="349"/>
      <c r="H7" s="349"/>
      <c r="L7" s="41"/>
      <c r="AZ7" s="117" t="s">
        <v>955</v>
      </c>
      <c r="BA7" s="117" t="s">
        <v>1</v>
      </c>
      <c r="BB7" s="117" t="s">
        <v>1</v>
      </c>
      <c r="BC7" s="117" t="s">
        <v>920</v>
      </c>
      <c r="BD7" s="117" t="s">
        <v>95</v>
      </c>
    </row>
    <row r="8" spans="1:56" s="57" customFormat="1" ht="12" hidden="1" customHeight="1" x14ac:dyDescent="0.2">
      <c r="A8" s="53"/>
      <c r="B8" s="155"/>
      <c r="C8" s="157"/>
      <c r="D8" s="158" t="s">
        <v>112</v>
      </c>
      <c r="E8" s="157"/>
      <c r="F8" s="157"/>
      <c r="G8" s="157"/>
      <c r="H8" s="157"/>
      <c r="I8" s="157"/>
      <c r="J8" s="157"/>
      <c r="K8" s="53"/>
      <c r="L8" s="64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Z8" s="117" t="s">
        <v>956</v>
      </c>
      <c r="BA8" s="117" t="s">
        <v>1</v>
      </c>
      <c r="BB8" s="117" t="s">
        <v>1</v>
      </c>
      <c r="BC8" s="117" t="s">
        <v>314</v>
      </c>
      <c r="BD8" s="117" t="s">
        <v>95</v>
      </c>
    </row>
    <row r="9" spans="1:56" s="57" customFormat="1" ht="16.5" hidden="1" customHeight="1" x14ac:dyDescent="0.2">
      <c r="A9" s="53"/>
      <c r="B9" s="155"/>
      <c r="C9" s="157"/>
      <c r="D9" s="157"/>
      <c r="E9" s="350" t="s">
        <v>957</v>
      </c>
      <c r="F9" s="351"/>
      <c r="G9" s="351"/>
      <c r="H9" s="351"/>
      <c r="I9" s="157"/>
      <c r="J9" s="157"/>
      <c r="K9" s="53"/>
      <c r="L9" s="64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Z9" s="117" t="s">
        <v>958</v>
      </c>
      <c r="BA9" s="117" t="s">
        <v>1</v>
      </c>
      <c r="BB9" s="117" t="s">
        <v>1</v>
      </c>
      <c r="BC9" s="117" t="s">
        <v>607</v>
      </c>
      <c r="BD9" s="117" t="s">
        <v>95</v>
      </c>
    </row>
    <row r="10" spans="1:56" s="57" customFormat="1" hidden="1" x14ac:dyDescent="0.2">
      <c r="A10" s="53"/>
      <c r="B10" s="155"/>
      <c r="C10" s="157"/>
      <c r="D10" s="157"/>
      <c r="E10" s="157"/>
      <c r="F10" s="157"/>
      <c r="G10" s="157"/>
      <c r="H10" s="157"/>
      <c r="I10" s="157"/>
      <c r="J10" s="157"/>
      <c r="K10" s="53"/>
      <c r="L10" s="64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Z10" s="117" t="s">
        <v>959</v>
      </c>
      <c r="BA10" s="117" t="s">
        <v>1</v>
      </c>
      <c r="BB10" s="117" t="s">
        <v>1</v>
      </c>
      <c r="BC10" s="117" t="s">
        <v>195</v>
      </c>
      <c r="BD10" s="117" t="s">
        <v>95</v>
      </c>
    </row>
    <row r="11" spans="1:56" s="57" customFormat="1" ht="12" hidden="1" customHeight="1" x14ac:dyDescent="0.2">
      <c r="A11" s="53"/>
      <c r="B11" s="155"/>
      <c r="C11" s="157"/>
      <c r="D11" s="158" t="s">
        <v>18</v>
      </c>
      <c r="E11" s="157"/>
      <c r="F11" s="159" t="s">
        <v>19</v>
      </c>
      <c r="G11" s="157"/>
      <c r="H11" s="157"/>
      <c r="I11" s="158" t="s">
        <v>20</v>
      </c>
      <c r="J11" s="159" t="s">
        <v>21</v>
      </c>
      <c r="K11" s="53"/>
      <c r="L11" s="64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Z11" s="117" t="s">
        <v>960</v>
      </c>
      <c r="BA11" s="117" t="s">
        <v>1</v>
      </c>
      <c r="BB11" s="117" t="s">
        <v>1</v>
      </c>
      <c r="BC11" s="117" t="s">
        <v>961</v>
      </c>
      <c r="BD11" s="117" t="s">
        <v>95</v>
      </c>
    </row>
    <row r="12" spans="1:56" s="57" customFormat="1" ht="12" hidden="1" customHeight="1" x14ac:dyDescent="0.2">
      <c r="A12" s="53"/>
      <c r="B12" s="155"/>
      <c r="C12" s="157"/>
      <c r="D12" s="158" t="s">
        <v>22</v>
      </c>
      <c r="E12" s="157"/>
      <c r="F12" s="159" t="s">
        <v>23</v>
      </c>
      <c r="G12" s="157"/>
      <c r="H12" s="157"/>
      <c r="I12" s="158" t="s">
        <v>24</v>
      </c>
      <c r="J12" s="160" t="str">
        <f>'Rekapitulace stavby'!AN8</f>
        <v>14. 10. 2021</v>
      </c>
      <c r="K12" s="53"/>
      <c r="L12" s="64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Z12" s="117" t="s">
        <v>962</v>
      </c>
      <c r="BA12" s="117" t="s">
        <v>1</v>
      </c>
      <c r="BB12" s="117" t="s">
        <v>1</v>
      </c>
      <c r="BC12" s="117" t="s">
        <v>963</v>
      </c>
      <c r="BD12" s="117" t="s">
        <v>95</v>
      </c>
    </row>
    <row r="13" spans="1:56" s="57" customFormat="1" ht="21.75" hidden="1" customHeight="1" x14ac:dyDescent="0.2">
      <c r="A13" s="53"/>
      <c r="B13" s="155"/>
      <c r="C13" s="157"/>
      <c r="D13" s="270" t="s">
        <v>26</v>
      </c>
      <c r="E13" s="157"/>
      <c r="F13" s="271" t="s">
        <v>27</v>
      </c>
      <c r="G13" s="157"/>
      <c r="H13" s="157"/>
      <c r="I13" s="270" t="s">
        <v>28</v>
      </c>
      <c r="J13" s="271" t="s">
        <v>29</v>
      </c>
      <c r="K13" s="53"/>
      <c r="L13" s="64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Z13" s="117" t="s">
        <v>964</v>
      </c>
      <c r="BA13" s="117" t="s">
        <v>1</v>
      </c>
      <c r="BB13" s="117" t="s">
        <v>1</v>
      </c>
      <c r="BC13" s="117" t="s">
        <v>965</v>
      </c>
      <c r="BD13" s="117" t="s">
        <v>95</v>
      </c>
    </row>
    <row r="14" spans="1:56" s="57" customFormat="1" ht="12" hidden="1" customHeight="1" x14ac:dyDescent="0.2">
      <c r="A14" s="53"/>
      <c r="B14" s="155"/>
      <c r="C14" s="157"/>
      <c r="D14" s="158" t="s">
        <v>30</v>
      </c>
      <c r="E14" s="157"/>
      <c r="F14" s="157"/>
      <c r="G14" s="157"/>
      <c r="H14" s="157"/>
      <c r="I14" s="158" t="s">
        <v>31</v>
      </c>
      <c r="J14" s="159" t="s">
        <v>32</v>
      </c>
      <c r="K14" s="53"/>
      <c r="L14" s="64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Z14" s="117" t="s">
        <v>966</v>
      </c>
      <c r="BA14" s="117" t="s">
        <v>1</v>
      </c>
      <c r="BB14" s="117" t="s">
        <v>1</v>
      </c>
      <c r="BC14" s="117" t="s">
        <v>967</v>
      </c>
      <c r="BD14" s="117" t="s">
        <v>95</v>
      </c>
    </row>
    <row r="15" spans="1:56" s="57" customFormat="1" ht="18" hidden="1" customHeight="1" x14ac:dyDescent="0.2">
      <c r="A15" s="53"/>
      <c r="B15" s="155"/>
      <c r="C15" s="157"/>
      <c r="D15" s="157"/>
      <c r="E15" s="159" t="s">
        <v>33</v>
      </c>
      <c r="F15" s="157"/>
      <c r="G15" s="157"/>
      <c r="H15" s="157"/>
      <c r="I15" s="158" t="s">
        <v>34</v>
      </c>
      <c r="J15" s="159" t="s">
        <v>35</v>
      </c>
      <c r="K15" s="53"/>
      <c r="L15" s="64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Z15" s="117" t="s">
        <v>968</v>
      </c>
      <c r="BA15" s="117" t="s">
        <v>1</v>
      </c>
      <c r="BB15" s="117" t="s">
        <v>1</v>
      </c>
      <c r="BC15" s="117" t="s">
        <v>969</v>
      </c>
      <c r="BD15" s="117" t="s">
        <v>95</v>
      </c>
    </row>
    <row r="16" spans="1:56" s="57" customFormat="1" ht="6.95" hidden="1" customHeight="1" x14ac:dyDescent="0.2">
      <c r="A16" s="53"/>
      <c r="B16" s="155"/>
      <c r="C16" s="157"/>
      <c r="D16" s="157"/>
      <c r="E16" s="157"/>
      <c r="F16" s="157"/>
      <c r="G16" s="157"/>
      <c r="H16" s="157"/>
      <c r="I16" s="157"/>
      <c r="J16" s="157"/>
      <c r="K16" s="53"/>
      <c r="L16" s="64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Z16" s="117" t="s">
        <v>970</v>
      </c>
      <c r="BA16" s="117" t="s">
        <v>1</v>
      </c>
      <c r="BB16" s="117" t="s">
        <v>1</v>
      </c>
      <c r="BC16" s="117" t="s">
        <v>971</v>
      </c>
      <c r="BD16" s="117" t="s">
        <v>95</v>
      </c>
    </row>
    <row r="17" spans="1:56" s="57" customFormat="1" ht="12" hidden="1" customHeight="1" x14ac:dyDescent="0.2">
      <c r="A17" s="53"/>
      <c r="B17" s="155"/>
      <c r="C17" s="157"/>
      <c r="D17" s="158" t="s">
        <v>36</v>
      </c>
      <c r="E17" s="157"/>
      <c r="F17" s="157"/>
      <c r="G17" s="157"/>
      <c r="H17" s="157"/>
      <c r="I17" s="158" t="s">
        <v>31</v>
      </c>
      <c r="J17" s="159" t="str">
        <f>'Rekapitulace stavby'!AN13</f>
        <v>Vyplň údaj</v>
      </c>
      <c r="K17" s="53"/>
      <c r="L17" s="64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Z17" s="117" t="s">
        <v>972</v>
      </c>
      <c r="BA17" s="117" t="s">
        <v>1</v>
      </c>
      <c r="BB17" s="117" t="s">
        <v>1</v>
      </c>
      <c r="BC17" s="117" t="s">
        <v>973</v>
      </c>
      <c r="BD17" s="117" t="s">
        <v>95</v>
      </c>
    </row>
    <row r="18" spans="1:56" s="57" customFormat="1" ht="18" hidden="1" customHeight="1" x14ac:dyDescent="0.2">
      <c r="A18" s="53"/>
      <c r="B18" s="155"/>
      <c r="C18" s="157"/>
      <c r="D18" s="157"/>
      <c r="E18" s="355" t="str">
        <f>'Rekapitulace stavby'!E14</f>
        <v>Vyplň údaj</v>
      </c>
      <c r="F18" s="355"/>
      <c r="G18" s="355"/>
      <c r="H18" s="355"/>
      <c r="I18" s="158" t="s">
        <v>34</v>
      </c>
      <c r="J18" s="159" t="str">
        <f>'Rekapitulace stavby'!AN14</f>
        <v>Vyplň údaj</v>
      </c>
      <c r="K18" s="53"/>
      <c r="L18" s="64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Z18" s="117" t="s">
        <v>974</v>
      </c>
      <c r="BA18" s="117" t="s">
        <v>1</v>
      </c>
      <c r="BB18" s="117" t="s">
        <v>1</v>
      </c>
      <c r="BC18" s="117" t="s">
        <v>595</v>
      </c>
      <c r="BD18" s="117" t="s">
        <v>95</v>
      </c>
    </row>
    <row r="19" spans="1:56" s="57" customFormat="1" ht="6.95" hidden="1" customHeight="1" x14ac:dyDescent="0.2">
      <c r="A19" s="53"/>
      <c r="B19" s="155"/>
      <c r="C19" s="157"/>
      <c r="D19" s="157"/>
      <c r="E19" s="157"/>
      <c r="F19" s="157"/>
      <c r="G19" s="157"/>
      <c r="H19" s="157"/>
      <c r="I19" s="157"/>
      <c r="J19" s="157"/>
      <c r="K19" s="53"/>
      <c r="L19" s="64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Z19" s="117" t="s">
        <v>975</v>
      </c>
      <c r="BA19" s="117" t="s">
        <v>1</v>
      </c>
      <c r="BB19" s="117" t="s">
        <v>1</v>
      </c>
      <c r="BC19" s="117" t="s">
        <v>976</v>
      </c>
      <c r="BD19" s="117" t="s">
        <v>95</v>
      </c>
    </row>
    <row r="20" spans="1:56" s="57" customFormat="1" ht="12" hidden="1" customHeight="1" x14ac:dyDescent="0.2">
      <c r="A20" s="53"/>
      <c r="B20" s="155"/>
      <c r="C20" s="157"/>
      <c r="D20" s="158" t="s">
        <v>38</v>
      </c>
      <c r="E20" s="157"/>
      <c r="F20" s="157"/>
      <c r="G20" s="157"/>
      <c r="H20" s="157"/>
      <c r="I20" s="158" t="s">
        <v>31</v>
      </c>
      <c r="J20" s="159" t="s">
        <v>39</v>
      </c>
      <c r="K20" s="53"/>
      <c r="L20" s="64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Z20" s="117" t="s">
        <v>142</v>
      </c>
      <c r="BA20" s="117" t="s">
        <v>1</v>
      </c>
      <c r="BB20" s="117" t="s">
        <v>1</v>
      </c>
      <c r="BC20" s="117" t="s">
        <v>977</v>
      </c>
      <c r="BD20" s="117" t="s">
        <v>95</v>
      </c>
    </row>
    <row r="21" spans="1:56" s="57" customFormat="1" ht="18" hidden="1" customHeight="1" x14ac:dyDescent="0.2">
      <c r="A21" s="53"/>
      <c r="B21" s="155"/>
      <c r="C21" s="157"/>
      <c r="D21" s="157"/>
      <c r="E21" s="159" t="s">
        <v>40</v>
      </c>
      <c r="F21" s="157"/>
      <c r="G21" s="157"/>
      <c r="H21" s="157"/>
      <c r="I21" s="158" t="s">
        <v>34</v>
      </c>
      <c r="J21" s="159" t="s">
        <v>41</v>
      </c>
      <c r="K21" s="53"/>
      <c r="L21" s="64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Z21" s="117" t="s">
        <v>146</v>
      </c>
      <c r="BA21" s="117" t="s">
        <v>1</v>
      </c>
      <c r="BB21" s="117" t="s">
        <v>1</v>
      </c>
      <c r="BC21" s="117" t="s">
        <v>978</v>
      </c>
      <c r="BD21" s="117" t="s">
        <v>95</v>
      </c>
    </row>
    <row r="22" spans="1:56" s="57" customFormat="1" ht="6.95" hidden="1" customHeight="1" x14ac:dyDescent="0.2">
      <c r="A22" s="53"/>
      <c r="B22" s="155"/>
      <c r="C22" s="157"/>
      <c r="D22" s="157"/>
      <c r="E22" s="157"/>
      <c r="F22" s="157"/>
      <c r="G22" s="157"/>
      <c r="H22" s="157"/>
      <c r="I22" s="157"/>
      <c r="J22" s="157"/>
      <c r="K22" s="53"/>
      <c r="L22" s="64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Z22" s="117" t="s">
        <v>150</v>
      </c>
      <c r="BA22" s="117" t="s">
        <v>1</v>
      </c>
      <c r="BB22" s="117" t="s">
        <v>1</v>
      </c>
      <c r="BC22" s="117" t="s">
        <v>979</v>
      </c>
      <c r="BD22" s="117" t="s">
        <v>95</v>
      </c>
    </row>
    <row r="23" spans="1:56" s="57" customFormat="1" ht="12" hidden="1" customHeight="1" x14ac:dyDescent="0.2">
      <c r="A23" s="53"/>
      <c r="B23" s="155"/>
      <c r="C23" s="157"/>
      <c r="D23" s="158" t="s">
        <v>43</v>
      </c>
      <c r="E23" s="157"/>
      <c r="F23" s="157"/>
      <c r="G23" s="157"/>
      <c r="H23" s="157"/>
      <c r="I23" s="158" t="s">
        <v>31</v>
      </c>
      <c r="J23" s="159" t="s">
        <v>39</v>
      </c>
      <c r="K23" s="53"/>
      <c r="L23" s="64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Z23" s="117" t="s">
        <v>154</v>
      </c>
      <c r="BA23" s="117" t="s">
        <v>1</v>
      </c>
      <c r="BB23" s="117" t="s">
        <v>1</v>
      </c>
      <c r="BC23" s="117" t="s">
        <v>85</v>
      </c>
      <c r="BD23" s="117" t="s">
        <v>95</v>
      </c>
    </row>
    <row r="24" spans="1:56" s="57" customFormat="1" ht="18" hidden="1" customHeight="1" x14ac:dyDescent="0.2">
      <c r="A24" s="53"/>
      <c r="B24" s="155"/>
      <c r="C24" s="157"/>
      <c r="D24" s="157"/>
      <c r="E24" s="159" t="s">
        <v>40</v>
      </c>
      <c r="F24" s="157"/>
      <c r="G24" s="157"/>
      <c r="H24" s="157"/>
      <c r="I24" s="158" t="s">
        <v>34</v>
      </c>
      <c r="J24" s="159" t="s">
        <v>41</v>
      </c>
      <c r="K24" s="53"/>
      <c r="L24" s="64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Z24" s="117" t="s">
        <v>156</v>
      </c>
      <c r="BA24" s="117" t="s">
        <v>1</v>
      </c>
      <c r="BB24" s="117" t="s">
        <v>1</v>
      </c>
      <c r="BC24" s="117" t="s">
        <v>980</v>
      </c>
      <c r="BD24" s="117" t="s">
        <v>95</v>
      </c>
    </row>
    <row r="25" spans="1:56" s="57" customFormat="1" ht="6.95" hidden="1" customHeight="1" x14ac:dyDescent="0.2">
      <c r="A25" s="53"/>
      <c r="B25" s="155"/>
      <c r="C25" s="157"/>
      <c r="D25" s="157"/>
      <c r="E25" s="157"/>
      <c r="F25" s="157"/>
      <c r="G25" s="157"/>
      <c r="H25" s="157"/>
      <c r="I25" s="157"/>
      <c r="J25" s="157"/>
      <c r="K25" s="53"/>
      <c r="L25" s="64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Z25" s="117" t="s">
        <v>124</v>
      </c>
      <c r="BA25" s="117" t="s">
        <v>1</v>
      </c>
      <c r="BB25" s="117" t="s">
        <v>1</v>
      </c>
      <c r="BC25" s="117" t="s">
        <v>85</v>
      </c>
      <c r="BD25" s="117" t="s">
        <v>95</v>
      </c>
    </row>
    <row r="26" spans="1:56" s="57" customFormat="1" ht="12" hidden="1" customHeight="1" x14ac:dyDescent="0.2">
      <c r="A26" s="53"/>
      <c r="B26" s="155"/>
      <c r="C26" s="157"/>
      <c r="D26" s="158" t="s">
        <v>44</v>
      </c>
      <c r="E26" s="157"/>
      <c r="F26" s="157"/>
      <c r="G26" s="157"/>
      <c r="H26" s="157"/>
      <c r="I26" s="157"/>
      <c r="J26" s="157"/>
      <c r="K26" s="53"/>
      <c r="L26" s="64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Z26" s="117" t="s">
        <v>128</v>
      </c>
      <c r="BA26" s="117" t="s">
        <v>1</v>
      </c>
      <c r="BB26" s="117" t="s">
        <v>1</v>
      </c>
      <c r="BC26" s="117" t="s">
        <v>981</v>
      </c>
      <c r="BD26" s="117" t="s">
        <v>95</v>
      </c>
    </row>
    <row r="27" spans="1:56" s="123" customFormat="1" ht="16.5" hidden="1" customHeight="1" x14ac:dyDescent="0.2">
      <c r="A27" s="120"/>
      <c r="B27" s="272"/>
      <c r="C27" s="273"/>
      <c r="D27" s="273"/>
      <c r="E27" s="356" t="s">
        <v>1</v>
      </c>
      <c r="F27" s="356"/>
      <c r="G27" s="356"/>
      <c r="H27" s="356"/>
      <c r="I27" s="273"/>
      <c r="J27" s="273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Z27" s="124" t="s">
        <v>158</v>
      </c>
      <c r="BA27" s="124" t="s">
        <v>1</v>
      </c>
      <c r="BB27" s="124" t="s">
        <v>1</v>
      </c>
      <c r="BC27" s="124" t="s">
        <v>982</v>
      </c>
      <c r="BD27" s="124" t="s">
        <v>95</v>
      </c>
    </row>
    <row r="28" spans="1:56" s="57" customFormat="1" ht="6.95" hidden="1" customHeight="1" x14ac:dyDescent="0.2">
      <c r="A28" s="53"/>
      <c r="B28" s="155"/>
      <c r="C28" s="157"/>
      <c r="D28" s="157"/>
      <c r="E28" s="157"/>
      <c r="F28" s="157"/>
      <c r="G28" s="157"/>
      <c r="H28" s="157"/>
      <c r="I28" s="157"/>
      <c r="J28" s="157"/>
      <c r="K28" s="53"/>
      <c r="L28" s="64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Z28" s="117" t="s">
        <v>160</v>
      </c>
      <c r="BA28" s="117" t="s">
        <v>1</v>
      </c>
      <c r="BB28" s="117" t="s">
        <v>1</v>
      </c>
      <c r="BC28" s="117" t="s">
        <v>983</v>
      </c>
      <c r="BD28" s="117" t="s">
        <v>95</v>
      </c>
    </row>
    <row r="29" spans="1:56" s="57" customFormat="1" ht="6.95" hidden="1" customHeight="1" x14ac:dyDescent="0.2">
      <c r="A29" s="53"/>
      <c r="B29" s="155"/>
      <c r="C29" s="157"/>
      <c r="D29" s="274"/>
      <c r="E29" s="274"/>
      <c r="F29" s="274"/>
      <c r="G29" s="274"/>
      <c r="H29" s="274"/>
      <c r="I29" s="274"/>
      <c r="J29" s="274"/>
      <c r="K29" s="89"/>
      <c r="L29" s="64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Z29" s="117" t="s">
        <v>162</v>
      </c>
      <c r="BA29" s="117" t="s">
        <v>1</v>
      </c>
      <c r="BB29" s="117" t="s">
        <v>1</v>
      </c>
      <c r="BC29" s="117" t="s">
        <v>980</v>
      </c>
      <c r="BD29" s="117" t="s">
        <v>95</v>
      </c>
    </row>
    <row r="30" spans="1:56" s="57" customFormat="1" ht="25.35" hidden="1" customHeight="1" x14ac:dyDescent="0.2">
      <c r="A30" s="53"/>
      <c r="B30" s="155"/>
      <c r="C30" s="157"/>
      <c r="D30" s="275" t="s">
        <v>45</v>
      </c>
      <c r="E30" s="157"/>
      <c r="F30" s="157"/>
      <c r="G30" s="157"/>
      <c r="H30" s="157"/>
      <c r="I30" s="157"/>
      <c r="J30" s="276">
        <f>ROUND(J120, 2)</f>
        <v>0</v>
      </c>
      <c r="K30" s="53"/>
      <c r="L30" s="64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Z30" s="117" t="s">
        <v>164</v>
      </c>
      <c r="BA30" s="117" t="s">
        <v>1</v>
      </c>
      <c r="BB30" s="117" t="s">
        <v>1</v>
      </c>
      <c r="BC30" s="117" t="s">
        <v>984</v>
      </c>
      <c r="BD30" s="117" t="s">
        <v>95</v>
      </c>
    </row>
    <row r="31" spans="1:56" s="57" customFormat="1" ht="6.95" hidden="1" customHeight="1" x14ac:dyDescent="0.2">
      <c r="A31" s="53"/>
      <c r="B31" s="155"/>
      <c r="C31" s="157"/>
      <c r="D31" s="274"/>
      <c r="E31" s="274"/>
      <c r="F31" s="274"/>
      <c r="G31" s="274"/>
      <c r="H31" s="274"/>
      <c r="I31" s="274"/>
      <c r="J31" s="274"/>
      <c r="K31" s="89"/>
      <c r="L31" s="64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Z31" s="117" t="s">
        <v>200</v>
      </c>
      <c r="BA31" s="117" t="s">
        <v>1</v>
      </c>
      <c r="BB31" s="117" t="s">
        <v>1</v>
      </c>
      <c r="BC31" s="117" t="s">
        <v>985</v>
      </c>
      <c r="BD31" s="117" t="s">
        <v>95</v>
      </c>
    </row>
    <row r="32" spans="1:56" s="57" customFormat="1" ht="14.45" hidden="1" customHeight="1" x14ac:dyDescent="0.2">
      <c r="A32" s="53"/>
      <c r="B32" s="155"/>
      <c r="C32" s="157"/>
      <c r="D32" s="157"/>
      <c r="E32" s="157"/>
      <c r="F32" s="277" t="s">
        <v>47</v>
      </c>
      <c r="G32" s="157"/>
      <c r="H32" s="157"/>
      <c r="I32" s="277" t="s">
        <v>46</v>
      </c>
      <c r="J32" s="277" t="s">
        <v>48</v>
      </c>
      <c r="K32" s="53"/>
      <c r="L32" s="64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</row>
    <row r="33" spans="1:31" s="57" customFormat="1" ht="14.45" hidden="1" customHeight="1" x14ac:dyDescent="0.2">
      <c r="A33" s="53"/>
      <c r="B33" s="155"/>
      <c r="C33" s="157"/>
      <c r="D33" s="278" t="s">
        <v>49</v>
      </c>
      <c r="E33" s="158" t="s">
        <v>50</v>
      </c>
      <c r="F33" s="279">
        <f>ROUND((SUM(BE120:BE233)),  2)</f>
        <v>0</v>
      </c>
      <c r="G33" s="157"/>
      <c r="H33" s="157"/>
      <c r="I33" s="280">
        <v>0.21</v>
      </c>
      <c r="J33" s="279">
        <f>ROUND(((SUM(BE120:BE233))*I33),  2)</f>
        <v>0</v>
      </c>
      <c r="K33" s="53"/>
      <c r="L33" s="64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</row>
    <row r="34" spans="1:31" s="57" customFormat="1" ht="14.45" hidden="1" customHeight="1" x14ac:dyDescent="0.2">
      <c r="A34" s="53"/>
      <c r="B34" s="155"/>
      <c r="C34" s="157"/>
      <c r="D34" s="157"/>
      <c r="E34" s="158" t="s">
        <v>51</v>
      </c>
      <c r="F34" s="279">
        <f>ROUND((SUM(BF120:BF233)),  2)</f>
        <v>0</v>
      </c>
      <c r="G34" s="157"/>
      <c r="H34" s="157"/>
      <c r="I34" s="280">
        <v>0.15</v>
      </c>
      <c r="J34" s="279">
        <f>ROUND(((SUM(BF120:BF233))*I34),  2)</f>
        <v>0</v>
      </c>
      <c r="K34" s="53"/>
      <c r="L34" s="64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</row>
    <row r="35" spans="1:31" s="57" customFormat="1" ht="14.45" hidden="1" customHeight="1" x14ac:dyDescent="0.2">
      <c r="A35" s="53"/>
      <c r="B35" s="155"/>
      <c r="C35" s="157"/>
      <c r="D35" s="157"/>
      <c r="E35" s="158" t="s">
        <v>52</v>
      </c>
      <c r="F35" s="279">
        <f>ROUND((SUM(BG120:BG233)),  2)</f>
        <v>0</v>
      </c>
      <c r="G35" s="157"/>
      <c r="H35" s="157"/>
      <c r="I35" s="280">
        <v>0.21</v>
      </c>
      <c r="J35" s="279">
        <f>0</f>
        <v>0</v>
      </c>
      <c r="K35" s="53"/>
      <c r="L35" s="64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</row>
    <row r="36" spans="1:31" s="57" customFormat="1" ht="14.45" hidden="1" customHeight="1" x14ac:dyDescent="0.2">
      <c r="A36" s="53"/>
      <c r="B36" s="155"/>
      <c r="C36" s="157"/>
      <c r="D36" s="157"/>
      <c r="E36" s="158" t="s">
        <v>53</v>
      </c>
      <c r="F36" s="279">
        <f>ROUND((SUM(BH120:BH233)),  2)</f>
        <v>0</v>
      </c>
      <c r="G36" s="157"/>
      <c r="H36" s="157"/>
      <c r="I36" s="280">
        <v>0.15</v>
      </c>
      <c r="J36" s="279">
        <f>0</f>
        <v>0</v>
      </c>
      <c r="K36" s="53"/>
      <c r="L36" s="64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</row>
    <row r="37" spans="1:31" s="57" customFormat="1" ht="14.45" hidden="1" customHeight="1" x14ac:dyDescent="0.2">
      <c r="A37" s="53"/>
      <c r="B37" s="155"/>
      <c r="C37" s="157"/>
      <c r="D37" s="157"/>
      <c r="E37" s="158" t="s">
        <v>54</v>
      </c>
      <c r="F37" s="279">
        <f>ROUND((SUM(BI120:BI233)),  2)</f>
        <v>0</v>
      </c>
      <c r="G37" s="157"/>
      <c r="H37" s="157"/>
      <c r="I37" s="280">
        <v>0</v>
      </c>
      <c r="J37" s="279">
        <f>0</f>
        <v>0</v>
      </c>
      <c r="K37" s="53"/>
      <c r="L37" s="64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</row>
    <row r="38" spans="1:31" s="57" customFormat="1" ht="6.95" hidden="1" customHeight="1" x14ac:dyDescent="0.2">
      <c r="A38" s="53"/>
      <c r="B38" s="155"/>
      <c r="C38" s="157"/>
      <c r="D38" s="157"/>
      <c r="E38" s="157"/>
      <c r="F38" s="157"/>
      <c r="G38" s="157"/>
      <c r="H38" s="157"/>
      <c r="I38" s="157"/>
      <c r="J38" s="157"/>
      <c r="K38" s="53"/>
      <c r="L38" s="64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1" s="57" customFormat="1" ht="25.35" hidden="1" customHeight="1" x14ac:dyDescent="0.2">
      <c r="A39" s="53"/>
      <c r="B39" s="155"/>
      <c r="C39" s="157"/>
      <c r="D39" s="281" t="s">
        <v>55</v>
      </c>
      <c r="E39" s="282"/>
      <c r="F39" s="282"/>
      <c r="G39" s="283" t="s">
        <v>56</v>
      </c>
      <c r="H39" s="284" t="s">
        <v>57</v>
      </c>
      <c r="I39" s="282"/>
      <c r="J39" s="285">
        <f>SUM(J30:J37)</f>
        <v>0</v>
      </c>
      <c r="K39" s="136"/>
      <c r="L39" s="64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</row>
    <row r="40" spans="1:31" s="57" customFormat="1" ht="14.45" hidden="1" customHeight="1" x14ac:dyDescent="0.2">
      <c r="A40" s="53"/>
      <c r="B40" s="155"/>
      <c r="C40" s="157"/>
      <c r="D40" s="157"/>
      <c r="E40" s="157"/>
      <c r="F40" s="157"/>
      <c r="G40" s="157"/>
      <c r="H40" s="157"/>
      <c r="I40" s="157"/>
      <c r="J40" s="157"/>
      <c r="K40" s="53"/>
      <c r="L40" s="64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</row>
    <row r="41" spans="1:31" ht="14.45" hidden="1" customHeight="1" x14ac:dyDescent="0.2">
      <c r="B41" s="269"/>
      <c r="L41" s="41"/>
    </row>
    <row r="42" spans="1:31" ht="14.45" hidden="1" customHeight="1" x14ac:dyDescent="0.2">
      <c r="B42" s="269"/>
      <c r="L42" s="41"/>
    </row>
    <row r="43" spans="1:31" ht="14.45" hidden="1" customHeight="1" x14ac:dyDescent="0.2">
      <c r="B43" s="269"/>
      <c r="L43" s="41"/>
    </row>
    <row r="44" spans="1:31" ht="14.45" hidden="1" customHeight="1" x14ac:dyDescent="0.2">
      <c r="B44" s="269"/>
      <c r="L44" s="41"/>
    </row>
    <row r="45" spans="1:31" ht="14.45" hidden="1" customHeight="1" x14ac:dyDescent="0.2">
      <c r="B45" s="269"/>
      <c r="L45" s="41"/>
    </row>
    <row r="46" spans="1:31" ht="14.45" hidden="1" customHeight="1" x14ac:dyDescent="0.2">
      <c r="B46" s="269"/>
      <c r="L46" s="41"/>
    </row>
    <row r="47" spans="1:31" ht="14.45" hidden="1" customHeight="1" x14ac:dyDescent="0.2">
      <c r="B47" s="269"/>
      <c r="L47" s="41"/>
    </row>
    <row r="48" spans="1:31" ht="14.45" hidden="1" customHeight="1" x14ac:dyDescent="0.2">
      <c r="B48" s="269"/>
      <c r="L48" s="41"/>
    </row>
    <row r="49" spans="1:31" s="57" customFormat="1" ht="14.45" hidden="1" customHeight="1" x14ac:dyDescent="0.2">
      <c r="B49" s="286"/>
      <c r="C49" s="254"/>
      <c r="D49" s="287" t="s">
        <v>58</v>
      </c>
      <c r="E49" s="288"/>
      <c r="F49" s="288"/>
      <c r="G49" s="287" t="s">
        <v>59</v>
      </c>
      <c r="H49" s="288"/>
      <c r="I49" s="288"/>
      <c r="J49" s="288"/>
      <c r="K49" s="66"/>
      <c r="L49" s="64"/>
    </row>
    <row r="50" spans="1:31" hidden="1" x14ac:dyDescent="0.2">
      <c r="B50" s="269"/>
      <c r="L50" s="41"/>
    </row>
    <row r="51" spans="1:31" hidden="1" x14ac:dyDescent="0.2">
      <c r="B51" s="269"/>
      <c r="L51" s="41"/>
    </row>
    <row r="52" spans="1:31" hidden="1" x14ac:dyDescent="0.2">
      <c r="B52" s="269"/>
      <c r="L52" s="41"/>
    </row>
    <row r="53" spans="1:31" hidden="1" x14ac:dyDescent="0.2">
      <c r="B53" s="269"/>
      <c r="L53" s="41"/>
    </row>
    <row r="54" spans="1:31" hidden="1" x14ac:dyDescent="0.2">
      <c r="B54" s="269"/>
      <c r="L54" s="41"/>
    </row>
    <row r="55" spans="1:31" hidden="1" x14ac:dyDescent="0.2">
      <c r="B55" s="269"/>
      <c r="L55" s="41"/>
    </row>
    <row r="56" spans="1:31" hidden="1" x14ac:dyDescent="0.2">
      <c r="B56" s="269"/>
      <c r="L56" s="41"/>
    </row>
    <row r="57" spans="1:31" hidden="1" x14ac:dyDescent="0.2">
      <c r="B57" s="269"/>
      <c r="L57" s="41"/>
    </row>
    <row r="58" spans="1:31" hidden="1" x14ac:dyDescent="0.2">
      <c r="B58" s="269"/>
      <c r="L58" s="41"/>
    </row>
    <row r="59" spans="1:31" hidden="1" x14ac:dyDescent="0.2">
      <c r="B59" s="269"/>
      <c r="L59" s="41"/>
    </row>
    <row r="60" spans="1:31" s="57" customFormat="1" ht="12.75" hidden="1" x14ac:dyDescent="0.2">
      <c r="A60" s="53"/>
      <c r="B60" s="155"/>
      <c r="C60" s="157"/>
      <c r="D60" s="289" t="s">
        <v>60</v>
      </c>
      <c r="E60" s="290"/>
      <c r="F60" s="291" t="s">
        <v>61</v>
      </c>
      <c r="G60" s="289" t="s">
        <v>60</v>
      </c>
      <c r="H60" s="290"/>
      <c r="I60" s="290"/>
      <c r="J60" s="292" t="s">
        <v>61</v>
      </c>
      <c r="K60" s="56"/>
      <c r="L60" s="64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</row>
    <row r="61" spans="1:31" hidden="1" x14ac:dyDescent="0.2">
      <c r="B61" s="269"/>
      <c r="L61" s="41"/>
    </row>
    <row r="62" spans="1:31" hidden="1" x14ac:dyDescent="0.2">
      <c r="B62" s="269"/>
      <c r="L62" s="41"/>
    </row>
    <row r="63" spans="1:31" hidden="1" x14ac:dyDescent="0.2">
      <c r="B63" s="269"/>
      <c r="L63" s="41"/>
    </row>
    <row r="64" spans="1:31" s="57" customFormat="1" ht="12.75" hidden="1" x14ac:dyDescent="0.2">
      <c r="A64" s="53"/>
      <c r="B64" s="155"/>
      <c r="C64" s="157"/>
      <c r="D64" s="287" t="s">
        <v>62</v>
      </c>
      <c r="E64" s="293"/>
      <c r="F64" s="293"/>
      <c r="G64" s="287" t="s">
        <v>63</v>
      </c>
      <c r="H64" s="293"/>
      <c r="I64" s="293"/>
      <c r="J64" s="293"/>
      <c r="K64" s="68"/>
      <c r="L64" s="64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</row>
    <row r="65" spans="1:31" hidden="1" x14ac:dyDescent="0.2">
      <c r="B65" s="269"/>
      <c r="L65" s="41"/>
    </row>
    <row r="66" spans="1:31" hidden="1" x14ac:dyDescent="0.2">
      <c r="B66" s="269"/>
      <c r="L66" s="41"/>
    </row>
    <row r="67" spans="1:31" hidden="1" x14ac:dyDescent="0.2">
      <c r="B67" s="269"/>
      <c r="L67" s="41"/>
    </row>
    <row r="68" spans="1:31" hidden="1" x14ac:dyDescent="0.2">
      <c r="B68" s="269"/>
      <c r="L68" s="41"/>
    </row>
    <row r="69" spans="1:31" hidden="1" x14ac:dyDescent="0.2">
      <c r="B69" s="269"/>
      <c r="L69" s="41"/>
    </row>
    <row r="70" spans="1:31" hidden="1" x14ac:dyDescent="0.2">
      <c r="B70" s="269"/>
      <c r="L70" s="41"/>
    </row>
    <row r="71" spans="1:31" hidden="1" x14ac:dyDescent="0.2">
      <c r="B71" s="269"/>
      <c r="L71" s="41"/>
    </row>
    <row r="72" spans="1:31" hidden="1" x14ac:dyDescent="0.2">
      <c r="B72" s="269"/>
      <c r="L72" s="41"/>
    </row>
    <row r="73" spans="1:31" hidden="1" x14ac:dyDescent="0.2">
      <c r="B73" s="269"/>
      <c r="L73" s="41"/>
    </row>
    <row r="74" spans="1:31" hidden="1" x14ac:dyDescent="0.2">
      <c r="B74" s="269"/>
      <c r="L74" s="41"/>
    </row>
    <row r="75" spans="1:31" s="57" customFormat="1" ht="12.75" hidden="1" x14ac:dyDescent="0.2">
      <c r="A75" s="53"/>
      <c r="B75" s="155"/>
      <c r="C75" s="157"/>
      <c r="D75" s="289" t="s">
        <v>60</v>
      </c>
      <c r="E75" s="290"/>
      <c r="F75" s="291" t="s">
        <v>61</v>
      </c>
      <c r="G75" s="289" t="s">
        <v>60</v>
      </c>
      <c r="H75" s="290"/>
      <c r="I75" s="290"/>
      <c r="J75" s="292" t="s">
        <v>61</v>
      </c>
      <c r="K75" s="56"/>
      <c r="L75" s="64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</row>
    <row r="76" spans="1:31" s="57" customFormat="1" ht="14.45" hidden="1" customHeight="1" x14ac:dyDescent="0.2">
      <c r="A76" s="53"/>
      <c r="B76" s="264"/>
      <c r="C76" s="265"/>
      <c r="D76" s="265"/>
      <c r="E76" s="265"/>
      <c r="F76" s="265"/>
      <c r="G76" s="265"/>
      <c r="H76" s="265"/>
      <c r="I76" s="265"/>
      <c r="J76" s="265"/>
      <c r="K76" s="70"/>
      <c r="L76" s="64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</row>
    <row r="80" spans="1:31" s="57" customFormat="1" ht="6.95" customHeight="1" x14ac:dyDescent="0.2">
      <c r="A80" s="53"/>
      <c r="B80" s="153"/>
      <c r="C80" s="154"/>
      <c r="D80" s="154"/>
      <c r="E80" s="154"/>
      <c r="F80" s="154"/>
      <c r="G80" s="154"/>
      <c r="H80" s="154"/>
      <c r="I80" s="154"/>
      <c r="J80" s="154"/>
      <c r="K80" s="72"/>
      <c r="L80" s="64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</row>
    <row r="81" spans="1:47" s="57" customFormat="1" ht="24.95" customHeight="1" x14ac:dyDescent="0.2">
      <c r="A81" s="53"/>
      <c r="B81" s="155"/>
      <c r="C81" s="156" t="s">
        <v>208</v>
      </c>
      <c r="D81" s="157"/>
      <c r="E81" s="157"/>
      <c r="F81" s="157"/>
      <c r="G81" s="157"/>
      <c r="H81" s="157"/>
      <c r="I81" s="157"/>
      <c r="J81" s="157"/>
      <c r="K81" s="53"/>
      <c r="L81" s="64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</row>
    <row r="82" spans="1:47" s="57" customFormat="1" ht="6.95" customHeight="1" x14ac:dyDescent="0.2">
      <c r="A82" s="53"/>
      <c r="B82" s="155"/>
      <c r="C82" s="157"/>
      <c r="D82" s="157"/>
      <c r="E82" s="157"/>
      <c r="F82" s="157"/>
      <c r="G82" s="157"/>
      <c r="H82" s="157"/>
      <c r="I82" s="157"/>
      <c r="J82" s="157"/>
      <c r="K82" s="53"/>
      <c r="L82" s="64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</row>
    <row r="83" spans="1:47" s="57" customFormat="1" ht="12" customHeight="1" x14ac:dyDescent="0.2">
      <c r="A83" s="53"/>
      <c r="B83" s="155"/>
      <c r="C83" s="158" t="s">
        <v>16</v>
      </c>
      <c r="D83" s="157"/>
      <c r="E83" s="157"/>
      <c r="F83" s="157"/>
      <c r="G83" s="157"/>
      <c r="H83" s="157"/>
      <c r="I83" s="157"/>
      <c r="J83" s="157"/>
      <c r="K83" s="53"/>
      <c r="L83" s="64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</row>
    <row r="84" spans="1:47" s="57" customFormat="1" ht="16.5" customHeight="1" x14ac:dyDescent="0.2">
      <c r="A84" s="53"/>
      <c r="B84" s="155"/>
      <c r="C84" s="157"/>
      <c r="D84" s="157"/>
      <c r="E84" s="348" t="str">
        <f>E7</f>
        <v>Luštěnice, odvedení odpadních vod do Brodců</v>
      </c>
      <c r="F84" s="349"/>
      <c r="G84" s="349"/>
      <c r="H84" s="349"/>
      <c r="I84" s="157"/>
      <c r="J84" s="157"/>
      <c r="K84" s="53"/>
      <c r="L84" s="64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</row>
    <row r="85" spans="1:47" s="57" customFormat="1" ht="12" customHeight="1" x14ac:dyDescent="0.2">
      <c r="A85" s="53"/>
      <c r="B85" s="155"/>
      <c r="C85" s="158" t="s">
        <v>112</v>
      </c>
      <c r="D85" s="157"/>
      <c r="E85" s="157"/>
      <c r="F85" s="157"/>
      <c r="G85" s="157"/>
      <c r="H85" s="157"/>
      <c r="I85" s="157"/>
      <c r="J85" s="157"/>
      <c r="K85" s="53"/>
      <c r="L85" s="64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</row>
    <row r="86" spans="1:47" s="57" customFormat="1" ht="16.5" customHeight="1" x14ac:dyDescent="0.2">
      <c r="A86" s="53"/>
      <c r="B86" s="155"/>
      <c r="C86" s="157"/>
      <c r="D86" s="157"/>
      <c r="E86" s="350" t="str">
        <f>E9</f>
        <v>2014-2 - Kanalizační výtlak - úsek 2</v>
      </c>
      <c r="F86" s="351"/>
      <c r="G86" s="351"/>
      <c r="H86" s="351"/>
      <c r="I86" s="157"/>
      <c r="J86" s="157"/>
      <c r="K86" s="53"/>
      <c r="L86" s="64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</row>
    <row r="87" spans="1:47" s="57" customFormat="1" ht="6.95" customHeight="1" x14ac:dyDescent="0.2">
      <c r="A87" s="53"/>
      <c r="B87" s="155"/>
      <c r="C87" s="157"/>
      <c r="D87" s="157"/>
      <c r="E87" s="157"/>
      <c r="F87" s="157"/>
      <c r="G87" s="157"/>
      <c r="H87" s="157"/>
      <c r="I87" s="157"/>
      <c r="J87" s="157"/>
      <c r="K87" s="53"/>
      <c r="L87" s="64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</row>
    <row r="88" spans="1:47" s="57" customFormat="1" ht="12" customHeight="1" x14ac:dyDescent="0.2">
      <c r="A88" s="53"/>
      <c r="B88" s="155"/>
      <c r="C88" s="158" t="s">
        <v>22</v>
      </c>
      <c r="D88" s="157"/>
      <c r="E88" s="157"/>
      <c r="F88" s="159" t="str">
        <f>F12</f>
        <v>Luštěnice, Brodce</v>
      </c>
      <c r="G88" s="157"/>
      <c r="H88" s="157"/>
      <c r="I88" s="158" t="s">
        <v>24</v>
      </c>
      <c r="J88" s="160" t="str">
        <f>IF(J12="","",J12)</f>
        <v>14. 10. 2021</v>
      </c>
      <c r="K88" s="53"/>
      <c r="L88" s="64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</row>
    <row r="89" spans="1:47" s="57" customFormat="1" ht="6.95" customHeight="1" x14ac:dyDescent="0.2">
      <c r="A89" s="53"/>
      <c r="B89" s="155"/>
      <c r="C89" s="157"/>
      <c r="D89" s="157"/>
      <c r="E89" s="157"/>
      <c r="F89" s="157"/>
      <c r="G89" s="157"/>
      <c r="H89" s="157"/>
      <c r="I89" s="157"/>
      <c r="J89" s="157"/>
      <c r="K89" s="53"/>
      <c r="L89" s="64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</row>
    <row r="90" spans="1:47" s="57" customFormat="1" ht="15.2" customHeight="1" x14ac:dyDescent="0.2">
      <c r="A90" s="53"/>
      <c r="B90" s="155"/>
      <c r="C90" s="158" t="s">
        <v>30</v>
      </c>
      <c r="D90" s="157"/>
      <c r="E90" s="157"/>
      <c r="F90" s="159" t="str">
        <f>E15</f>
        <v>Vodovody a kanalizace Mladá Boleslav, a.s.</v>
      </c>
      <c r="G90" s="157"/>
      <c r="H90" s="157"/>
      <c r="I90" s="158" t="s">
        <v>38</v>
      </c>
      <c r="J90" s="161" t="str">
        <f>E21</f>
        <v>Ing. Petr Čepický</v>
      </c>
      <c r="K90" s="53"/>
      <c r="L90" s="64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</row>
    <row r="91" spans="1:47" s="57" customFormat="1" ht="15.2" customHeight="1" x14ac:dyDescent="0.2">
      <c r="A91" s="53"/>
      <c r="B91" s="155"/>
      <c r="C91" s="158" t="s">
        <v>36</v>
      </c>
      <c r="D91" s="157"/>
      <c r="E91" s="157"/>
      <c r="F91" s="159" t="str">
        <f>IF(E18="","",E18)</f>
        <v>Vyplň údaj</v>
      </c>
      <c r="G91" s="157"/>
      <c r="H91" s="157"/>
      <c r="I91" s="158" t="s">
        <v>43</v>
      </c>
      <c r="J91" s="161" t="str">
        <f>E24</f>
        <v>Ing. Petr Čepický</v>
      </c>
      <c r="K91" s="53"/>
      <c r="L91" s="64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</row>
    <row r="92" spans="1:47" s="57" customFormat="1" ht="10.35" customHeight="1" x14ac:dyDescent="0.2">
      <c r="A92" s="53"/>
      <c r="B92" s="155"/>
      <c r="C92" s="157"/>
      <c r="D92" s="157"/>
      <c r="E92" s="157"/>
      <c r="F92" s="157"/>
      <c r="G92" s="157"/>
      <c r="H92" s="157"/>
      <c r="I92" s="157"/>
      <c r="J92" s="157"/>
      <c r="K92" s="53"/>
      <c r="L92" s="64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</row>
    <row r="93" spans="1:47" s="57" customFormat="1" ht="29.25" customHeight="1" x14ac:dyDescent="0.2">
      <c r="A93" s="53"/>
      <c r="B93" s="155"/>
      <c r="C93" s="255" t="s">
        <v>209</v>
      </c>
      <c r="D93" s="157"/>
      <c r="E93" s="157"/>
      <c r="F93" s="157"/>
      <c r="G93" s="157"/>
      <c r="H93" s="157"/>
      <c r="I93" s="157"/>
      <c r="J93" s="294" t="s">
        <v>210</v>
      </c>
      <c r="K93" s="131"/>
      <c r="L93" s="64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</row>
    <row r="94" spans="1:47" s="57" customFormat="1" ht="10.35" customHeight="1" x14ac:dyDescent="0.2">
      <c r="A94" s="53"/>
      <c r="B94" s="155"/>
      <c r="C94" s="157"/>
      <c r="D94" s="157"/>
      <c r="E94" s="157"/>
      <c r="F94" s="157"/>
      <c r="G94" s="157"/>
      <c r="H94" s="157"/>
      <c r="I94" s="157"/>
      <c r="J94" s="157"/>
      <c r="K94" s="53"/>
      <c r="L94" s="64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</row>
    <row r="95" spans="1:47" s="57" customFormat="1" ht="22.9" customHeight="1" x14ac:dyDescent="0.2">
      <c r="A95" s="53"/>
      <c r="B95" s="155"/>
      <c r="C95" s="295" t="s">
        <v>211</v>
      </c>
      <c r="D95" s="157"/>
      <c r="E95" s="157"/>
      <c r="F95" s="157"/>
      <c r="G95" s="157"/>
      <c r="H95" s="157"/>
      <c r="I95" s="157"/>
      <c r="J95" s="276">
        <f>J120</f>
        <v>0</v>
      </c>
      <c r="K95" s="53"/>
      <c r="L95" s="64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U95" s="38" t="s">
        <v>212</v>
      </c>
    </row>
    <row r="96" spans="1:47" s="143" customFormat="1" ht="24.95" customHeight="1" x14ac:dyDescent="0.2">
      <c r="B96" s="296"/>
      <c r="C96" s="297"/>
      <c r="D96" s="298" t="s">
        <v>213</v>
      </c>
      <c r="E96" s="299"/>
      <c r="F96" s="299"/>
      <c r="G96" s="299"/>
      <c r="H96" s="299"/>
      <c r="I96" s="299"/>
      <c r="J96" s="300">
        <f>SUM(J97:J100)</f>
        <v>0</v>
      </c>
      <c r="L96" s="144"/>
    </row>
    <row r="97" spans="1:31" s="148" customFormat="1" ht="19.899999999999999" customHeight="1" x14ac:dyDescent="0.2">
      <c r="B97" s="301"/>
      <c r="C97" s="302"/>
      <c r="D97" s="303" t="s">
        <v>214</v>
      </c>
      <c r="E97" s="304"/>
      <c r="F97" s="304"/>
      <c r="G97" s="304"/>
      <c r="H97" s="304"/>
      <c r="I97" s="304"/>
      <c r="J97" s="305">
        <f>J122</f>
        <v>0</v>
      </c>
      <c r="L97" s="149"/>
    </row>
    <row r="98" spans="1:31" s="148" customFormat="1" ht="19.899999999999999" customHeight="1" x14ac:dyDescent="0.2">
      <c r="B98" s="301"/>
      <c r="C98" s="302"/>
      <c r="D98" s="303" t="s">
        <v>216</v>
      </c>
      <c r="E98" s="304"/>
      <c r="F98" s="304"/>
      <c r="G98" s="304"/>
      <c r="H98" s="304"/>
      <c r="I98" s="304"/>
      <c r="J98" s="305">
        <f>J201</f>
        <v>0</v>
      </c>
      <c r="L98" s="149"/>
    </row>
    <row r="99" spans="1:31" s="148" customFormat="1" ht="19.899999999999999" customHeight="1" x14ac:dyDescent="0.2">
      <c r="B99" s="301"/>
      <c r="C99" s="302"/>
      <c r="D99" s="303" t="s">
        <v>219</v>
      </c>
      <c r="E99" s="304"/>
      <c r="F99" s="304"/>
      <c r="G99" s="304"/>
      <c r="H99" s="304"/>
      <c r="I99" s="304"/>
      <c r="J99" s="305">
        <f>J204</f>
        <v>0</v>
      </c>
      <c r="L99" s="149"/>
    </row>
    <row r="100" spans="1:31" s="148" customFormat="1" ht="19.899999999999999" customHeight="1" x14ac:dyDescent="0.2">
      <c r="B100" s="301"/>
      <c r="C100" s="302"/>
      <c r="D100" s="303" t="s">
        <v>222</v>
      </c>
      <c r="E100" s="304"/>
      <c r="F100" s="304"/>
      <c r="G100" s="304"/>
      <c r="H100" s="304"/>
      <c r="I100" s="304"/>
      <c r="J100" s="305">
        <f>J229</f>
        <v>0</v>
      </c>
      <c r="L100" s="149"/>
    </row>
    <row r="101" spans="1:31" s="57" customFormat="1" ht="21.75" customHeight="1" x14ac:dyDescent="0.2">
      <c r="A101" s="53"/>
      <c r="B101" s="155"/>
      <c r="C101" s="157"/>
      <c r="D101" s="157"/>
      <c r="E101" s="157"/>
      <c r="F101" s="157"/>
      <c r="G101" s="157"/>
      <c r="H101" s="157"/>
      <c r="I101" s="157"/>
      <c r="J101" s="157"/>
      <c r="K101" s="53"/>
      <c r="L101" s="64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</row>
    <row r="102" spans="1:31" s="57" customFormat="1" ht="6.95" customHeight="1" x14ac:dyDescent="0.2">
      <c r="A102" s="53"/>
      <c r="B102" s="264"/>
      <c r="C102" s="265"/>
      <c r="D102" s="265"/>
      <c r="E102" s="265"/>
      <c r="F102" s="265"/>
      <c r="G102" s="265"/>
      <c r="H102" s="265"/>
      <c r="I102" s="265"/>
      <c r="J102" s="265"/>
      <c r="K102" s="70"/>
      <c r="L102" s="64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</row>
    <row r="106" spans="1:31" s="57" customFormat="1" ht="6.95" customHeight="1" x14ac:dyDescent="0.2">
      <c r="A106" s="53"/>
      <c r="B106" s="153"/>
      <c r="C106" s="154"/>
      <c r="D106" s="154"/>
      <c r="E106" s="154"/>
      <c r="F106" s="154"/>
      <c r="G106" s="154"/>
      <c r="H106" s="154"/>
      <c r="I106" s="154"/>
      <c r="J106" s="154"/>
      <c r="K106" s="72"/>
      <c r="L106" s="64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</row>
    <row r="107" spans="1:31" s="57" customFormat="1" ht="24.95" customHeight="1" x14ac:dyDescent="0.2">
      <c r="A107" s="53"/>
      <c r="B107" s="155"/>
      <c r="C107" s="156" t="s">
        <v>227</v>
      </c>
      <c r="D107" s="157"/>
      <c r="E107" s="157"/>
      <c r="F107" s="157"/>
      <c r="G107" s="157"/>
      <c r="H107" s="157"/>
      <c r="I107" s="157"/>
      <c r="J107" s="157"/>
      <c r="K107" s="53"/>
      <c r="L107" s="64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</row>
    <row r="108" spans="1:31" s="57" customFormat="1" ht="6.95" customHeight="1" x14ac:dyDescent="0.2">
      <c r="A108" s="53"/>
      <c r="B108" s="155"/>
      <c r="C108" s="157"/>
      <c r="D108" s="157"/>
      <c r="E108" s="157"/>
      <c r="F108" s="157"/>
      <c r="G108" s="157"/>
      <c r="H108" s="157"/>
      <c r="I108" s="157"/>
      <c r="J108" s="157"/>
      <c r="K108" s="53"/>
      <c r="L108" s="64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</row>
    <row r="109" spans="1:31" s="57" customFormat="1" ht="12" customHeight="1" x14ac:dyDescent="0.2">
      <c r="A109" s="53"/>
      <c r="B109" s="155"/>
      <c r="C109" s="158" t="s">
        <v>16</v>
      </c>
      <c r="D109" s="157"/>
      <c r="E109" s="157"/>
      <c r="F109" s="157"/>
      <c r="G109" s="157"/>
      <c r="H109" s="157"/>
      <c r="I109" s="157"/>
      <c r="J109" s="157"/>
      <c r="K109" s="53"/>
      <c r="L109" s="64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</row>
    <row r="110" spans="1:31" s="57" customFormat="1" ht="16.5" customHeight="1" x14ac:dyDescent="0.2">
      <c r="A110" s="53"/>
      <c r="B110" s="155"/>
      <c r="C110" s="157"/>
      <c r="D110" s="157"/>
      <c r="E110" s="348" t="str">
        <f>E7</f>
        <v>Luštěnice, odvedení odpadních vod do Brodců</v>
      </c>
      <c r="F110" s="349"/>
      <c r="G110" s="349"/>
      <c r="H110" s="349"/>
      <c r="I110" s="157"/>
      <c r="J110" s="157"/>
      <c r="K110" s="53"/>
      <c r="L110" s="64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</row>
    <row r="111" spans="1:31" s="57" customFormat="1" ht="12" customHeight="1" x14ac:dyDescent="0.2">
      <c r="A111" s="53"/>
      <c r="B111" s="155"/>
      <c r="C111" s="158" t="s">
        <v>112</v>
      </c>
      <c r="D111" s="157"/>
      <c r="E111" s="157"/>
      <c r="F111" s="157"/>
      <c r="G111" s="157"/>
      <c r="H111" s="157"/>
      <c r="I111" s="157"/>
      <c r="J111" s="157"/>
      <c r="K111" s="53"/>
      <c r="L111" s="64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</row>
    <row r="112" spans="1:31" s="57" customFormat="1" ht="16.5" customHeight="1" x14ac:dyDescent="0.2">
      <c r="A112" s="53"/>
      <c r="B112" s="155"/>
      <c r="C112" s="157"/>
      <c r="D112" s="157"/>
      <c r="E112" s="350" t="str">
        <f>E9</f>
        <v>2014-2 - Kanalizační výtlak - úsek 2</v>
      </c>
      <c r="F112" s="351"/>
      <c r="G112" s="351"/>
      <c r="H112" s="351"/>
      <c r="I112" s="157"/>
      <c r="J112" s="157"/>
      <c r="K112" s="53"/>
      <c r="L112" s="64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</row>
    <row r="113" spans="1:65" s="57" customFormat="1" ht="6.95" customHeight="1" x14ac:dyDescent="0.2">
      <c r="A113" s="53"/>
      <c r="B113" s="155"/>
      <c r="C113" s="157"/>
      <c r="D113" s="157"/>
      <c r="E113" s="157"/>
      <c r="F113" s="157"/>
      <c r="G113" s="157"/>
      <c r="H113" s="157"/>
      <c r="I113" s="157"/>
      <c r="J113" s="157"/>
      <c r="K113" s="53"/>
      <c r="L113" s="64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</row>
    <row r="114" spans="1:65" s="57" customFormat="1" ht="12" customHeight="1" x14ac:dyDescent="0.2">
      <c r="A114" s="53"/>
      <c r="B114" s="155"/>
      <c r="C114" s="158" t="s">
        <v>22</v>
      </c>
      <c r="D114" s="157"/>
      <c r="E114" s="157"/>
      <c r="F114" s="159" t="str">
        <f>F12</f>
        <v>Luštěnice, Brodce</v>
      </c>
      <c r="G114" s="157"/>
      <c r="H114" s="157"/>
      <c r="I114" s="158" t="s">
        <v>24</v>
      </c>
      <c r="J114" s="160" t="str">
        <f>IF(J12="","",J12)</f>
        <v>14. 10. 2021</v>
      </c>
      <c r="K114" s="53"/>
      <c r="L114" s="64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</row>
    <row r="115" spans="1:65" s="57" customFormat="1" ht="6.95" customHeight="1" x14ac:dyDescent="0.2">
      <c r="A115" s="53"/>
      <c r="B115" s="155"/>
      <c r="C115" s="157"/>
      <c r="D115" s="157"/>
      <c r="E115" s="157"/>
      <c r="F115" s="157"/>
      <c r="G115" s="157"/>
      <c r="H115" s="157"/>
      <c r="I115" s="157"/>
      <c r="J115" s="157"/>
      <c r="K115" s="53"/>
      <c r="L115" s="64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</row>
    <row r="116" spans="1:65" s="57" customFormat="1" ht="15.2" customHeight="1" x14ac:dyDescent="0.2">
      <c r="A116" s="53"/>
      <c r="B116" s="155"/>
      <c r="C116" s="158" t="s">
        <v>30</v>
      </c>
      <c r="D116" s="157"/>
      <c r="E116" s="157"/>
      <c r="F116" s="159" t="str">
        <f>E15</f>
        <v>Vodovody a kanalizace Mladá Boleslav, a.s.</v>
      </c>
      <c r="G116" s="157"/>
      <c r="H116" s="157"/>
      <c r="I116" s="158" t="s">
        <v>38</v>
      </c>
      <c r="J116" s="161" t="str">
        <f>E21</f>
        <v>Ing. Petr Čepický</v>
      </c>
      <c r="K116" s="53"/>
      <c r="L116" s="64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</row>
    <row r="117" spans="1:65" s="57" customFormat="1" ht="15.2" customHeight="1" x14ac:dyDescent="0.2">
      <c r="A117" s="53"/>
      <c r="B117" s="155"/>
      <c r="C117" s="158" t="s">
        <v>36</v>
      </c>
      <c r="D117" s="157"/>
      <c r="E117" s="157"/>
      <c r="F117" s="159" t="str">
        <f>IF(E18="","",E18)</f>
        <v>Vyplň údaj</v>
      </c>
      <c r="G117" s="157"/>
      <c r="H117" s="157"/>
      <c r="I117" s="158" t="s">
        <v>43</v>
      </c>
      <c r="J117" s="161" t="str">
        <f>E24</f>
        <v>Ing. Petr Čepický</v>
      </c>
      <c r="K117" s="53"/>
      <c r="L117" s="64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</row>
    <row r="118" spans="1:65" s="57" customFormat="1" ht="10.35" customHeight="1" x14ac:dyDescent="0.2">
      <c r="A118" s="53"/>
      <c r="B118" s="155"/>
      <c r="C118" s="157"/>
      <c r="D118" s="157"/>
      <c r="E118" s="157"/>
      <c r="F118" s="157"/>
      <c r="G118" s="157"/>
      <c r="H118" s="157"/>
      <c r="I118" s="157"/>
      <c r="J118" s="157"/>
      <c r="K118" s="53"/>
      <c r="L118" s="64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</row>
    <row r="119" spans="1:65" s="169" customFormat="1" ht="29.25" customHeight="1" x14ac:dyDescent="0.2">
      <c r="A119" s="162"/>
      <c r="B119" s="163"/>
      <c r="C119" s="164" t="s">
        <v>228</v>
      </c>
      <c r="D119" s="165" t="s">
        <v>70</v>
      </c>
      <c r="E119" s="165" t="s">
        <v>66</v>
      </c>
      <c r="F119" s="165" t="s">
        <v>67</v>
      </c>
      <c r="G119" s="165" t="s">
        <v>229</v>
      </c>
      <c r="H119" s="165" t="s">
        <v>230</v>
      </c>
      <c r="I119" s="165" t="s">
        <v>231</v>
      </c>
      <c r="J119" s="166" t="s">
        <v>210</v>
      </c>
      <c r="K119" s="167" t="s">
        <v>232</v>
      </c>
      <c r="L119" s="168"/>
      <c r="M119" s="85" t="s">
        <v>1</v>
      </c>
      <c r="N119" s="86" t="s">
        <v>49</v>
      </c>
      <c r="O119" s="86" t="s">
        <v>233</v>
      </c>
      <c r="P119" s="86" t="s">
        <v>234</v>
      </c>
      <c r="Q119" s="86" t="s">
        <v>235</v>
      </c>
      <c r="R119" s="86" t="s">
        <v>236</v>
      </c>
      <c r="S119" s="86" t="s">
        <v>237</v>
      </c>
      <c r="T119" s="87" t="s">
        <v>238</v>
      </c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</row>
    <row r="120" spans="1:65" s="57" customFormat="1" ht="22.9" customHeight="1" x14ac:dyDescent="0.25">
      <c r="A120" s="53"/>
      <c r="B120" s="155"/>
      <c r="C120" s="170" t="s">
        <v>239</v>
      </c>
      <c r="D120" s="157"/>
      <c r="E120" s="157"/>
      <c r="F120" s="157"/>
      <c r="G120" s="157"/>
      <c r="H120" s="157"/>
      <c r="I120" s="157"/>
      <c r="J120" s="171">
        <f>J121</f>
        <v>0</v>
      </c>
      <c r="K120" s="53"/>
      <c r="L120" s="54"/>
      <c r="M120" s="88"/>
      <c r="N120" s="79"/>
      <c r="O120" s="89"/>
      <c r="P120" s="172" t="e">
        <f>P121+#REF!</f>
        <v>#REF!</v>
      </c>
      <c r="Q120" s="89"/>
      <c r="R120" s="172" t="e">
        <f>R121+#REF!</f>
        <v>#REF!</v>
      </c>
      <c r="S120" s="89"/>
      <c r="T120" s="173" t="e">
        <f>T121+#REF!</f>
        <v>#REF!</v>
      </c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T120" s="38" t="s">
        <v>84</v>
      </c>
      <c r="AU120" s="38" t="s">
        <v>212</v>
      </c>
      <c r="BK120" s="174" t="e">
        <f>BK121+#REF!</f>
        <v>#REF!</v>
      </c>
    </row>
    <row r="121" spans="1:65" s="175" customFormat="1" ht="25.9" customHeight="1" x14ac:dyDescent="0.2">
      <c r="B121" s="176"/>
      <c r="C121" s="177"/>
      <c r="D121" s="178" t="s">
        <v>84</v>
      </c>
      <c r="E121" s="179" t="s">
        <v>240</v>
      </c>
      <c r="F121" s="179" t="s">
        <v>241</v>
      </c>
      <c r="G121" s="177"/>
      <c r="H121" s="177"/>
      <c r="I121" s="177"/>
      <c r="J121" s="180">
        <f>SUM(J122,J201,J204,J229)</f>
        <v>0</v>
      </c>
      <c r="L121" s="181"/>
      <c r="M121" s="182"/>
      <c r="N121" s="183"/>
      <c r="O121" s="183"/>
      <c r="P121" s="184">
        <f>P122+P201+P204+P229</f>
        <v>0</v>
      </c>
      <c r="Q121" s="183"/>
      <c r="R121" s="184">
        <f>R122+R201+R204+R229</f>
        <v>32.473298400000004</v>
      </c>
      <c r="S121" s="183"/>
      <c r="T121" s="185">
        <f>T122+T201+T204+T229</f>
        <v>0</v>
      </c>
      <c r="AR121" s="186" t="s">
        <v>93</v>
      </c>
      <c r="AT121" s="187" t="s">
        <v>84</v>
      </c>
      <c r="AU121" s="187" t="s">
        <v>85</v>
      </c>
      <c r="AY121" s="186" t="s">
        <v>242</v>
      </c>
      <c r="BK121" s="188">
        <f>BK122+BK201+BK204+BK229</f>
        <v>0</v>
      </c>
    </row>
    <row r="122" spans="1:65" s="175" customFormat="1" ht="22.9" customHeight="1" x14ac:dyDescent="0.2">
      <c r="B122" s="176"/>
      <c r="C122" s="177"/>
      <c r="D122" s="178" t="s">
        <v>84</v>
      </c>
      <c r="E122" s="189" t="s">
        <v>93</v>
      </c>
      <c r="F122" s="189" t="s">
        <v>243</v>
      </c>
      <c r="G122" s="177"/>
      <c r="H122" s="177"/>
      <c r="I122" s="177"/>
      <c r="J122" s="190">
        <f>SUM(J123:J199)</f>
        <v>0</v>
      </c>
      <c r="L122" s="181"/>
      <c r="M122" s="182"/>
      <c r="N122" s="183"/>
      <c r="O122" s="183"/>
      <c r="P122" s="184">
        <f>SUM(P123:P200)</f>
        <v>0</v>
      </c>
      <c r="Q122" s="183"/>
      <c r="R122" s="184">
        <f>SUM(R123:R200)</f>
        <v>26.336214400000003</v>
      </c>
      <c r="S122" s="183"/>
      <c r="T122" s="185">
        <f>SUM(T123:T200)</f>
        <v>0</v>
      </c>
      <c r="AR122" s="186" t="s">
        <v>93</v>
      </c>
      <c r="AT122" s="187" t="s">
        <v>84</v>
      </c>
      <c r="AU122" s="187" t="s">
        <v>93</v>
      </c>
      <c r="AY122" s="186" t="s">
        <v>242</v>
      </c>
      <c r="BK122" s="188">
        <f>SUM(BK123:BK200)</f>
        <v>0</v>
      </c>
    </row>
    <row r="123" spans="1:65" s="57" customFormat="1" ht="21.75" customHeight="1" x14ac:dyDescent="0.2">
      <c r="A123" s="53"/>
      <c r="B123" s="155"/>
      <c r="C123" s="191" t="s">
        <v>93</v>
      </c>
      <c r="D123" s="191" t="s">
        <v>244</v>
      </c>
      <c r="E123" s="192" t="s">
        <v>282</v>
      </c>
      <c r="F123" s="193" t="s">
        <v>283</v>
      </c>
      <c r="G123" s="194" t="s">
        <v>284</v>
      </c>
      <c r="H123" s="195">
        <v>28</v>
      </c>
      <c r="I123" s="31"/>
      <c r="J123" s="196">
        <f>ROUND(I123*H123,2)</f>
        <v>0</v>
      </c>
      <c r="K123" s="197"/>
      <c r="L123" s="54"/>
      <c r="M123" s="198" t="s">
        <v>1</v>
      </c>
      <c r="N123" s="199" t="s">
        <v>50</v>
      </c>
      <c r="O123" s="81"/>
      <c r="P123" s="200">
        <f>O123*H123</f>
        <v>0</v>
      </c>
      <c r="Q123" s="200">
        <v>3.0000000000000001E-5</v>
      </c>
      <c r="R123" s="200">
        <f>Q123*H123</f>
        <v>8.4000000000000003E-4</v>
      </c>
      <c r="S123" s="200">
        <v>0</v>
      </c>
      <c r="T123" s="201">
        <f>S123*H123</f>
        <v>0</v>
      </c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R123" s="202" t="s">
        <v>117</v>
      </c>
      <c r="AT123" s="202" t="s">
        <v>244</v>
      </c>
      <c r="AU123" s="202" t="s">
        <v>95</v>
      </c>
      <c r="AY123" s="38" t="s">
        <v>242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38" t="s">
        <v>93</v>
      </c>
      <c r="BK123" s="203">
        <f>ROUND(I123*H123,2)</f>
        <v>0</v>
      </c>
      <c r="BL123" s="38" t="s">
        <v>117</v>
      </c>
      <c r="BM123" s="202" t="s">
        <v>986</v>
      </c>
    </row>
    <row r="124" spans="1:65" s="204" customFormat="1" x14ac:dyDescent="0.2">
      <c r="B124" s="205"/>
      <c r="C124" s="206"/>
      <c r="D124" s="207"/>
      <c r="E124" s="208"/>
      <c r="F124" s="209"/>
      <c r="G124" s="206"/>
      <c r="H124" s="210"/>
      <c r="I124" s="32"/>
      <c r="J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/>
      <c r="AU124" s="215"/>
      <c r="AY124" s="215"/>
    </row>
    <row r="125" spans="1:65" s="57" customFormat="1" ht="21.75" customHeight="1" x14ac:dyDescent="0.2">
      <c r="A125" s="53"/>
      <c r="B125" s="155"/>
      <c r="C125" s="191" t="s">
        <v>95</v>
      </c>
      <c r="D125" s="191" t="s">
        <v>244</v>
      </c>
      <c r="E125" s="192" t="s">
        <v>287</v>
      </c>
      <c r="F125" s="193" t="s">
        <v>288</v>
      </c>
      <c r="G125" s="194" t="s">
        <v>289</v>
      </c>
      <c r="H125" s="195">
        <v>14</v>
      </c>
      <c r="I125" s="31"/>
      <c r="J125" s="196">
        <f>ROUND(I125*H125,2)</f>
        <v>0</v>
      </c>
      <c r="K125" s="197"/>
      <c r="L125" s="54"/>
      <c r="M125" s="198" t="s">
        <v>1</v>
      </c>
      <c r="N125" s="199" t="s">
        <v>50</v>
      </c>
      <c r="O125" s="8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R125" s="202" t="s">
        <v>117</v>
      </c>
      <c r="AT125" s="202" t="s">
        <v>244</v>
      </c>
      <c r="AU125" s="202" t="s">
        <v>95</v>
      </c>
      <c r="AY125" s="38" t="s">
        <v>242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38" t="s">
        <v>93</v>
      </c>
      <c r="BK125" s="203">
        <f>ROUND(I125*H125,2)</f>
        <v>0</v>
      </c>
      <c r="BL125" s="38" t="s">
        <v>117</v>
      </c>
      <c r="BM125" s="202" t="s">
        <v>987</v>
      </c>
    </row>
    <row r="126" spans="1:65" s="204" customFormat="1" x14ac:dyDescent="0.2">
      <c r="B126" s="205"/>
      <c r="C126" s="206"/>
      <c r="D126" s="207"/>
      <c r="E126" s="208"/>
      <c r="F126" s="209"/>
      <c r="G126" s="206"/>
      <c r="H126" s="210"/>
      <c r="I126" s="32"/>
      <c r="J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/>
      <c r="AU126" s="215"/>
      <c r="AY126" s="215"/>
    </row>
    <row r="127" spans="1:65" s="57" customFormat="1" ht="21.75" customHeight="1" x14ac:dyDescent="0.2">
      <c r="A127" s="53"/>
      <c r="B127" s="155"/>
      <c r="C127" s="191" t="s">
        <v>256</v>
      </c>
      <c r="D127" s="191" t="s">
        <v>244</v>
      </c>
      <c r="E127" s="192" t="s">
        <v>292</v>
      </c>
      <c r="F127" s="193" t="s">
        <v>293</v>
      </c>
      <c r="G127" s="194" t="s">
        <v>247</v>
      </c>
      <c r="H127" s="195">
        <v>72</v>
      </c>
      <c r="I127" s="31"/>
      <c r="J127" s="196">
        <f>ROUND(I127*H127,2)</f>
        <v>0</v>
      </c>
      <c r="K127" s="197"/>
      <c r="L127" s="54"/>
      <c r="M127" s="198" t="s">
        <v>1</v>
      </c>
      <c r="N127" s="199" t="s">
        <v>50</v>
      </c>
      <c r="O127" s="8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R127" s="202" t="s">
        <v>117</v>
      </c>
      <c r="AT127" s="202" t="s">
        <v>244</v>
      </c>
      <c r="AU127" s="202" t="s">
        <v>95</v>
      </c>
      <c r="AY127" s="38" t="s">
        <v>242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38" t="s">
        <v>93</v>
      </c>
      <c r="BK127" s="203">
        <f>ROUND(I127*H127,2)</f>
        <v>0</v>
      </c>
      <c r="BL127" s="38" t="s">
        <v>117</v>
      </c>
      <c r="BM127" s="202" t="s">
        <v>988</v>
      </c>
    </row>
    <row r="128" spans="1:65" s="204" customFormat="1" x14ac:dyDescent="0.2">
      <c r="B128" s="205"/>
      <c r="C128" s="206"/>
      <c r="D128" s="207" t="s">
        <v>249</v>
      </c>
      <c r="E128" s="208" t="s">
        <v>956</v>
      </c>
      <c r="F128" s="209" t="s">
        <v>989</v>
      </c>
      <c r="G128" s="206"/>
      <c r="H128" s="210">
        <v>12</v>
      </c>
      <c r="I128" s="32"/>
      <c r="J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249</v>
      </c>
      <c r="AU128" s="215" t="s">
        <v>95</v>
      </c>
      <c r="AV128" s="204" t="s">
        <v>95</v>
      </c>
      <c r="AW128" s="204" t="s">
        <v>42</v>
      </c>
      <c r="AX128" s="204" t="s">
        <v>85</v>
      </c>
      <c r="AY128" s="215" t="s">
        <v>242</v>
      </c>
    </row>
    <row r="129" spans="1:65" s="204" customFormat="1" x14ac:dyDescent="0.2">
      <c r="B129" s="205"/>
      <c r="C129" s="206"/>
      <c r="D129" s="207" t="s">
        <v>249</v>
      </c>
      <c r="E129" s="208" t="s">
        <v>990</v>
      </c>
      <c r="F129" s="209" t="s">
        <v>991</v>
      </c>
      <c r="G129" s="206"/>
      <c r="H129" s="210">
        <v>60</v>
      </c>
      <c r="I129" s="32"/>
      <c r="J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249</v>
      </c>
      <c r="AU129" s="215" t="s">
        <v>95</v>
      </c>
      <c r="AV129" s="204" t="s">
        <v>95</v>
      </c>
      <c r="AW129" s="204" t="s">
        <v>42</v>
      </c>
      <c r="AX129" s="204" t="s">
        <v>85</v>
      </c>
      <c r="AY129" s="215" t="s">
        <v>242</v>
      </c>
    </row>
    <row r="130" spans="1:65" s="216" customFormat="1" x14ac:dyDescent="0.2">
      <c r="B130" s="217"/>
      <c r="C130" s="218"/>
      <c r="D130" s="207" t="s">
        <v>249</v>
      </c>
      <c r="E130" s="219" t="s">
        <v>958</v>
      </c>
      <c r="F130" s="220" t="s">
        <v>255</v>
      </c>
      <c r="G130" s="218"/>
      <c r="H130" s="221">
        <v>72</v>
      </c>
      <c r="I130" s="33"/>
      <c r="J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249</v>
      </c>
      <c r="AU130" s="226" t="s">
        <v>95</v>
      </c>
      <c r="AV130" s="216" t="s">
        <v>256</v>
      </c>
      <c r="AW130" s="216" t="s">
        <v>42</v>
      </c>
      <c r="AX130" s="216" t="s">
        <v>93</v>
      </c>
      <c r="AY130" s="226" t="s">
        <v>242</v>
      </c>
    </row>
    <row r="131" spans="1:65" s="57" customFormat="1" ht="21.75" customHeight="1" x14ac:dyDescent="0.2">
      <c r="A131" s="53"/>
      <c r="B131" s="155"/>
      <c r="C131" s="191" t="s">
        <v>117</v>
      </c>
      <c r="D131" s="191" t="s">
        <v>244</v>
      </c>
      <c r="E131" s="192" t="s">
        <v>992</v>
      </c>
      <c r="F131" s="193" t="s">
        <v>993</v>
      </c>
      <c r="G131" s="194" t="s">
        <v>247</v>
      </c>
      <c r="H131" s="195">
        <v>144</v>
      </c>
      <c r="I131" s="31"/>
      <c r="J131" s="196">
        <f>ROUND(I131*H131,2)</f>
        <v>0</v>
      </c>
      <c r="K131" s="197"/>
      <c r="L131" s="54"/>
      <c r="M131" s="198" t="s">
        <v>1</v>
      </c>
      <c r="N131" s="199" t="s">
        <v>50</v>
      </c>
      <c r="O131" s="8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R131" s="202" t="s">
        <v>117</v>
      </c>
      <c r="AT131" s="202" t="s">
        <v>244</v>
      </c>
      <c r="AU131" s="202" t="s">
        <v>95</v>
      </c>
      <c r="AY131" s="38" t="s">
        <v>242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38" t="s">
        <v>93</v>
      </c>
      <c r="BK131" s="203">
        <f>ROUND(I131*H131,2)</f>
        <v>0</v>
      </c>
      <c r="BL131" s="38" t="s">
        <v>117</v>
      </c>
      <c r="BM131" s="202" t="s">
        <v>994</v>
      </c>
    </row>
    <row r="132" spans="1:65" s="204" customFormat="1" x14ac:dyDescent="0.2">
      <c r="B132" s="205"/>
      <c r="C132" s="206"/>
      <c r="D132" s="207" t="s">
        <v>249</v>
      </c>
      <c r="E132" s="208" t="s">
        <v>975</v>
      </c>
      <c r="F132" s="209" t="s">
        <v>995</v>
      </c>
      <c r="G132" s="206"/>
      <c r="H132" s="210">
        <v>1.7450000000000001</v>
      </c>
      <c r="I132" s="32"/>
      <c r="J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249</v>
      </c>
      <c r="AU132" s="215" t="s">
        <v>95</v>
      </c>
      <c r="AV132" s="204" t="s">
        <v>95</v>
      </c>
      <c r="AW132" s="204" t="s">
        <v>42</v>
      </c>
      <c r="AX132" s="204" t="s">
        <v>85</v>
      </c>
      <c r="AY132" s="215" t="s">
        <v>242</v>
      </c>
    </row>
    <row r="133" spans="1:65" s="216" customFormat="1" x14ac:dyDescent="0.2">
      <c r="B133" s="217"/>
      <c r="C133" s="218"/>
      <c r="D133" s="207" t="s">
        <v>249</v>
      </c>
      <c r="E133" s="219" t="s">
        <v>1</v>
      </c>
      <c r="F133" s="220" t="s">
        <v>255</v>
      </c>
      <c r="G133" s="218"/>
      <c r="H133" s="221">
        <v>1.7450000000000001</v>
      </c>
      <c r="I133" s="33"/>
      <c r="J133" s="218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249</v>
      </c>
      <c r="AU133" s="226" t="s">
        <v>95</v>
      </c>
      <c r="AV133" s="216" t="s">
        <v>256</v>
      </c>
      <c r="AW133" s="216" t="s">
        <v>42</v>
      </c>
      <c r="AX133" s="216" t="s">
        <v>85</v>
      </c>
      <c r="AY133" s="226" t="s">
        <v>242</v>
      </c>
    </row>
    <row r="134" spans="1:65" s="204" customFormat="1" ht="22.5" x14ac:dyDescent="0.2">
      <c r="B134" s="205"/>
      <c r="C134" s="206"/>
      <c r="D134" s="207" t="s">
        <v>249</v>
      </c>
      <c r="E134" s="208" t="s">
        <v>104</v>
      </c>
      <c r="F134" s="209" t="s">
        <v>996</v>
      </c>
      <c r="G134" s="206"/>
      <c r="H134" s="210">
        <v>329.7</v>
      </c>
      <c r="I134" s="32"/>
      <c r="J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249</v>
      </c>
      <c r="AU134" s="215" t="s">
        <v>95</v>
      </c>
      <c r="AV134" s="204" t="s">
        <v>95</v>
      </c>
      <c r="AW134" s="204" t="s">
        <v>42</v>
      </c>
      <c r="AX134" s="204" t="s">
        <v>85</v>
      </c>
      <c r="AY134" s="215" t="s">
        <v>242</v>
      </c>
    </row>
    <row r="135" spans="1:65" s="204" customFormat="1" x14ac:dyDescent="0.2">
      <c r="B135" s="205"/>
      <c r="C135" s="206"/>
      <c r="D135" s="207" t="s">
        <v>249</v>
      </c>
      <c r="E135" s="208" t="s">
        <v>974</v>
      </c>
      <c r="F135" s="209" t="s">
        <v>997</v>
      </c>
      <c r="G135" s="206"/>
      <c r="H135" s="210">
        <v>69</v>
      </c>
      <c r="I135" s="32"/>
      <c r="J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249</v>
      </c>
      <c r="AU135" s="215" t="s">
        <v>95</v>
      </c>
      <c r="AV135" s="204" t="s">
        <v>95</v>
      </c>
      <c r="AW135" s="204" t="s">
        <v>42</v>
      </c>
      <c r="AX135" s="204" t="s">
        <v>85</v>
      </c>
      <c r="AY135" s="215" t="s">
        <v>242</v>
      </c>
    </row>
    <row r="136" spans="1:65" s="204" customFormat="1" ht="22.5" x14ac:dyDescent="0.2">
      <c r="B136" s="205"/>
      <c r="C136" s="206"/>
      <c r="D136" s="207" t="s">
        <v>249</v>
      </c>
      <c r="E136" s="208" t="s">
        <v>951</v>
      </c>
      <c r="F136" s="209" t="s">
        <v>998</v>
      </c>
      <c r="G136" s="206"/>
      <c r="H136" s="210">
        <v>9</v>
      </c>
      <c r="I136" s="32"/>
      <c r="J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249</v>
      </c>
      <c r="AU136" s="215" t="s">
        <v>95</v>
      </c>
      <c r="AV136" s="204" t="s">
        <v>95</v>
      </c>
      <c r="AW136" s="204" t="s">
        <v>42</v>
      </c>
      <c r="AX136" s="204" t="s">
        <v>85</v>
      </c>
      <c r="AY136" s="215" t="s">
        <v>242</v>
      </c>
    </row>
    <row r="137" spans="1:65" s="204" customFormat="1" x14ac:dyDescent="0.2">
      <c r="B137" s="205"/>
      <c r="C137" s="206"/>
      <c r="D137" s="207" t="s">
        <v>249</v>
      </c>
      <c r="E137" s="208" t="s">
        <v>101</v>
      </c>
      <c r="F137" s="209" t="s">
        <v>999</v>
      </c>
      <c r="G137" s="206"/>
      <c r="H137" s="210">
        <v>5</v>
      </c>
      <c r="I137" s="32"/>
      <c r="J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249</v>
      </c>
      <c r="AU137" s="215" t="s">
        <v>95</v>
      </c>
      <c r="AV137" s="204" t="s">
        <v>95</v>
      </c>
      <c r="AW137" s="204" t="s">
        <v>42</v>
      </c>
      <c r="AX137" s="204" t="s">
        <v>85</v>
      </c>
      <c r="AY137" s="215" t="s">
        <v>242</v>
      </c>
    </row>
    <row r="138" spans="1:65" s="216" customFormat="1" x14ac:dyDescent="0.2">
      <c r="B138" s="217"/>
      <c r="C138" s="218"/>
      <c r="D138" s="207" t="s">
        <v>249</v>
      </c>
      <c r="E138" s="219" t="s">
        <v>106</v>
      </c>
      <c r="F138" s="220" t="s">
        <v>255</v>
      </c>
      <c r="G138" s="218"/>
      <c r="H138" s="221">
        <v>412.7</v>
      </c>
      <c r="I138" s="33"/>
      <c r="J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249</v>
      </c>
      <c r="AU138" s="226" t="s">
        <v>95</v>
      </c>
      <c r="AV138" s="216" t="s">
        <v>256</v>
      </c>
      <c r="AW138" s="216" t="s">
        <v>42</v>
      </c>
      <c r="AX138" s="216" t="s">
        <v>85</v>
      </c>
      <c r="AY138" s="226" t="s">
        <v>242</v>
      </c>
    </row>
    <row r="139" spans="1:65" s="204" customFormat="1" ht="22.5" x14ac:dyDescent="0.2">
      <c r="B139" s="205"/>
      <c r="C139" s="206"/>
      <c r="D139" s="207" t="s">
        <v>249</v>
      </c>
      <c r="E139" s="208" t="s">
        <v>954</v>
      </c>
      <c r="F139" s="209" t="s">
        <v>1000</v>
      </c>
      <c r="G139" s="206"/>
      <c r="H139" s="210">
        <v>18</v>
      </c>
      <c r="I139" s="32"/>
      <c r="J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249</v>
      </c>
      <c r="AU139" s="215" t="s">
        <v>95</v>
      </c>
      <c r="AV139" s="204" t="s">
        <v>95</v>
      </c>
      <c r="AW139" s="204" t="s">
        <v>42</v>
      </c>
      <c r="AX139" s="204" t="s">
        <v>85</v>
      </c>
      <c r="AY139" s="215" t="s">
        <v>242</v>
      </c>
    </row>
    <row r="140" spans="1:65" s="204" customFormat="1" ht="22.5" x14ac:dyDescent="0.2">
      <c r="B140" s="205"/>
      <c r="C140" s="206"/>
      <c r="D140" s="207" t="s">
        <v>249</v>
      </c>
      <c r="E140" s="208" t="s">
        <v>1001</v>
      </c>
      <c r="F140" s="209" t="s">
        <v>1002</v>
      </c>
      <c r="G140" s="206"/>
      <c r="H140" s="210">
        <v>126</v>
      </c>
      <c r="I140" s="32"/>
      <c r="J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249</v>
      </c>
      <c r="AU140" s="215" t="s">
        <v>95</v>
      </c>
      <c r="AV140" s="204" t="s">
        <v>95</v>
      </c>
      <c r="AW140" s="204" t="s">
        <v>42</v>
      </c>
      <c r="AX140" s="204" t="s">
        <v>85</v>
      </c>
      <c r="AY140" s="215" t="s">
        <v>242</v>
      </c>
    </row>
    <row r="141" spans="1:65" s="216" customFormat="1" x14ac:dyDescent="0.2">
      <c r="B141" s="217"/>
      <c r="C141" s="218"/>
      <c r="D141" s="207" t="s">
        <v>249</v>
      </c>
      <c r="E141" s="219" t="s">
        <v>955</v>
      </c>
      <c r="F141" s="220" t="s">
        <v>255</v>
      </c>
      <c r="G141" s="218"/>
      <c r="H141" s="221">
        <v>144</v>
      </c>
      <c r="I141" s="33"/>
      <c r="J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249</v>
      </c>
      <c r="AU141" s="226" t="s">
        <v>95</v>
      </c>
      <c r="AV141" s="216" t="s">
        <v>256</v>
      </c>
      <c r="AW141" s="216" t="s">
        <v>42</v>
      </c>
      <c r="AX141" s="216" t="s">
        <v>93</v>
      </c>
      <c r="AY141" s="226" t="s">
        <v>242</v>
      </c>
    </row>
    <row r="142" spans="1:65" s="57" customFormat="1" ht="33" customHeight="1" x14ac:dyDescent="0.2">
      <c r="A142" s="53"/>
      <c r="B142" s="155"/>
      <c r="C142" s="191" t="s">
        <v>276</v>
      </c>
      <c r="D142" s="191" t="s">
        <v>244</v>
      </c>
      <c r="E142" s="192" t="s">
        <v>1003</v>
      </c>
      <c r="F142" s="193" t="s">
        <v>1004</v>
      </c>
      <c r="G142" s="194" t="s">
        <v>305</v>
      </c>
      <c r="H142" s="195">
        <v>12.15</v>
      </c>
      <c r="I142" s="31"/>
      <c r="J142" s="196">
        <f>ROUND(I142*H142,2)</f>
        <v>0</v>
      </c>
      <c r="K142" s="197"/>
      <c r="L142" s="54"/>
      <c r="M142" s="198" t="s">
        <v>1</v>
      </c>
      <c r="N142" s="199" t="s">
        <v>50</v>
      </c>
      <c r="O142" s="8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R142" s="202" t="s">
        <v>117</v>
      </c>
      <c r="AT142" s="202" t="s">
        <v>244</v>
      </c>
      <c r="AU142" s="202" t="s">
        <v>95</v>
      </c>
      <c r="AY142" s="38" t="s">
        <v>242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38" t="s">
        <v>93</v>
      </c>
      <c r="BK142" s="203">
        <f>ROUND(I142*H142,2)</f>
        <v>0</v>
      </c>
      <c r="BL142" s="38" t="s">
        <v>117</v>
      </c>
      <c r="BM142" s="202" t="s">
        <v>1005</v>
      </c>
    </row>
    <row r="143" spans="1:65" s="204" customFormat="1" ht="22.5" x14ac:dyDescent="0.2">
      <c r="B143" s="205"/>
      <c r="C143" s="206"/>
      <c r="D143" s="207" t="s">
        <v>249</v>
      </c>
      <c r="E143" s="208" t="s">
        <v>1006</v>
      </c>
      <c r="F143" s="209" t="s">
        <v>1007</v>
      </c>
      <c r="G143" s="206"/>
      <c r="H143" s="210">
        <v>12.6</v>
      </c>
      <c r="I143" s="32"/>
      <c r="J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249</v>
      </c>
      <c r="AU143" s="215" t="s">
        <v>95</v>
      </c>
      <c r="AV143" s="204" t="s">
        <v>95</v>
      </c>
      <c r="AW143" s="204" t="s">
        <v>42</v>
      </c>
      <c r="AX143" s="204" t="s">
        <v>85</v>
      </c>
      <c r="AY143" s="215" t="s">
        <v>242</v>
      </c>
    </row>
    <row r="144" spans="1:65" s="204" customFormat="1" ht="22.5" x14ac:dyDescent="0.2">
      <c r="B144" s="205"/>
      <c r="C144" s="206"/>
      <c r="D144" s="207" t="s">
        <v>249</v>
      </c>
      <c r="E144" s="208" t="s">
        <v>1008</v>
      </c>
      <c r="F144" s="209" t="s">
        <v>1009</v>
      </c>
      <c r="G144" s="206"/>
      <c r="H144" s="210">
        <v>14.4</v>
      </c>
      <c r="I144" s="32"/>
      <c r="J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249</v>
      </c>
      <c r="AU144" s="215" t="s">
        <v>95</v>
      </c>
      <c r="AV144" s="204" t="s">
        <v>95</v>
      </c>
      <c r="AW144" s="204" t="s">
        <v>42</v>
      </c>
      <c r="AX144" s="204" t="s">
        <v>85</v>
      </c>
      <c r="AY144" s="215" t="s">
        <v>242</v>
      </c>
    </row>
    <row r="145" spans="1:65" s="216" customFormat="1" x14ac:dyDescent="0.2">
      <c r="B145" s="217"/>
      <c r="C145" s="218"/>
      <c r="D145" s="207" t="s">
        <v>249</v>
      </c>
      <c r="E145" s="219" t="s">
        <v>959</v>
      </c>
      <c r="F145" s="220" t="s">
        <v>255</v>
      </c>
      <c r="G145" s="218"/>
      <c r="H145" s="221">
        <v>27</v>
      </c>
      <c r="I145" s="33"/>
      <c r="J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249</v>
      </c>
      <c r="AU145" s="226" t="s">
        <v>95</v>
      </c>
      <c r="AV145" s="216" t="s">
        <v>256</v>
      </c>
      <c r="AW145" s="216" t="s">
        <v>42</v>
      </c>
      <c r="AX145" s="216" t="s">
        <v>85</v>
      </c>
      <c r="AY145" s="226" t="s">
        <v>242</v>
      </c>
    </row>
    <row r="146" spans="1:65" s="204" customFormat="1" x14ac:dyDescent="0.2">
      <c r="B146" s="205"/>
      <c r="C146" s="206"/>
      <c r="D146" s="207" t="s">
        <v>249</v>
      </c>
      <c r="E146" s="208" t="s">
        <v>960</v>
      </c>
      <c r="F146" s="209" t="s">
        <v>1010</v>
      </c>
      <c r="G146" s="206"/>
      <c r="H146" s="210">
        <v>12.15</v>
      </c>
      <c r="I146" s="32"/>
      <c r="J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249</v>
      </c>
      <c r="AU146" s="215" t="s">
        <v>95</v>
      </c>
      <c r="AV146" s="204" t="s">
        <v>95</v>
      </c>
      <c r="AW146" s="204" t="s">
        <v>42</v>
      </c>
      <c r="AX146" s="204" t="s">
        <v>93</v>
      </c>
      <c r="AY146" s="215" t="s">
        <v>242</v>
      </c>
    </row>
    <row r="147" spans="1:65" s="57" customFormat="1" ht="33" customHeight="1" x14ac:dyDescent="0.2">
      <c r="A147" s="53"/>
      <c r="B147" s="155"/>
      <c r="C147" s="191" t="s">
        <v>281</v>
      </c>
      <c r="D147" s="191" t="s">
        <v>244</v>
      </c>
      <c r="E147" s="192" t="s">
        <v>1011</v>
      </c>
      <c r="F147" s="193" t="s">
        <v>1012</v>
      </c>
      <c r="G147" s="194" t="s">
        <v>305</v>
      </c>
      <c r="H147" s="195">
        <v>13.5</v>
      </c>
      <c r="I147" s="31"/>
      <c r="J147" s="196">
        <f>ROUND(I147*H147,2)</f>
        <v>0</v>
      </c>
      <c r="K147" s="197"/>
      <c r="L147" s="54"/>
      <c r="M147" s="198" t="s">
        <v>1</v>
      </c>
      <c r="N147" s="199" t="s">
        <v>50</v>
      </c>
      <c r="O147" s="8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R147" s="202" t="s">
        <v>117</v>
      </c>
      <c r="AT147" s="202" t="s">
        <v>244</v>
      </c>
      <c r="AU147" s="202" t="s">
        <v>95</v>
      </c>
      <c r="AY147" s="38" t="s">
        <v>242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38" t="s">
        <v>93</v>
      </c>
      <c r="BK147" s="203">
        <f>ROUND(I147*H147,2)</f>
        <v>0</v>
      </c>
      <c r="BL147" s="38" t="s">
        <v>117</v>
      </c>
      <c r="BM147" s="202" t="s">
        <v>1013</v>
      </c>
    </row>
    <row r="148" spans="1:65" s="204" customFormat="1" x14ac:dyDescent="0.2">
      <c r="B148" s="205"/>
      <c r="C148" s="206"/>
      <c r="D148" s="207" t="s">
        <v>249</v>
      </c>
      <c r="E148" s="208" t="s">
        <v>962</v>
      </c>
      <c r="F148" s="209" t="s">
        <v>1014</v>
      </c>
      <c r="G148" s="206"/>
      <c r="H148" s="210">
        <v>13.5</v>
      </c>
      <c r="I148" s="32"/>
      <c r="J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249</v>
      </c>
      <c r="AU148" s="215" t="s">
        <v>95</v>
      </c>
      <c r="AV148" s="204" t="s">
        <v>95</v>
      </c>
      <c r="AW148" s="204" t="s">
        <v>42</v>
      </c>
      <c r="AX148" s="204" t="s">
        <v>93</v>
      </c>
      <c r="AY148" s="215" t="s">
        <v>242</v>
      </c>
    </row>
    <row r="149" spans="1:65" s="57" customFormat="1" ht="33" customHeight="1" x14ac:dyDescent="0.2">
      <c r="A149" s="53"/>
      <c r="B149" s="155"/>
      <c r="C149" s="191" t="s">
        <v>286</v>
      </c>
      <c r="D149" s="191" t="s">
        <v>244</v>
      </c>
      <c r="E149" s="192" t="s">
        <v>1015</v>
      </c>
      <c r="F149" s="193" t="s">
        <v>1016</v>
      </c>
      <c r="G149" s="194" t="s">
        <v>305</v>
      </c>
      <c r="H149" s="195">
        <v>1.35</v>
      </c>
      <c r="I149" s="31"/>
      <c r="J149" s="196">
        <f>ROUND(I149*H149,2)</f>
        <v>0</v>
      </c>
      <c r="K149" s="197"/>
      <c r="L149" s="54"/>
      <c r="M149" s="198" t="s">
        <v>1</v>
      </c>
      <c r="N149" s="199" t="s">
        <v>50</v>
      </c>
      <c r="O149" s="8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R149" s="202" t="s">
        <v>117</v>
      </c>
      <c r="AT149" s="202" t="s">
        <v>244</v>
      </c>
      <c r="AU149" s="202" t="s">
        <v>95</v>
      </c>
      <c r="AY149" s="38" t="s">
        <v>242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38" t="s">
        <v>93</v>
      </c>
      <c r="BK149" s="203">
        <f>ROUND(I149*H149,2)</f>
        <v>0</v>
      </c>
      <c r="BL149" s="38" t="s">
        <v>117</v>
      </c>
      <c r="BM149" s="202" t="s">
        <v>1017</v>
      </c>
    </row>
    <row r="150" spans="1:65" s="204" customFormat="1" x14ac:dyDescent="0.2">
      <c r="B150" s="205"/>
      <c r="C150" s="206"/>
      <c r="D150" s="207" t="s">
        <v>249</v>
      </c>
      <c r="E150" s="208" t="s">
        <v>964</v>
      </c>
      <c r="F150" s="209" t="s">
        <v>1018</v>
      </c>
      <c r="G150" s="206"/>
      <c r="H150" s="210">
        <v>1.35</v>
      </c>
      <c r="I150" s="32"/>
      <c r="J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249</v>
      </c>
      <c r="AU150" s="215" t="s">
        <v>95</v>
      </c>
      <c r="AV150" s="204" t="s">
        <v>95</v>
      </c>
      <c r="AW150" s="204" t="s">
        <v>42</v>
      </c>
      <c r="AX150" s="204" t="s">
        <v>93</v>
      </c>
      <c r="AY150" s="215" t="s">
        <v>242</v>
      </c>
    </row>
    <row r="151" spans="1:65" s="57" customFormat="1" ht="21.75" customHeight="1" x14ac:dyDescent="0.2">
      <c r="A151" s="53"/>
      <c r="B151" s="155"/>
      <c r="C151" s="191" t="s">
        <v>291</v>
      </c>
      <c r="D151" s="191" t="s">
        <v>244</v>
      </c>
      <c r="E151" s="192" t="s">
        <v>321</v>
      </c>
      <c r="F151" s="193" t="s">
        <v>322</v>
      </c>
      <c r="G151" s="194" t="s">
        <v>305</v>
      </c>
      <c r="H151" s="195">
        <v>4.8330000000000002</v>
      </c>
      <c r="I151" s="31"/>
      <c r="J151" s="196">
        <f>ROUND(I151*H151,2)</f>
        <v>0</v>
      </c>
      <c r="K151" s="197"/>
      <c r="L151" s="54"/>
      <c r="M151" s="198" t="s">
        <v>1</v>
      </c>
      <c r="N151" s="199" t="s">
        <v>50</v>
      </c>
      <c r="O151" s="8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R151" s="202" t="s">
        <v>117</v>
      </c>
      <c r="AT151" s="202" t="s">
        <v>244</v>
      </c>
      <c r="AU151" s="202" t="s">
        <v>95</v>
      </c>
      <c r="AY151" s="38" t="s">
        <v>242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38" t="s">
        <v>93</v>
      </c>
      <c r="BK151" s="203">
        <f>ROUND(I151*H151,2)</f>
        <v>0</v>
      </c>
      <c r="BL151" s="38" t="s">
        <v>117</v>
      </c>
      <c r="BM151" s="202" t="s">
        <v>1019</v>
      </c>
    </row>
    <row r="152" spans="1:65" s="204" customFormat="1" ht="22.5" x14ac:dyDescent="0.2">
      <c r="B152" s="205"/>
      <c r="C152" s="206"/>
      <c r="D152" s="207" t="s">
        <v>249</v>
      </c>
      <c r="E152" s="208" t="s">
        <v>1020</v>
      </c>
      <c r="F152" s="209" t="s">
        <v>1021</v>
      </c>
      <c r="G152" s="206"/>
      <c r="H152" s="210">
        <v>7.29</v>
      </c>
      <c r="I152" s="32"/>
      <c r="J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249</v>
      </c>
      <c r="AU152" s="215" t="s">
        <v>95</v>
      </c>
      <c r="AV152" s="204" t="s">
        <v>95</v>
      </c>
      <c r="AW152" s="204" t="s">
        <v>42</v>
      </c>
      <c r="AX152" s="204" t="s">
        <v>85</v>
      </c>
      <c r="AY152" s="215" t="s">
        <v>242</v>
      </c>
    </row>
    <row r="153" spans="1:65" s="204" customFormat="1" ht="22.5" x14ac:dyDescent="0.2">
      <c r="B153" s="205"/>
      <c r="C153" s="206"/>
      <c r="D153" s="207" t="s">
        <v>249</v>
      </c>
      <c r="E153" s="208" t="s">
        <v>1022</v>
      </c>
      <c r="F153" s="209" t="s">
        <v>1023</v>
      </c>
      <c r="G153" s="206"/>
      <c r="H153" s="210">
        <v>3.45</v>
      </c>
      <c r="I153" s="32"/>
      <c r="J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249</v>
      </c>
      <c r="AU153" s="215" t="s">
        <v>95</v>
      </c>
      <c r="AV153" s="204" t="s">
        <v>95</v>
      </c>
      <c r="AW153" s="204" t="s">
        <v>42</v>
      </c>
      <c r="AX153" s="204" t="s">
        <v>85</v>
      </c>
      <c r="AY153" s="215" t="s">
        <v>242</v>
      </c>
    </row>
    <row r="154" spans="1:65" s="216" customFormat="1" x14ac:dyDescent="0.2">
      <c r="B154" s="217"/>
      <c r="C154" s="218"/>
      <c r="D154" s="207" t="s">
        <v>249</v>
      </c>
      <c r="E154" s="219" t="s">
        <v>966</v>
      </c>
      <c r="F154" s="220" t="s">
        <v>255</v>
      </c>
      <c r="G154" s="218"/>
      <c r="H154" s="221">
        <v>10.74</v>
      </c>
      <c r="I154" s="33"/>
      <c r="J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249</v>
      </c>
      <c r="AU154" s="226" t="s">
        <v>95</v>
      </c>
      <c r="AV154" s="216" t="s">
        <v>256</v>
      </c>
      <c r="AW154" s="216" t="s">
        <v>42</v>
      </c>
      <c r="AX154" s="216" t="s">
        <v>85</v>
      </c>
      <c r="AY154" s="226" t="s">
        <v>242</v>
      </c>
    </row>
    <row r="155" spans="1:65" s="204" customFormat="1" x14ac:dyDescent="0.2">
      <c r="B155" s="205"/>
      <c r="C155" s="206"/>
      <c r="D155" s="207" t="s">
        <v>249</v>
      </c>
      <c r="E155" s="208" t="s">
        <v>970</v>
      </c>
      <c r="F155" s="209" t="s">
        <v>1024</v>
      </c>
      <c r="G155" s="206"/>
      <c r="H155" s="210">
        <v>4.8330000000000002</v>
      </c>
      <c r="I155" s="32"/>
      <c r="J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249</v>
      </c>
      <c r="AU155" s="215" t="s">
        <v>95</v>
      </c>
      <c r="AV155" s="204" t="s">
        <v>95</v>
      </c>
      <c r="AW155" s="204" t="s">
        <v>42</v>
      </c>
      <c r="AX155" s="204" t="s">
        <v>93</v>
      </c>
      <c r="AY155" s="215" t="s">
        <v>242</v>
      </c>
    </row>
    <row r="156" spans="1:65" s="57" customFormat="1" ht="21.75" customHeight="1" x14ac:dyDescent="0.2">
      <c r="A156" s="53"/>
      <c r="B156" s="155"/>
      <c r="C156" s="191" t="s">
        <v>296</v>
      </c>
      <c r="D156" s="191" t="s">
        <v>244</v>
      </c>
      <c r="E156" s="192" t="s">
        <v>332</v>
      </c>
      <c r="F156" s="193" t="s">
        <v>333</v>
      </c>
      <c r="G156" s="194" t="s">
        <v>305</v>
      </c>
      <c r="H156" s="195">
        <v>5.37</v>
      </c>
      <c r="I156" s="31"/>
      <c r="J156" s="196">
        <f>ROUND(I156*H156,2)</f>
        <v>0</v>
      </c>
      <c r="K156" s="197"/>
      <c r="L156" s="54"/>
      <c r="M156" s="198" t="s">
        <v>1</v>
      </c>
      <c r="N156" s="199" t="s">
        <v>50</v>
      </c>
      <c r="O156" s="8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R156" s="202" t="s">
        <v>117</v>
      </c>
      <c r="AT156" s="202" t="s">
        <v>244</v>
      </c>
      <c r="AU156" s="202" t="s">
        <v>95</v>
      </c>
      <c r="AY156" s="38" t="s">
        <v>242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38" t="s">
        <v>93</v>
      </c>
      <c r="BK156" s="203">
        <f>ROUND(I156*H156,2)</f>
        <v>0</v>
      </c>
      <c r="BL156" s="38" t="s">
        <v>117</v>
      </c>
      <c r="BM156" s="202" t="s">
        <v>1025</v>
      </c>
    </row>
    <row r="157" spans="1:65" s="204" customFormat="1" x14ac:dyDescent="0.2">
      <c r="B157" s="205"/>
      <c r="C157" s="206"/>
      <c r="D157" s="207" t="s">
        <v>249</v>
      </c>
      <c r="E157" s="208" t="s">
        <v>968</v>
      </c>
      <c r="F157" s="209" t="s">
        <v>1026</v>
      </c>
      <c r="G157" s="206"/>
      <c r="H157" s="210">
        <v>5.37</v>
      </c>
      <c r="I157" s="32"/>
      <c r="J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249</v>
      </c>
      <c r="AU157" s="215" t="s">
        <v>95</v>
      </c>
      <c r="AV157" s="204" t="s">
        <v>95</v>
      </c>
      <c r="AW157" s="204" t="s">
        <v>42</v>
      </c>
      <c r="AX157" s="204" t="s">
        <v>93</v>
      </c>
      <c r="AY157" s="215" t="s">
        <v>242</v>
      </c>
    </row>
    <row r="158" spans="1:65" s="57" customFormat="1" ht="21.75" customHeight="1" x14ac:dyDescent="0.2">
      <c r="A158" s="53"/>
      <c r="B158" s="155"/>
      <c r="C158" s="191" t="s">
        <v>302</v>
      </c>
      <c r="D158" s="191" t="s">
        <v>244</v>
      </c>
      <c r="E158" s="192" t="s">
        <v>336</v>
      </c>
      <c r="F158" s="193" t="s">
        <v>337</v>
      </c>
      <c r="G158" s="194" t="s">
        <v>305</v>
      </c>
      <c r="H158" s="195">
        <v>0.53700000000000003</v>
      </c>
      <c r="I158" s="31"/>
      <c r="J158" s="196">
        <f>ROUND(I158*H158,2)</f>
        <v>0</v>
      </c>
      <c r="K158" s="197"/>
      <c r="L158" s="54"/>
      <c r="M158" s="198" t="s">
        <v>1</v>
      </c>
      <c r="N158" s="199" t="s">
        <v>50</v>
      </c>
      <c r="O158" s="8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R158" s="202" t="s">
        <v>117</v>
      </c>
      <c r="AT158" s="202" t="s">
        <v>244</v>
      </c>
      <c r="AU158" s="202" t="s">
        <v>95</v>
      </c>
      <c r="AY158" s="38" t="s">
        <v>242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38" t="s">
        <v>93</v>
      </c>
      <c r="BK158" s="203">
        <f>ROUND(I158*H158,2)</f>
        <v>0</v>
      </c>
      <c r="BL158" s="38" t="s">
        <v>117</v>
      </c>
      <c r="BM158" s="202" t="s">
        <v>1027</v>
      </c>
    </row>
    <row r="159" spans="1:65" s="204" customFormat="1" x14ac:dyDescent="0.2">
      <c r="B159" s="205"/>
      <c r="C159" s="206"/>
      <c r="D159" s="207" t="s">
        <v>249</v>
      </c>
      <c r="E159" s="208" t="s">
        <v>972</v>
      </c>
      <c r="F159" s="209" t="s">
        <v>1028</v>
      </c>
      <c r="G159" s="206"/>
      <c r="H159" s="210">
        <v>0.53700000000000003</v>
      </c>
      <c r="I159" s="32"/>
      <c r="J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249</v>
      </c>
      <c r="AU159" s="215" t="s">
        <v>95</v>
      </c>
      <c r="AV159" s="204" t="s">
        <v>95</v>
      </c>
      <c r="AW159" s="204" t="s">
        <v>42</v>
      </c>
      <c r="AX159" s="204" t="s">
        <v>93</v>
      </c>
      <c r="AY159" s="215" t="s">
        <v>242</v>
      </c>
    </row>
    <row r="160" spans="1:65" s="57" customFormat="1" ht="33" customHeight="1" x14ac:dyDescent="0.2">
      <c r="A160" s="53"/>
      <c r="B160" s="155"/>
      <c r="C160" s="191" t="s">
        <v>309</v>
      </c>
      <c r="D160" s="191" t="s">
        <v>244</v>
      </c>
      <c r="E160" s="192" t="s">
        <v>342</v>
      </c>
      <c r="F160" s="193" t="s">
        <v>343</v>
      </c>
      <c r="G160" s="194" t="s">
        <v>299</v>
      </c>
      <c r="H160" s="195">
        <v>329.7</v>
      </c>
      <c r="I160" s="31"/>
      <c r="J160" s="196">
        <f>ROUND(I160*H160,2)</f>
        <v>0</v>
      </c>
      <c r="K160" s="197"/>
      <c r="L160" s="54"/>
      <c r="M160" s="198" t="s">
        <v>1</v>
      </c>
      <c r="N160" s="199" t="s">
        <v>50</v>
      </c>
      <c r="O160" s="81"/>
      <c r="P160" s="200">
        <f>O160*H160</f>
        <v>0</v>
      </c>
      <c r="Q160" s="200">
        <v>3.5999999999999999E-3</v>
      </c>
      <c r="R160" s="200">
        <f>Q160*H160</f>
        <v>1.18692</v>
      </c>
      <c r="S160" s="200">
        <v>0</v>
      </c>
      <c r="T160" s="201">
        <f>S160*H160</f>
        <v>0</v>
      </c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R160" s="202" t="s">
        <v>117</v>
      </c>
      <c r="AT160" s="202" t="s">
        <v>244</v>
      </c>
      <c r="AU160" s="202" t="s">
        <v>95</v>
      </c>
      <c r="AY160" s="38" t="s">
        <v>242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38" t="s">
        <v>93</v>
      </c>
      <c r="BK160" s="203">
        <f>ROUND(I160*H160,2)</f>
        <v>0</v>
      </c>
      <c r="BL160" s="38" t="s">
        <v>117</v>
      </c>
      <c r="BM160" s="202" t="s">
        <v>1029</v>
      </c>
    </row>
    <row r="161" spans="1:65" s="204" customFormat="1" x14ac:dyDescent="0.2">
      <c r="B161" s="205"/>
      <c r="C161" s="206"/>
      <c r="D161" s="207" t="s">
        <v>249</v>
      </c>
      <c r="E161" s="208" t="s">
        <v>1</v>
      </c>
      <c r="F161" s="209" t="s">
        <v>104</v>
      </c>
      <c r="G161" s="206"/>
      <c r="H161" s="210">
        <v>329.7</v>
      </c>
      <c r="I161" s="32"/>
      <c r="J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249</v>
      </c>
      <c r="AU161" s="215" t="s">
        <v>95</v>
      </c>
      <c r="AV161" s="204" t="s">
        <v>95</v>
      </c>
      <c r="AW161" s="204" t="s">
        <v>42</v>
      </c>
      <c r="AX161" s="204" t="s">
        <v>93</v>
      </c>
      <c r="AY161" s="215" t="s">
        <v>242</v>
      </c>
    </row>
    <row r="162" spans="1:65" s="57" customFormat="1" ht="33" customHeight="1" x14ac:dyDescent="0.2">
      <c r="A162" s="53"/>
      <c r="B162" s="155"/>
      <c r="C162" s="191" t="s">
        <v>314</v>
      </c>
      <c r="D162" s="191" t="s">
        <v>244</v>
      </c>
      <c r="E162" s="192" t="s">
        <v>1030</v>
      </c>
      <c r="F162" s="193" t="s">
        <v>1031</v>
      </c>
      <c r="G162" s="194" t="s">
        <v>299</v>
      </c>
      <c r="H162" s="195">
        <v>69</v>
      </c>
      <c r="I162" s="31"/>
      <c r="J162" s="196">
        <f>ROUND(I162*H162,2)</f>
        <v>0</v>
      </c>
      <c r="K162" s="197"/>
      <c r="L162" s="54"/>
      <c r="M162" s="198" t="s">
        <v>1</v>
      </c>
      <c r="N162" s="199" t="s">
        <v>50</v>
      </c>
      <c r="O162" s="81"/>
      <c r="P162" s="200">
        <f>O162*H162</f>
        <v>0</v>
      </c>
      <c r="Q162" s="200">
        <v>7.4999999999999997E-3</v>
      </c>
      <c r="R162" s="200">
        <f>Q162*H162</f>
        <v>0.51749999999999996</v>
      </c>
      <c r="S162" s="200">
        <v>0</v>
      </c>
      <c r="T162" s="201">
        <f>S162*H162</f>
        <v>0</v>
      </c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R162" s="202" t="s">
        <v>117</v>
      </c>
      <c r="AT162" s="202" t="s">
        <v>244</v>
      </c>
      <c r="AU162" s="202" t="s">
        <v>95</v>
      </c>
      <c r="AY162" s="38" t="s">
        <v>242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38" t="s">
        <v>93</v>
      </c>
      <c r="BK162" s="203">
        <f>ROUND(I162*H162,2)</f>
        <v>0</v>
      </c>
      <c r="BL162" s="38" t="s">
        <v>117</v>
      </c>
      <c r="BM162" s="202" t="s">
        <v>1032</v>
      </c>
    </row>
    <row r="163" spans="1:65" s="204" customFormat="1" x14ac:dyDescent="0.2">
      <c r="B163" s="205"/>
      <c r="C163" s="206"/>
      <c r="D163" s="207" t="s">
        <v>249</v>
      </c>
      <c r="E163" s="208" t="s">
        <v>1</v>
      </c>
      <c r="F163" s="209" t="s">
        <v>974</v>
      </c>
      <c r="G163" s="206"/>
      <c r="H163" s="210">
        <v>69</v>
      </c>
      <c r="I163" s="32"/>
      <c r="J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249</v>
      </c>
      <c r="AU163" s="215" t="s">
        <v>95</v>
      </c>
      <c r="AV163" s="204" t="s">
        <v>95</v>
      </c>
      <c r="AW163" s="204" t="s">
        <v>42</v>
      </c>
      <c r="AX163" s="204" t="s">
        <v>93</v>
      </c>
      <c r="AY163" s="215" t="s">
        <v>242</v>
      </c>
    </row>
    <row r="164" spans="1:65" s="57" customFormat="1" ht="16.5" customHeight="1" x14ac:dyDescent="0.2">
      <c r="A164" s="53"/>
      <c r="B164" s="155"/>
      <c r="C164" s="191" t="s">
        <v>320</v>
      </c>
      <c r="D164" s="191" t="s">
        <v>244</v>
      </c>
      <c r="E164" s="192" t="s">
        <v>346</v>
      </c>
      <c r="F164" s="193" t="s">
        <v>347</v>
      </c>
      <c r="G164" s="194" t="s">
        <v>247</v>
      </c>
      <c r="H164" s="195">
        <v>22.335999999999999</v>
      </c>
      <c r="I164" s="31"/>
      <c r="J164" s="196">
        <f>ROUND(I164*H164,2)</f>
        <v>0</v>
      </c>
      <c r="K164" s="197"/>
      <c r="L164" s="54"/>
      <c r="M164" s="198" t="s">
        <v>1</v>
      </c>
      <c r="N164" s="199" t="s">
        <v>50</v>
      </c>
      <c r="O164" s="81"/>
      <c r="P164" s="200">
        <f>O164*H164</f>
        <v>0</v>
      </c>
      <c r="Q164" s="200">
        <v>8.4000000000000003E-4</v>
      </c>
      <c r="R164" s="200">
        <f>Q164*H164</f>
        <v>1.8762239999999999E-2</v>
      </c>
      <c r="S164" s="200">
        <v>0</v>
      </c>
      <c r="T164" s="201">
        <f>S164*H164</f>
        <v>0</v>
      </c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R164" s="202" t="s">
        <v>117</v>
      </c>
      <c r="AT164" s="202" t="s">
        <v>244</v>
      </c>
      <c r="AU164" s="202" t="s">
        <v>95</v>
      </c>
      <c r="AY164" s="38" t="s">
        <v>242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38" t="s">
        <v>93</v>
      </c>
      <c r="BK164" s="203">
        <f>ROUND(I164*H164,2)</f>
        <v>0</v>
      </c>
      <c r="BL164" s="38" t="s">
        <v>117</v>
      </c>
      <c r="BM164" s="202" t="s">
        <v>1033</v>
      </c>
    </row>
    <row r="165" spans="1:65" s="204" customFormat="1" x14ac:dyDescent="0.2">
      <c r="B165" s="205"/>
      <c r="C165" s="206"/>
      <c r="D165" s="207" t="s">
        <v>249</v>
      </c>
      <c r="E165" s="208" t="s">
        <v>142</v>
      </c>
      <c r="F165" s="209" t="s">
        <v>1034</v>
      </c>
      <c r="G165" s="206"/>
      <c r="H165" s="210">
        <v>27.92</v>
      </c>
      <c r="I165" s="32"/>
      <c r="J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249</v>
      </c>
      <c r="AU165" s="215" t="s">
        <v>95</v>
      </c>
      <c r="AV165" s="204" t="s">
        <v>95</v>
      </c>
      <c r="AW165" s="204" t="s">
        <v>42</v>
      </c>
      <c r="AX165" s="204" t="s">
        <v>85</v>
      </c>
      <c r="AY165" s="215" t="s">
        <v>242</v>
      </c>
    </row>
    <row r="166" spans="1:65" s="204" customFormat="1" x14ac:dyDescent="0.2">
      <c r="B166" s="205"/>
      <c r="C166" s="206"/>
      <c r="D166" s="207" t="s">
        <v>249</v>
      </c>
      <c r="E166" s="208" t="s">
        <v>146</v>
      </c>
      <c r="F166" s="209" t="s">
        <v>354</v>
      </c>
      <c r="G166" s="206"/>
      <c r="H166" s="210">
        <v>22.335999999999999</v>
      </c>
      <c r="I166" s="32"/>
      <c r="J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249</v>
      </c>
      <c r="AU166" s="215" t="s">
        <v>95</v>
      </c>
      <c r="AV166" s="204" t="s">
        <v>95</v>
      </c>
      <c r="AW166" s="204" t="s">
        <v>42</v>
      </c>
      <c r="AX166" s="204" t="s">
        <v>93</v>
      </c>
      <c r="AY166" s="215" t="s">
        <v>242</v>
      </c>
    </row>
    <row r="167" spans="1:65" s="57" customFormat="1" ht="21.75" customHeight="1" x14ac:dyDescent="0.2">
      <c r="A167" s="53"/>
      <c r="B167" s="155"/>
      <c r="C167" s="191" t="s">
        <v>331</v>
      </c>
      <c r="D167" s="191" t="s">
        <v>244</v>
      </c>
      <c r="E167" s="192" t="s">
        <v>360</v>
      </c>
      <c r="F167" s="193" t="s">
        <v>361</v>
      </c>
      <c r="G167" s="194" t="s">
        <v>247</v>
      </c>
      <c r="H167" s="195">
        <v>22.335999999999999</v>
      </c>
      <c r="I167" s="31"/>
      <c r="J167" s="196">
        <f>ROUND(I167*H167,2)</f>
        <v>0</v>
      </c>
      <c r="K167" s="197"/>
      <c r="L167" s="54"/>
      <c r="M167" s="198" t="s">
        <v>1</v>
      </c>
      <c r="N167" s="199" t="s">
        <v>50</v>
      </c>
      <c r="O167" s="8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R167" s="202" t="s">
        <v>117</v>
      </c>
      <c r="AT167" s="202" t="s">
        <v>244</v>
      </c>
      <c r="AU167" s="202" t="s">
        <v>95</v>
      </c>
      <c r="AY167" s="38" t="s">
        <v>242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38" t="s">
        <v>93</v>
      </c>
      <c r="BK167" s="203">
        <f>ROUND(I167*H167,2)</f>
        <v>0</v>
      </c>
      <c r="BL167" s="38" t="s">
        <v>117</v>
      </c>
      <c r="BM167" s="202" t="s">
        <v>1035</v>
      </c>
    </row>
    <row r="168" spans="1:65" s="204" customFormat="1" x14ac:dyDescent="0.2">
      <c r="B168" s="205"/>
      <c r="C168" s="206"/>
      <c r="D168" s="207" t="s">
        <v>249</v>
      </c>
      <c r="E168" s="208" t="s">
        <v>1</v>
      </c>
      <c r="F168" s="209" t="s">
        <v>146</v>
      </c>
      <c r="G168" s="206"/>
      <c r="H168" s="210">
        <v>22.335999999999999</v>
      </c>
      <c r="I168" s="32"/>
      <c r="J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249</v>
      </c>
      <c r="AU168" s="215" t="s">
        <v>95</v>
      </c>
      <c r="AV168" s="204" t="s">
        <v>95</v>
      </c>
      <c r="AW168" s="204" t="s">
        <v>42</v>
      </c>
      <c r="AX168" s="204" t="s">
        <v>93</v>
      </c>
      <c r="AY168" s="215" t="s">
        <v>242</v>
      </c>
    </row>
    <row r="169" spans="1:65" s="57" customFormat="1" ht="16.5" customHeight="1" x14ac:dyDescent="0.2">
      <c r="A169" s="53"/>
      <c r="B169" s="155"/>
      <c r="C169" s="191" t="s">
        <v>8</v>
      </c>
      <c r="D169" s="191" t="s">
        <v>244</v>
      </c>
      <c r="E169" s="192" t="s">
        <v>367</v>
      </c>
      <c r="F169" s="193" t="s">
        <v>368</v>
      </c>
      <c r="G169" s="194" t="s">
        <v>247</v>
      </c>
      <c r="H169" s="195">
        <v>5.5839999999999996</v>
      </c>
      <c r="I169" s="31"/>
      <c r="J169" s="196">
        <f>ROUND(I169*H169,2)</f>
        <v>0</v>
      </c>
      <c r="K169" s="197"/>
      <c r="L169" s="54"/>
      <c r="M169" s="198" t="s">
        <v>1</v>
      </c>
      <c r="N169" s="199" t="s">
        <v>50</v>
      </c>
      <c r="O169" s="81"/>
      <c r="P169" s="200">
        <f>O169*H169</f>
        <v>0</v>
      </c>
      <c r="Q169" s="200">
        <v>1.99E-3</v>
      </c>
      <c r="R169" s="200">
        <f>Q169*H169</f>
        <v>1.1112159999999999E-2</v>
      </c>
      <c r="S169" s="200">
        <v>0</v>
      </c>
      <c r="T169" s="201">
        <f>S169*H169</f>
        <v>0</v>
      </c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R169" s="202" t="s">
        <v>117</v>
      </c>
      <c r="AT169" s="202" t="s">
        <v>244</v>
      </c>
      <c r="AU169" s="202" t="s">
        <v>95</v>
      </c>
      <c r="AY169" s="38" t="s">
        <v>242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38" t="s">
        <v>93</v>
      </c>
      <c r="BK169" s="203">
        <f>ROUND(I169*H169,2)</f>
        <v>0</v>
      </c>
      <c r="BL169" s="38" t="s">
        <v>117</v>
      </c>
      <c r="BM169" s="202" t="s">
        <v>1036</v>
      </c>
    </row>
    <row r="170" spans="1:65" s="204" customFormat="1" x14ac:dyDescent="0.2">
      <c r="B170" s="205"/>
      <c r="C170" s="206"/>
      <c r="D170" s="207" t="s">
        <v>249</v>
      </c>
      <c r="E170" s="208" t="s">
        <v>150</v>
      </c>
      <c r="F170" s="209" t="s">
        <v>370</v>
      </c>
      <c r="G170" s="206"/>
      <c r="H170" s="210">
        <v>5.5839999999999996</v>
      </c>
      <c r="I170" s="32"/>
      <c r="J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249</v>
      </c>
      <c r="AU170" s="215" t="s">
        <v>95</v>
      </c>
      <c r="AV170" s="204" t="s">
        <v>95</v>
      </c>
      <c r="AW170" s="204" t="s">
        <v>42</v>
      </c>
      <c r="AX170" s="204" t="s">
        <v>93</v>
      </c>
      <c r="AY170" s="215" t="s">
        <v>242</v>
      </c>
    </row>
    <row r="171" spans="1:65" s="57" customFormat="1" ht="21.75" customHeight="1" x14ac:dyDescent="0.2">
      <c r="A171" s="53"/>
      <c r="B171" s="155"/>
      <c r="C171" s="191" t="s">
        <v>341</v>
      </c>
      <c r="D171" s="191" t="s">
        <v>244</v>
      </c>
      <c r="E171" s="192" t="s">
        <v>377</v>
      </c>
      <c r="F171" s="193" t="s">
        <v>378</v>
      </c>
      <c r="G171" s="194" t="s">
        <v>247</v>
      </c>
      <c r="H171" s="195">
        <v>5.5839999999999996</v>
      </c>
      <c r="I171" s="31"/>
      <c r="J171" s="196">
        <f>ROUND(I171*H171,2)</f>
        <v>0</v>
      </c>
      <c r="K171" s="197"/>
      <c r="L171" s="54"/>
      <c r="M171" s="198" t="s">
        <v>1</v>
      </c>
      <c r="N171" s="199" t="s">
        <v>50</v>
      </c>
      <c r="O171" s="8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R171" s="202" t="s">
        <v>117</v>
      </c>
      <c r="AT171" s="202" t="s">
        <v>244</v>
      </c>
      <c r="AU171" s="202" t="s">
        <v>95</v>
      </c>
      <c r="AY171" s="38" t="s">
        <v>242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38" t="s">
        <v>93</v>
      </c>
      <c r="BK171" s="203">
        <f>ROUND(I171*H171,2)</f>
        <v>0</v>
      </c>
      <c r="BL171" s="38" t="s">
        <v>117</v>
      </c>
      <c r="BM171" s="202" t="s">
        <v>1037</v>
      </c>
    </row>
    <row r="172" spans="1:65" s="204" customFormat="1" x14ac:dyDescent="0.2">
      <c r="B172" s="205"/>
      <c r="C172" s="206"/>
      <c r="D172" s="207" t="s">
        <v>249</v>
      </c>
      <c r="E172" s="208" t="s">
        <v>1</v>
      </c>
      <c r="F172" s="209" t="s">
        <v>150</v>
      </c>
      <c r="G172" s="206"/>
      <c r="H172" s="210">
        <v>5.5839999999999996</v>
      </c>
      <c r="I172" s="32"/>
      <c r="J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249</v>
      </c>
      <c r="AU172" s="215" t="s">
        <v>95</v>
      </c>
      <c r="AV172" s="204" t="s">
        <v>95</v>
      </c>
      <c r="AW172" s="204" t="s">
        <v>42</v>
      </c>
      <c r="AX172" s="204" t="s">
        <v>93</v>
      </c>
      <c r="AY172" s="215" t="s">
        <v>242</v>
      </c>
    </row>
    <row r="173" spans="1:65" s="57" customFormat="1" ht="76.5" customHeight="1" x14ac:dyDescent="0.2">
      <c r="A173" s="53"/>
      <c r="B173" s="155"/>
      <c r="C173" s="191" t="s">
        <v>345</v>
      </c>
      <c r="D173" s="191" t="s">
        <v>244</v>
      </c>
      <c r="E173" s="192" t="s">
        <v>385</v>
      </c>
      <c r="F173" s="193" t="s">
        <v>1118</v>
      </c>
      <c r="G173" s="194" t="s">
        <v>387</v>
      </c>
      <c r="H173" s="195">
        <v>2</v>
      </c>
      <c r="I173" s="31"/>
      <c r="J173" s="196">
        <f>ROUND(I173*H173,2)</f>
        <v>0</v>
      </c>
      <c r="K173" s="197"/>
      <c r="L173" s="54"/>
      <c r="M173" s="198" t="s">
        <v>1</v>
      </c>
      <c r="N173" s="199" t="s">
        <v>50</v>
      </c>
      <c r="O173" s="8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R173" s="202" t="s">
        <v>117</v>
      </c>
      <c r="AT173" s="202" t="s">
        <v>244</v>
      </c>
      <c r="AU173" s="202" t="s">
        <v>95</v>
      </c>
      <c r="AY173" s="38" t="s">
        <v>242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38" t="s">
        <v>93</v>
      </c>
      <c r="BK173" s="203">
        <f>ROUND(I173*H173,2)</f>
        <v>0</v>
      </c>
      <c r="BL173" s="38" t="s">
        <v>117</v>
      </c>
      <c r="BM173" s="202" t="s">
        <v>1038</v>
      </c>
    </row>
    <row r="174" spans="1:65" s="57" customFormat="1" ht="33" customHeight="1" x14ac:dyDescent="0.2">
      <c r="A174" s="53"/>
      <c r="B174" s="155"/>
      <c r="C174" s="191" t="s">
        <v>100</v>
      </c>
      <c r="D174" s="191" t="s">
        <v>244</v>
      </c>
      <c r="E174" s="192" t="s">
        <v>390</v>
      </c>
      <c r="F174" s="193" t="s">
        <v>391</v>
      </c>
      <c r="G174" s="194" t="s">
        <v>305</v>
      </c>
      <c r="H174" s="195">
        <v>15.96</v>
      </c>
      <c r="I174" s="31"/>
      <c r="J174" s="196">
        <f>ROUND(I174*H174,2)</f>
        <v>0</v>
      </c>
      <c r="K174" s="197"/>
      <c r="L174" s="54"/>
      <c r="M174" s="198" t="s">
        <v>1</v>
      </c>
      <c r="N174" s="199" t="s">
        <v>50</v>
      </c>
      <c r="O174" s="8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R174" s="202" t="s">
        <v>117</v>
      </c>
      <c r="AT174" s="202" t="s">
        <v>244</v>
      </c>
      <c r="AU174" s="202" t="s">
        <v>95</v>
      </c>
      <c r="AY174" s="38" t="s">
        <v>242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38" t="s">
        <v>93</v>
      </c>
      <c r="BK174" s="203">
        <f>ROUND(I174*H174,2)</f>
        <v>0</v>
      </c>
      <c r="BL174" s="38" t="s">
        <v>117</v>
      </c>
      <c r="BM174" s="202" t="s">
        <v>1039</v>
      </c>
    </row>
    <row r="175" spans="1:65" s="204" customFormat="1" x14ac:dyDescent="0.2">
      <c r="B175" s="205"/>
      <c r="C175" s="206"/>
      <c r="D175" s="207" t="s">
        <v>249</v>
      </c>
      <c r="E175" s="208" t="s">
        <v>124</v>
      </c>
      <c r="F175" s="209" t="s">
        <v>1040</v>
      </c>
      <c r="G175" s="206"/>
      <c r="H175" s="210">
        <v>0</v>
      </c>
      <c r="I175" s="32"/>
      <c r="J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249</v>
      </c>
      <c r="AU175" s="215" t="s">
        <v>95</v>
      </c>
      <c r="AV175" s="204" t="s">
        <v>95</v>
      </c>
      <c r="AW175" s="204" t="s">
        <v>42</v>
      </c>
      <c r="AX175" s="204" t="s">
        <v>85</v>
      </c>
      <c r="AY175" s="215" t="s">
        <v>242</v>
      </c>
    </row>
    <row r="176" spans="1:65" s="204" customFormat="1" x14ac:dyDescent="0.2">
      <c r="B176" s="205"/>
      <c r="C176" s="206"/>
      <c r="D176" s="207" t="s">
        <v>249</v>
      </c>
      <c r="E176" s="208" t="s">
        <v>128</v>
      </c>
      <c r="F176" s="209" t="s">
        <v>1041</v>
      </c>
      <c r="G176" s="206"/>
      <c r="H176" s="210">
        <v>37.74</v>
      </c>
      <c r="I176" s="32"/>
      <c r="J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249</v>
      </c>
      <c r="AU176" s="215" t="s">
        <v>95</v>
      </c>
      <c r="AV176" s="204" t="s">
        <v>95</v>
      </c>
      <c r="AW176" s="204" t="s">
        <v>42</v>
      </c>
      <c r="AX176" s="204" t="s">
        <v>85</v>
      </c>
      <c r="AY176" s="215" t="s">
        <v>242</v>
      </c>
    </row>
    <row r="177" spans="1:65" s="204" customFormat="1" x14ac:dyDescent="0.2">
      <c r="B177" s="205"/>
      <c r="C177" s="206"/>
      <c r="D177" s="207" t="s">
        <v>249</v>
      </c>
      <c r="E177" s="208" t="s">
        <v>154</v>
      </c>
      <c r="F177" s="209" t="s">
        <v>1042</v>
      </c>
      <c r="G177" s="206"/>
      <c r="H177" s="210">
        <v>0</v>
      </c>
      <c r="I177" s="32"/>
      <c r="J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249</v>
      </c>
      <c r="AU177" s="215" t="s">
        <v>95</v>
      </c>
      <c r="AV177" s="204" t="s">
        <v>95</v>
      </c>
      <c r="AW177" s="204" t="s">
        <v>42</v>
      </c>
      <c r="AX177" s="204" t="s">
        <v>85</v>
      </c>
      <c r="AY177" s="215" t="s">
        <v>242</v>
      </c>
    </row>
    <row r="178" spans="1:65" s="204" customFormat="1" ht="22.5" x14ac:dyDescent="0.2">
      <c r="B178" s="205"/>
      <c r="C178" s="206"/>
      <c r="D178" s="207" t="s">
        <v>249</v>
      </c>
      <c r="E178" s="208" t="s">
        <v>156</v>
      </c>
      <c r="F178" s="209" t="s">
        <v>1043</v>
      </c>
      <c r="G178" s="206"/>
      <c r="H178" s="210">
        <v>16.8</v>
      </c>
      <c r="I178" s="32"/>
      <c r="J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249</v>
      </c>
      <c r="AU178" s="215" t="s">
        <v>95</v>
      </c>
      <c r="AV178" s="204" t="s">
        <v>95</v>
      </c>
      <c r="AW178" s="204" t="s">
        <v>42</v>
      </c>
      <c r="AX178" s="204" t="s">
        <v>85</v>
      </c>
      <c r="AY178" s="215" t="s">
        <v>242</v>
      </c>
    </row>
    <row r="179" spans="1:65" s="204" customFormat="1" ht="33.75" x14ac:dyDescent="0.2">
      <c r="B179" s="205"/>
      <c r="C179" s="206"/>
      <c r="D179" s="207" t="s">
        <v>249</v>
      </c>
      <c r="E179" s="208" t="s">
        <v>158</v>
      </c>
      <c r="F179" s="209" t="s">
        <v>1044</v>
      </c>
      <c r="G179" s="206"/>
      <c r="H179" s="210">
        <v>15.96</v>
      </c>
      <c r="I179" s="32"/>
      <c r="J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249</v>
      </c>
      <c r="AU179" s="215" t="s">
        <v>95</v>
      </c>
      <c r="AV179" s="204" t="s">
        <v>95</v>
      </c>
      <c r="AW179" s="204" t="s">
        <v>42</v>
      </c>
      <c r="AX179" s="204" t="s">
        <v>93</v>
      </c>
      <c r="AY179" s="215" t="s">
        <v>242</v>
      </c>
    </row>
    <row r="180" spans="1:65" s="57" customFormat="1" ht="33" customHeight="1" x14ac:dyDescent="0.2">
      <c r="A180" s="53"/>
      <c r="B180" s="155"/>
      <c r="C180" s="191" t="s">
        <v>359</v>
      </c>
      <c r="D180" s="191" t="s">
        <v>244</v>
      </c>
      <c r="E180" s="192" t="s">
        <v>1045</v>
      </c>
      <c r="F180" s="193" t="s">
        <v>1046</v>
      </c>
      <c r="G180" s="194" t="s">
        <v>305</v>
      </c>
      <c r="H180" s="195">
        <v>0.84</v>
      </c>
      <c r="I180" s="31"/>
      <c r="J180" s="196">
        <f>ROUND(I180*H180,2)</f>
        <v>0</v>
      </c>
      <c r="K180" s="197"/>
      <c r="L180" s="54"/>
      <c r="M180" s="198" t="s">
        <v>1</v>
      </c>
      <c r="N180" s="199" t="s">
        <v>50</v>
      </c>
      <c r="O180" s="8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R180" s="202" t="s">
        <v>117</v>
      </c>
      <c r="AT180" s="202" t="s">
        <v>244</v>
      </c>
      <c r="AU180" s="202" t="s">
        <v>95</v>
      </c>
      <c r="AY180" s="38" t="s">
        <v>242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38" t="s">
        <v>93</v>
      </c>
      <c r="BK180" s="203">
        <f>ROUND(I180*H180,2)</f>
        <v>0</v>
      </c>
      <c r="BL180" s="38" t="s">
        <v>117</v>
      </c>
      <c r="BM180" s="202" t="s">
        <v>1047</v>
      </c>
    </row>
    <row r="181" spans="1:65" s="204" customFormat="1" ht="22.5" x14ac:dyDescent="0.2">
      <c r="B181" s="205"/>
      <c r="C181" s="206"/>
      <c r="D181" s="207" t="s">
        <v>249</v>
      </c>
      <c r="E181" s="208" t="s">
        <v>160</v>
      </c>
      <c r="F181" s="209" t="s">
        <v>1048</v>
      </c>
      <c r="G181" s="206"/>
      <c r="H181" s="210">
        <v>0.84</v>
      </c>
      <c r="I181" s="32"/>
      <c r="J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249</v>
      </c>
      <c r="AU181" s="215" t="s">
        <v>95</v>
      </c>
      <c r="AV181" s="204" t="s">
        <v>95</v>
      </c>
      <c r="AW181" s="204" t="s">
        <v>42</v>
      </c>
      <c r="AX181" s="204" t="s">
        <v>93</v>
      </c>
      <c r="AY181" s="215" t="s">
        <v>242</v>
      </c>
    </row>
    <row r="182" spans="1:65" s="57" customFormat="1" ht="21.75" customHeight="1" x14ac:dyDescent="0.2">
      <c r="A182" s="53"/>
      <c r="B182" s="155"/>
      <c r="C182" s="191" t="s">
        <v>363</v>
      </c>
      <c r="D182" s="191" t="s">
        <v>244</v>
      </c>
      <c r="E182" s="192" t="s">
        <v>397</v>
      </c>
      <c r="F182" s="193" t="s">
        <v>398</v>
      </c>
      <c r="G182" s="194" t="s">
        <v>399</v>
      </c>
      <c r="H182" s="195">
        <v>33.6</v>
      </c>
      <c r="I182" s="31"/>
      <c r="J182" s="196">
        <f>ROUND(I182*H182,2)</f>
        <v>0</v>
      </c>
      <c r="K182" s="197"/>
      <c r="L182" s="54"/>
      <c r="M182" s="198" t="s">
        <v>1</v>
      </c>
      <c r="N182" s="199" t="s">
        <v>50</v>
      </c>
      <c r="O182" s="8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R182" s="202" t="s">
        <v>117</v>
      </c>
      <c r="AT182" s="202" t="s">
        <v>244</v>
      </c>
      <c r="AU182" s="202" t="s">
        <v>95</v>
      </c>
      <c r="AY182" s="38" t="s">
        <v>242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38" t="s">
        <v>93</v>
      </c>
      <c r="BK182" s="203">
        <f>ROUND(I182*H182,2)</f>
        <v>0</v>
      </c>
      <c r="BL182" s="38" t="s">
        <v>117</v>
      </c>
      <c r="BM182" s="202" t="s">
        <v>1049</v>
      </c>
    </row>
    <row r="183" spans="1:65" s="204" customFormat="1" x14ac:dyDescent="0.2">
      <c r="B183" s="205"/>
      <c r="C183" s="206"/>
      <c r="D183" s="207" t="s">
        <v>249</v>
      </c>
      <c r="E183" s="208" t="s">
        <v>162</v>
      </c>
      <c r="F183" s="209" t="s">
        <v>401</v>
      </c>
      <c r="G183" s="206"/>
      <c r="H183" s="210">
        <v>16.8</v>
      </c>
      <c r="I183" s="32"/>
      <c r="J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249</v>
      </c>
      <c r="AU183" s="215" t="s">
        <v>95</v>
      </c>
      <c r="AV183" s="204" t="s">
        <v>95</v>
      </c>
      <c r="AW183" s="204" t="s">
        <v>42</v>
      </c>
      <c r="AX183" s="204" t="s">
        <v>85</v>
      </c>
      <c r="AY183" s="215" t="s">
        <v>242</v>
      </c>
    </row>
    <row r="184" spans="1:65" s="204" customFormat="1" x14ac:dyDescent="0.2">
      <c r="B184" s="205"/>
      <c r="C184" s="206"/>
      <c r="D184" s="207" t="s">
        <v>249</v>
      </c>
      <c r="E184" s="208" t="s">
        <v>1</v>
      </c>
      <c r="F184" s="209" t="s">
        <v>402</v>
      </c>
      <c r="G184" s="206"/>
      <c r="H184" s="210">
        <v>33.6</v>
      </c>
      <c r="I184" s="32"/>
      <c r="J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249</v>
      </c>
      <c r="AU184" s="215" t="s">
        <v>95</v>
      </c>
      <c r="AV184" s="204" t="s">
        <v>95</v>
      </c>
      <c r="AW184" s="204" t="s">
        <v>42</v>
      </c>
      <c r="AX184" s="204" t="s">
        <v>93</v>
      </c>
      <c r="AY184" s="215" t="s">
        <v>242</v>
      </c>
    </row>
    <row r="185" spans="1:65" s="57" customFormat="1" ht="21.75" customHeight="1" x14ac:dyDescent="0.2">
      <c r="A185" s="53"/>
      <c r="B185" s="155"/>
      <c r="C185" s="191" t="s">
        <v>7</v>
      </c>
      <c r="D185" s="191" t="s">
        <v>244</v>
      </c>
      <c r="E185" s="192" t="s">
        <v>408</v>
      </c>
      <c r="F185" s="193" t="s">
        <v>409</v>
      </c>
      <c r="G185" s="194" t="s">
        <v>305</v>
      </c>
      <c r="H185" s="195">
        <v>20.94</v>
      </c>
      <c r="I185" s="31"/>
      <c r="J185" s="196">
        <f>ROUND(I185*H185,2)</f>
        <v>0</v>
      </c>
      <c r="K185" s="197"/>
      <c r="L185" s="54"/>
      <c r="M185" s="198" t="s">
        <v>1</v>
      </c>
      <c r="N185" s="199" t="s">
        <v>50</v>
      </c>
      <c r="O185" s="8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R185" s="202" t="s">
        <v>117</v>
      </c>
      <c r="AT185" s="202" t="s">
        <v>244</v>
      </c>
      <c r="AU185" s="202" t="s">
        <v>95</v>
      </c>
      <c r="AY185" s="38" t="s">
        <v>242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38" t="s">
        <v>93</v>
      </c>
      <c r="BK185" s="203">
        <f>ROUND(I185*H185,2)</f>
        <v>0</v>
      </c>
      <c r="BL185" s="38" t="s">
        <v>117</v>
      </c>
      <c r="BM185" s="202" t="s">
        <v>1050</v>
      </c>
    </row>
    <row r="186" spans="1:65" s="204" customFormat="1" x14ac:dyDescent="0.2">
      <c r="B186" s="205"/>
      <c r="C186" s="206"/>
      <c r="D186" s="207" t="s">
        <v>249</v>
      </c>
      <c r="E186" s="208" t="s">
        <v>177</v>
      </c>
      <c r="F186" s="209" t="s">
        <v>1051</v>
      </c>
      <c r="G186" s="206"/>
      <c r="H186" s="210">
        <v>0</v>
      </c>
      <c r="I186" s="32"/>
      <c r="J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249</v>
      </c>
      <c r="AU186" s="215" t="s">
        <v>95</v>
      </c>
      <c r="AV186" s="204" t="s">
        <v>95</v>
      </c>
      <c r="AW186" s="204" t="s">
        <v>42</v>
      </c>
      <c r="AX186" s="204" t="s">
        <v>85</v>
      </c>
      <c r="AY186" s="215" t="s">
        <v>242</v>
      </c>
    </row>
    <row r="187" spans="1:65" s="204" customFormat="1" x14ac:dyDescent="0.2">
      <c r="B187" s="205"/>
      <c r="C187" s="206"/>
      <c r="D187" s="207" t="s">
        <v>249</v>
      </c>
      <c r="E187" s="208" t="s">
        <v>412</v>
      </c>
      <c r="F187" s="209" t="s">
        <v>413</v>
      </c>
      <c r="G187" s="206"/>
      <c r="H187" s="210">
        <v>20.94</v>
      </c>
      <c r="I187" s="32"/>
      <c r="J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249</v>
      </c>
      <c r="AU187" s="215" t="s">
        <v>95</v>
      </c>
      <c r="AV187" s="204" t="s">
        <v>95</v>
      </c>
      <c r="AW187" s="204" t="s">
        <v>42</v>
      </c>
      <c r="AX187" s="204" t="s">
        <v>85</v>
      </c>
      <c r="AY187" s="215" t="s">
        <v>242</v>
      </c>
    </row>
    <row r="188" spans="1:65" s="227" customFormat="1" x14ac:dyDescent="0.2">
      <c r="B188" s="228"/>
      <c r="C188" s="229"/>
      <c r="D188" s="207" t="s">
        <v>249</v>
      </c>
      <c r="E188" s="230" t="s">
        <v>414</v>
      </c>
      <c r="F188" s="231" t="s">
        <v>415</v>
      </c>
      <c r="G188" s="229"/>
      <c r="H188" s="232">
        <v>20.94</v>
      </c>
      <c r="I188" s="34"/>
      <c r="J188" s="229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249</v>
      </c>
      <c r="AU188" s="237" t="s">
        <v>95</v>
      </c>
      <c r="AV188" s="227" t="s">
        <v>117</v>
      </c>
      <c r="AW188" s="227" t="s">
        <v>42</v>
      </c>
      <c r="AX188" s="227" t="s">
        <v>93</v>
      </c>
      <c r="AY188" s="237" t="s">
        <v>242</v>
      </c>
    </row>
    <row r="189" spans="1:65" s="57" customFormat="1" ht="21.75" customHeight="1" x14ac:dyDescent="0.2">
      <c r="A189" s="53"/>
      <c r="B189" s="155"/>
      <c r="C189" s="191" t="s">
        <v>371</v>
      </c>
      <c r="D189" s="191" t="s">
        <v>244</v>
      </c>
      <c r="E189" s="192" t="s">
        <v>423</v>
      </c>
      <c r="F189" s="193" t="s">
        <v>424</v>
      </c>
      <c r="G189" s="194" t="s">
        <v>305</v>
      </c>
      <c r="H189" s="195">
        <v>12.3</v>
      </c>
      <c r="I189" s="31"/>
      <c r="J189" s="196">
        <f>ROUND(I189*H189,2)</f>
        <v>0</v>
      </c>
      <c r="K189" s="197"/>
      <c r="L189" s="54"/>
      <c r="M189" s="198" t="s">
        <v>1</v>
      </c>
      <c r="N189" s="199" t="s">
        <v>50</v>
      </c>
      <c r="O189" s="8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R189" s="202" t="s">
        <v>117</v>
      </c>
      <c r="AT189" s="202" t="s">
        <v>244</v>
      </c>
      <c r="AU189" s="202" t="s">
        <v>95</v>
      </c>
      <c r="AY189" s="38" t="s">
        <v>242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38" t="s">
        <v>93</v>
      </c>
      <c r="BK189" s="203">
        <f>ROUND(I189*H189,2)</f>
        <v>0</v>
      </c>
      <c r="BL189" s="38" t="s">
        <v>117</v>
      </c>
      <c r="BM189" s="202" t="s">
        <v>1052</v>
      </c>
    </row>
    <row r="190" spans="1:65" s="204" customFormat="1" x14ac:dyDescent="0.2">
      <c r="B190" s="205"/>
      <c r="C190" s="206"/>
      <c r="D190" s="207" t="s">
        <v>249</v>
      </c>
      <c r="E190" s="208" t="s">
        <v>164</v>
      </c>
      <c r="F190" s="209" t="s">
        <v>1053</v>
      </c>
      <c r="G190" s="206"/>
      <c r="H190" s="210">
        <v>12.3</v>
      </c>
      <c r="I190" s="32"/>
      <c r="J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249</v>
      </c>
      <c r="AU190" s="215" t="s">
        <v>95</v>
      </c>
      <c r="AV190" s="204" t="s">
        <v>95</v>
      </c>
      <c r="AW190" s="204" t="s">
        <v>42</v>
      </c>
      <c r="AX190" s="204" t="s">
        <v>93</v>
      </c>
      <c r="AY190" s="215" t="s">
        <v>242</v>
      </c>
    </row>
    <row r="191" spans="1:65" s="57" customFormat="1" ht="16.5" customHeight="1" x14ac:dyDescent="0.2">
      <c r="A191" s="53"/>
      <c r="B191" s="155"/>
      <c r="C191" s="238" t="s">
        <v>376</v>
      </c>
      <c r="D191" s="238" t="s">
        <v>417</v>
      </c>
      <c r="E191" s="239" t="s">
        <v>428</v>
      </c>
      <c r="F191" s="240" t="s">
        <v>429</v>
      </c>
      <c r="G191" s="241" t="s">
        <v>399</v>
      </c>
      <c r="H191" s="242">
        <v>24.6</v>
      </c>
      <c r="I191" s="35"/>
      <c r="J191" s="243">
        <f>ROUND(I191*H191,2)</f>
        <v>0</v>
      </c>
      <c r="K191" s="244"/>
      <c r="L191" s="245"/>
      <c r="M191" s="246" t="s">
        <v>1</v>
      </c>
      <c r="N191" s="247" t="s">
        <v>50</v>
      </c>
      <c r="O191" s="81"/>
      <c r="P191" s="200">
        <f>O191*H191</f>
        <v>0</v>
      </c>
      <c r="Q191" s="200">
        <v>1</v>
      </c>
      <c r="R191" s="200">
        <f>Q191*H191</f>
        <v>24.6</v>
      </c>
      <c r="S191" s="200">
        <v>0</v>
      </c>
      <c r="T191" s="201">
        <f>S191*H191</f>
        <v>0</v>
      </c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R191" s="202" t="s">
        <v>291</v>
      </c>
      <c r="AT191" s="202" t="s">
        <v>417</v>
      </c>
      <c r="AU191" s="202" t="s">
        <v>95</v>
      </c>
      <c r="AY191" s="38" t="s">
        <v>242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38" t="s">
        <v>93</v>
      </c>
      <c r="BK191" s="203">
        <f>ROUND(I191*H191,2)</f>
        <v>0</v>
      </c>
      <c r="BL191" s="38" t="s">
        <v>117</v>
      </c>
      <c r="BM191" s="202" t="s">
        <v>1054</v>
      </c>
    </row>
    <row r="192" spans="1:65" s="204" customFormat="1" x14ac:dyDescent="0.2">
      <c r="B192" s="205"/>
      <c r="C192" s="206"/>
      <c r="D192" s="207" t="s">
        <v>249</v>
      </c>
      <c r="E192" s="208" t="s">
        <v>1</v>
      </c>
      <c r="F192" s="209" t="s">
        <v>431</v>
      </c>
      <c r="G192" s="206"/>
      <c r="H192" s="210">
        <v>24.6</v>
      </c>
      <c r="I192" s="32"/>
      <c r="J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249</v>
      </c>
      <c r="AU192" s="215" t="s">
        <v>95</v>
      </c>
      <c r="AV192" s="204" t="s">
        <v>95</v>
      </c>
      <c r="AW192" s="204" t="s">
        <v>42</v>
      </c>
      <c r="AX192" s="204" t="s">
        <v>93</v>
      </c>
      <c r="AY192" s="215" t="s">
        <v>242</v>
      </c>
    </row>
    <row r="193" spans="1:65" s="57" customFormat="1" ht="21.75" customHeight="1" x14ac:dyDescent="0.2">
      <c r="A193" s="53"/>
      <c r="B193" s="155"/>
      <c r="C193" s="191" t="s">
        <v>380</v>
      </c>
      <c r="D193" s="191" t="s">
        <v>244</v>
      </c>
      <c r="E193" s="192" t="s">
        <v>433</v>
      </c>
      <c r="F193" s="193" t="s">
        <v>434</v>
      </c>
      <c r="G193" s="194" t="s">
        <v>247</v>
      </c>
      <c r="H193" s="195">
        <v>72</v>
      </c>
      <c r="I193" s="31"/>
      <c r="J193" s="196">
        <f>ROUND(I193*H193,2)</f>
        <v>0</v>
      </c>
      <c r="K193" s="197"/>
      <c r="L193" s="54"/>
      <c r="M193" s="198" t="s">
        <v>1</v>
      </c>
      <c r="N193" s="199" t="s">
        <v>50</v>
      </c>
      <c r="O193" s="8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R193" s="202" t="s">
        <v>117</v>
      </c>
      <c r="AT193" s="202" t="s">
        <v>244</v>
      </c>
      <c r="AU193" s="202" t="s">
        <v>95</v>
      </c>
      <c r="AY193" s="38" t="s">
        <v>242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38" t="s">
        <v>93</v>
      </c>
      <c r="BK193" s="203">
        <f>ROUND(I193*H193,2)</f>
        <v>0</v>
      </c>
      <c r="BL193" s="38" t="s">
        <v>117</v>
      </c>
      <c r="BM193" s="202" t="s">
        <v>1055</v>
      </c>
    </row>
    <row r="194" spans="1:65" s="204" customFormat="1" x14ac:dyDescent="0.2">
      <c r="B194" s="205"/>
      <c r="C194" s="206"/>
      <c r="D194" s="207" t="s">
        <v>249</v>
      </c>
      <c r="E194" s="208" t="s">
        <v>1</v>
      </c>
      <c r="F194" s="209" t="s">
        <v>958</v>
      </c>
      <c r="G194" s="206"/>
      <c r="H194" s="210">
        <v>72</v>
      </c>
      <c r="I194" s="32"/>
      <c r="J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249</v>
      </c>
      <c r="AU194" s="215" t="s">
        <v>95</v>
      </c>
      <c r="AV194" s="204" t="s">
        <v>95</v>
      </c>
      <c r="AW194" s="204" t="s">
        <v>42</v>
      </c>
      <c r="AX194" s="204" t="s">
        <v>93</v>
      </c>
      <c r="AY194" s="215" t="s">
        <v>242</v>
      </c>
    </row>
    <row r="195" spans="1:65" s="57" customFormat="1" ht="21.75" customHeight="1" x14ac:dyDescent="0.2">
      <c r="A195" s="53"/>
      <c r="B195" s="155"/>
      <c r="C195" s="191" t="s">
        <v>384</v>
      </c>
      <c r="D195" s="191" t="s">
        <v>244</v>
      </c>
      <c r="E195" s="192" t="s">
        <v>1056</v>
      </c>
      <c r="F195" s="193" t="s">
        <v>1057</v>
      </c>
      <c r="G195" s="194" t="s">
        <v>247</v>
      </c>
      <c r="H195" s="195">
        <v>144</v>
      </c>
      <c r="I195" s="31"/>
      <c r="J195" s="196">
        <f>ROUND(I195*H195,2)</f>
        <v>0</v>
      </c>
      <c r="K195" s="197"/>
      <c r="L195" s="54"/>
      <c r="M195" s="198" t="s">
        <v>1</v>
      </c>
      <c r="N195" s="199" t="s">
        <v>50</v>
      </c>
      <c r="O195" s="8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R195" s="202" t="s">
        <v>117</v>
      </c>
      <c r="AT195" s="202" t="s">
        <v>244</v>
      </c>
      <c r="AU195" s="202" t="s">
        <v>95</v>
      </c>
      <c r="AY195" s="38" t="s">
        <v>242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38" t="s">
        <v>93</v>
      </c>
      <c r="BK195" s="203">
        <f>ROUND(I195*H195,2)</f>
        <v>0</v>
      </c>
      <c r="BL195" s="38" t="s">
        <v>117</v>
      </c>
      <c r="BM195" s="202" t="s">
        <v>1058</v>
      </c>
    </row>
    <row r="196" spans="1:65" s="204" customFormat="1" x14ac:dyDescent="0.2">
      <c r="B196" s="205"/>
      <c r="C196" s="206"/>
      <c r="D196" s="207" t="s">
        <v>249</v>
      </c>
      <c r="E196" s="208" t="s">
        <v>1</v>
      </c>
      <c r="F196" s="209" t="s">
        <v>955</v>
      </c>
      <c r="G196" s="206"/>
      <c r="H196" s="210">
        <v>144</v>
      </c>
      <c r="I196" s="32"/>
      <c r="J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249</v>
      </c>
      <c r="AU196" s="215" t="s">
        <v>95</v>
      </c>
      <c r="AV196" s="204" t="s">
        <v>95</v>
      </c>
      <c r="AW196" s="204" t="s">
        <v>42</v>
      </c>
      <c r="AX196" s="204" t="s">
        <v>93</v>
      </c>
      <c r="AY196" s="215" t="s">
        <v>242</v>
      </c>
    </row>
    <row r="197" spans="1:65" s="57" customFormat="1" ht="21.75" customHeight="1" x14ac:dyDescent="0.2">
      <c r="A197" s="53"/>
      <c r="B197" s="155"/>
      <c r="C197" s="191" t="s">
        <v>389</v>
      </c>
      <c r="D197" s="191" t="s">
        <v>244</v>
      </c>
      <c r="E197" s="192" t="s">
        <v>437</v>
      </c>
      <c r="F197" s="193" t="s">
        <v>438</v>
      </c>
      <c r="G197" s="194" t="s">
        <v>247</v>
      </c>
      <c r="H197" s="195">
        <v>72</v>
      </c>
      <c r="I197" s="31"/>
      <c r="J197" s="196">
        <f>ROUND(I197*H197,2)</f>
        <v>0</v>
      </c>
      <c r="K197" s="197"/>
      <c r="L197" s="54"/>
      <c r="M197" s="198" t="s">
        <v>1</v>
      </c>
      <c r="N197" s="199" t="s">
        <v>50</v>
      </c>
      <c r="O197" s="8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R197" s="202" t="s">
        <v>117</v>
      </c>
      <c r="AT197" s="202" t="s">
        <v>244</v>
      </c>
      <c r="AU197" s="202" t="s">
        <v>95</v>
      </c>
      <c r="AY197" s="38" t="s">
        <v>242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38" t="s">
        <v>93</v>
      </c>
      <c r="BK197" s="203">
        <f>ROUND(I197*H197,2)</f>
        <v>0</v>
      </c>
      <c r="BL197" s="38" t="s">
        <v>117</v>
      </c>
      <c r="BM197" s="202" t="s">
        <v>1059</v>
      </c>
    </row>
    <row r="198" spans="1:65" s="204" customFormat="1" x14ac:dyDescent="0.2">
      <c r="B198" s="205"/>
      <c r="C198" s="206"/>
      <c r="D198" s="207" t="s">
        <v>249</v>
      </c>
      <c r="E198" s="208" t="s">
        <v>1</v>
      </c>
      <c r="F198" s="209" t="s">
        <v>958</v>
      </c>
      <c r="G198" s="206"/>
      <c r="H198" s="210">
        <v>72</v>
      </c>
      <c r="I198" s="32"/>
      <c r="J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249</v>
      </c>
      <c r="AU198" s="215" t="s">
        <v>95</v>
      </c>
      <c r="AV198" s="204" t="s">
        <v>95</v>
      </c>
      <c r="AW198" s="204" t="s">
        <v>42</v>
      </c>
      <c r="AX198" s="204" t="s">
        <v>93</v>
      </c>
      <c r="AY198" s="215" t="s">
        <v>242</v>
      </c>
    </row>
    <row r="199" spans="1:65" s="57" customFormat="1" ht="16.5" customHeight="1" x14ac:dyDescent="0.2">
      <c r="A199" s="53"/>
      <c r="B199" s="155"/>
      <c r="C199" s="238" t="s">
        <v>195</v>
      </c>
      <c r="D199" s="238" t="s">
        <v>417</v>
      </c>
      <c r="E199" s="239" t="s">
        <v>441</v>
      </c>
      <c r="F199" s="240" t="s">
        <v>442</v>
      </c>
      <c r="G199" s="241" t="s">
        <v>443</v>
      </c>
      <c r="H199" s="242">
        <v>1.08</v>
      </c>
      <c r="I199" s="35"/>
      <c r="J199" s="243">
        <f>ROUND(I199*H199,2)</f>
        <v>0</v>
      </c>
      <c r="K199" s="244"/>
      <c r="L199" s="245"/>
      <c r="M199" s="246" t="s">
        <v>1</v>
      </c>
      <c r="N199" s="247" t="s">
        <v>50</v>
      </c>
      <c r="O199" s="81"/>
      <c r="P199" s="200">
        <f>O199*H199</f>
        <v>0</v>
      </c>
      <c r="Q199" s="200">
        <v>1E-3</v>
      </c>
      <c r="R199" s="200">
        <f>Q199*H199</f>
        <v>1.08E-3</v>
      </c>
      <c r="S199" s="200">
        <v>0</v>
      </c>
      <c r="T199" s="201">
        <f>S199*H199</f>
        <v>0</v>
      </c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R199" s="202" t="s">
        <v>291</v>
      </c>
      <c r="AT199" s="202" t="s">
        <v>417</v>
      </c>
      <c r="AU199" s="202" t="s">
        <v>95</v>
      </c>
      <c r="AY199" s="38" t="s">
        <v>242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38" t="s">
        <v>93</v>
      </c>
      <c r="BK199" s="203">
        <f>ROUND(I199*H199,2)</f>
        <v>0</v>
      </c>
      <c r="BL199" s="38" t="s">
        <v>117</v>
      </c>
      <c r="BM199" s="202" t="s">
        <v>1060</v>
      </c>
    </row>
    <row r="200" spans="1:65" s="204" customFormat="1" x14ac:dyDescent="0.2">
      <c r="B200" s="205"/>
      <c r="C200" s="206"/>
      <c r="D200" s="207" t="s">
        <v>249</v>
      </c>
      <c r="E200" s="208" t="s">
        <v>1</v>
      </c>
      <c r="F200" s="209" t="s">
        <v>1061</v>
      </c>
      <c r="G200" s="206"/>
      <c r="H200" s="210">
        <v>1.08</v>
      </c>
      <c r="I200" s="32"/>
      <c r="J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249</v>
      </c>
      <c r="AU200" s="215" t="s">
        <v>95</v>
      </c>
      <c r="AV200" s="204" t="s">
        <v>95</v>
      </c>
      <c r="AW200" s="204" t="s">
        <v>42</v>
      </c>
      <c r="AX200" s="204" t="s">
        <v>93</v>
      </c>
      <c r="AY200" s="215" t="s">
        <v>242</v>
      </c>
    </row>
    <row r="201" spans="1:65" s="175" customFormat="1" ht="22.9" customHeight="1" x14ac:dyDescent="0.2">
      <c r="B201" s="176"/>
      <c r="C201" s="177"/>
      <c r="D201" s="178" t="s">
        <v>84</v>
      </c>
      <c r="E201" s="189" t="s">
        <v>117</v>
      </c>
      <c r="F201" s="189" t="s">
        <v>454</v>
      </c>
      <c r="G201" s="177"/>
      <c r="H201" s="177"/>
      <c r="I201" s="30"/>
      <c r="J201" s="190">
        <f>J202</f>
        <v>0</v>
      </c>
      <c r="L201" s="181"/>
      <c r="M201" s="182"/>
      <c r="N201" s="183"/>
      <c r="O201" s="183"/>
      <c r="P201" s="184">
        <f>SUM(P202:P203)</f>
        <v>0</v>
      </c>
      <c r="Q201" s="183"/>
      <c r="R201" s="184">
        <f>SUM(R202:R203)</f>
        <v>0</v>
      </c>
      <c r="S201" s="183"/>
      <c r="T201" s="185">
        <f>SUM(T202:T203)</f>
        <v>0</v>
      </c>
      <c r="AR201" s="186" t="s">
        <v>93</v>
      </c>
      <c r="AT201" s="187" t="s">
        <v>84</v>
      </c>
      <c r="AU201" s="187" t="s">
        <v>93</v>
      </c>
      <c r="AY201" s="186" t="s">
        <v>242</v>
      </c>
      <c r="BK201" s="188">
        <f>SUM(BK202:BK203)</f>
        <v>0</v>
      </c>
    </row>
    <row r="202" spans="1:65" s="57" customFormat="1" ht="21.75" customHeight="1" x14ac:dyDescent="0.2">
      <c r="A202" s="53"/>
      <c r="B202" s="155"/>
      <c r="C202" s="191" t="s">
        <v>403</v>
      </c>
      <c r="D202" s="191" t="s">
        <v>244</v>
      </c>
      <c r="E202" s="192" t="s">
        <v>456</v>
      </c>
      <c r="F202" s="193" t="s">
        <v>457</v>
      </c>
      <c r="G202" s="194" t="s">
        <v>305</v>
      </c>
      <c r="H202" s="195">
        <v>4.5</v>
      </c>
      <c r="I202" s="31"/>
      <c r="J202" s="196">
        <f>ROUND(I202*H202,2)</f>
        <v>0</v>
      </c>
      <c r="K202" s="197"/>
      <c r="L202" s="54"/>
      <c r="M202" s="198" t="s">
        <v>1</v>
      </c>
      <c r="N202" s="199" t="s">
        <v>50</v>
      </c>
      <c r="O202" s="81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R202" s="202" t="s">
        <v>117</v>
      </c>
      <c r="AT202" s="202" t="s">
        <v>244</v>
      </c>
      <c r="AU202" s="202" t="s">
        <v>95</v>
      </c>
      <c r="AY202" s="38" t="s">
        <v>242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38" t="s">
        <v>93</v>
      </c>
      <c r="BK202" s="203">
        <f>ROUND(I202*H202,2)</f>
        <v>0</v>
      </c>
      <c r="BL202" s="38" t="s">
        <v>117</v>
      </c>
      <c r="BM202" s="202" t="s">
        <v>1062</v>
      </c>
    </row>
    <row r="203" spans="1:65" s="204" customFormat="1" x14ac:dyDescent="0.2">
      <c r="B203" s="205"/>
      <c r="C203" s="206"/>
      <c r="D203" s="207" t="s">
        <v>249</v>
      </c>
      <c r="E203" s="208" t="s">
        <v>459</v>
      </c>
      <c r="F203" s="209" t="s">
        <v>1063</v>
      </c>
      <c r="G203" s="206"/>
      <c r="H203" s="210">
        <v>4.5</v>
      </c>
      <c r="I203" s="32"/>
      <c r="J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249</v>
      </c>
      <c r="AU203" s="215" t="s">
        <v>95</v>
      </c>
      <c r="AV203" s="204" t="s">
        <v>95</v>
      </c>
      <c r="AW203" s="204" t="s">
        <v>42</v>
      </c>
      <c r="AX203" s="204" t="s">
        <v>93</v>
      </c>
      <c r="AY203" s="215" t="s">
        <v>242</v>
      </c>
    </row>
    <row r="204" spans="1:65" s="175" customFormat="1" ht="22.9" customHeight="1" x14ac:dyDescent="0.2">
      <c r="B204" s="176"/>
      <c r="C204" s="177"/>
      <c r="D204" s="178" t="s">
        <v>84</v>
      </c>
      <c r="E204" s="189" t="s">
        <v>291</v>
      </c>
      <c r="F204" s="189" t="s">
        <v>515</v>
      </c>
      <c r="G204" s="177"/>
      <c r="H204" s="177"/>
      <c r="I204" s="30"/>
      <c r="J204" s="190">
        <f>SUM(J205:J228)</f>
        <v>0</v>
      </c>
      <c r="L204" s="181"/>
      <c r="M204" s="182"/>
      <c r="N204" s="183"/>
      <c r="O204" s="183"/>
      <c r="P204" s="184">
        <f>SUM(P205:P228)</f>
        <v>0</v>
      </c>
      <c r="Q204" s="183"/>
      <c r="R204" s="184">
        <f>SUM(R205:R228)</f>
        <v>6.1370840000000006</v>
      </c>
      <c r="S204" s="183"/>
      <c r="T204" s="185">
        <f>SUM(T205:T228)</f>
        <v>0</v>
      </c>
      <c r="AR204" s="186" t="s">
        <v>93</v>
      </c>
      <c r="AT204" s="187" t="s">
        <v>84</v>
      </c>
      <c r="AU204" s="187" t="s">
        <v>93</v>
      </c>
      <c r="AY204" s="186" t="s">
        <v>242</v>
      </c>
      <c r="BK204" s="188">
        <f>SUM(BK205:BK228)</f>
        <v>0</v>
      </c>
    </row>
    <row r="205" spans="1:65" s="57" customFormat="1" ht="21.75" customHeight="1" x14ac:dyDescent="0.2">
      <c r="A205" s="53"/>
      <c r="B205" s="155"/>
      <c r="C205" s="191" t="s">
        <v>407</v>
      </c>
      <c r="D205" s="191" t="s">
        <v>244</v>
      </c>
      <c r="E205" s="192" t="s">
        <v>1064</v>
      </c>
      <c r="F205" s="193" t="s">
        <v>1065</v>
      </c>
      <c r="G205" s="194" t="s">
        <v>387</v>
      </c>
      <c r="H205" s="195">
        <v>1</v>
      </c>
      <c r="I205" s="31"/>
      <c r="J205" s="196">
        <f>ROUND(I205*H205,2)</f>
        <v>0</v>
      </c>
      <c r="K205" s="197"/>
      <c r="L205" s="54"/>
      <c r="M205" s="198" t="s">
        <v>1</v>
      </c>
      <c r="N205" s="199" t="s">
        <v>50</v>
      </c>
      <c r="O205" s="8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R205" s="202" t="s">
        <v>117</v>
      </c>
      <c r="AT205" s="202" t="s">
        <v>244</v>
      </c>
      <c r="AU205" s="202" t="s">
        <v>95</v>
      </c>
      <c r="AY205" s="38" t="s">
        <v>242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38" t="s">
        <v>93</v>
      </c>
      <c r="BK205" s="203">
        <f>ROUND(I205*H205,2)</f>
        <v>0</v>
      </c>
      <c r="BL205" s="38" t="s">
        <v>117</v>
      </c>
      <c r="BM205" s="202" t="s">
        <v>1066</v>
      </c>
    </row>
    <row r="206" spans="1:65" s="57" customFormat="1" ht="21.75" customHeight="1" x14ac:dyDescent="0.2">
      <c r="A206" s="53"/>
      <c r="B206" s="155"/>
      <c r="C206" s="191" t="s">
        <v>416</v>
      </c>
      <c r="D206" s="191" t="s">
        <v>244</v>
      </c>
      <c r="E206" s="192" t="s">
        <v>641</v>
      </c>
      <c r="F206" s="193" t="s">
        <v>1123</v>
      </c>
      <c r="G206" s="194" t="s">
        <v>299</v>
      </c>
      <c r="H206" s="195">
        <v>412.7</v>
      </c>
      <c r="I206" s="31"/>
      <c r="J206" s="196">
        <f>ROUND(I206*H206,2)</f>
        <v>0</v>
      </c>
      <c r="K206" s="197"/>
      <c r="L206" s="54"/>
      <c r="M206" s="198" t="s">
        <v>1</v>
      </c>
      <c r="N206" s="199" t="s">
        <v>50</v>
      </c>
      <c r="O206" s="8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R206" s="202" t="s">
        <v>117</v>
      </c>
      <c r="AT206" s="202" t="s">
        <v>244</v>
      </c>
      <c r="AU206" s="202" t="s">
        <v>95</v>
      </c>
      <c r="AY206" s="38" t="s">
        <v>242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38" t="s">
        <v>93</v>
      </c>
      <c r="BK206" s="203">
        <f>ROUND(I206*H206,2)</f>
        <v>0</v>
      </c>
      <c r="BL206" s="38" t="s">
        <v>117</v>
      </c>
      <c r="BM206" s="202" t="s">
        <v>1067</v>
      </c>
    </row>
    <row r="207" spans="1:65" s="204" customFormat="1" x14ac:dyDescent="0.2">
      <c r="B207" s="205"/>
      <c r="C207" s="206"/>
      <c r="D207" s="207" t="s">
        <v>249</v>
      </c>
      <c r="E207" s="208" t="s">
        <v>1</v>
      </c>
      <c r="F207" s="209" t="s">
        <v>106</v>
      </c>
      <c r="G207" s="206"/>
      <c r="H207" s="210">
        <v>412.7</v>
      </c>
      <c r="I207" s="32"/>
      <c r="J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249</v>
      </c>
      <c r="AU207" s="215" t="s">
        <v>95</v>
      </c>
      <c r="AV207" s="204" t="s">
        <v>95</v>
      </c>
      <c r="AW207" s="204" t="s">
        <v>42</v>
      </c>
      <c r="AX207" s="204" t="s">
        <v>93</v>
      </c>
      <c r="AY207" s="215" t="s">
        <v>242</v>
      </c>
    </row>
    <row r="208" spans="1:65" s="57" customFormat="1" ht="21.75" customHeight="1" x14ac:dyDescent="0.2">
      <c r="A208" s="53"/>
      <c r="B208" s="155"/>
      <c r="C208" s="238" t="s">
        <v>422</v>
      </c>
      <c r="D208" s="238" t="s">
        <v>417</v>
      </c>
      <c r="E208" s="239" t="s">
        <v>1068</v>
      </c>
      <c r="F208" s="240" t="s">
        <v>647</v>
      </c>
      <c r="G208" s="241" t="s">
        <v>299</v>
      </c>
      <c r="H208" s="242">
        <v>412.7</v>
      </c>
      <c r="I208" s="35"/>
      <c r="J208" s="243">
        <f>ROUND(I208*H208,2)</f>
        <v>0</v>
      </c>
      <c r="K208" s="244"/>
      <c r="L208" s="245"/>
      <c r="M208" s="246" t="s">
        <v>1</v>
      </c>
      <c r="N208" s="247" t="s">
        <v>50</v>
      </c>
      <c r="O208" s="81"/>
      <c r="P208" s="200">
        <f>O208*H208</f>
        <v>0</v>
      </c>
      <c r="Q208" s="200">
        <v>7.7200000000000003E-3</v>
      </c>
      <c r="R208" s="200">
        <f>Q208*H208</f>
        <v>3.1860439999999999</v>
      </c>
      <c r="S208" s="200">
        <v>0</v>
      </c>
      <c r="T208" s="201">
        <f>S208*H208</f>
        <v>0</v>
      </c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R208" s="202" t="s">
        <v>291</v>
      </c>
      <c r="AT208" s="202" t="s">
        <v>417</v>
      </c>
      <c r="AU208" s="202" t="s">
        <v>95</v>
      </c>
      <c r="AY208" s="38" t="s">
        <v>242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38" t="s">
        <v>93</v>
      </c>
      <c r="BK208" s="203">
        <f>ROUND(I208*H208,2)</f>
        <v>0</v>
      </c>
      <c r="BL208" s="38" t="s">
        <v>117</v>
      </c>
      <c r="BM208" s="202" t="s">
        <v>1069</v>
      </c>
    </row>
    <row r="209" spans="1:65" s="204" customFormat="1" x14ac:dyDescent="0.2">
      <c r="B209" s="205"/>
      <c r="C209" s="206"/>
      <c r="D209" s="207" t="s">
        <v>249</v>
      </c>
      <c r="E209" s="208" t="s">
        <v>1</v>
      </c>
      <c r="F209" s="209" t="s">
        <v>106</v>
      </c>
      <c r="G209" s="206"/>
      <c r="H209" s="210">
        <v>412.7</v>
      </c>
      <c r="I209" s="32"/>
      <c r="J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249</v>
      </c>
      <c r="AU209" s="215" t="s">
        <v>95</v>
      </c>
      <c r="AV209" s="204" t="s">
        <v>95</v>
      </c>
      <c r="AW209" s="204" t="s">
        <v>42</v>
      </c>
      <c r="AX209" s="204" t="s">
        <v>93</v>
      </c>
      <c r="AY209" s="215" t="s">
        <v>242</v>
      </c>
    </row>
    <row r="210" spans="1:65" s="57" customFormat="1" ht="21.75" customHeight="1" x14ac:dyDescent="0.2">
      <c r="A210" s="53"/>
      <c r="B210" s="155"/>
      <c r="C210" s="191" t="s">
        <v>427</v>
      </c>
      <c r="D210" s="191" t="s">
        <v>244</v>
      </c>
      <c r="E210" s="192" t="s">
        <v>1070</v>
      </c>
      <c r="F210" s="193" t="s">
        <v>1122</v>
      </c>
      <c r="G210" s="194" t="s">
        <v>299</v>
      </c>
      <c r="H210" s="195">
        <v>69</v>
      </c>
      <c r="I210" s="31"/>
      <c r="J210" s="196">
        <f>ROUND(I210*H210,2)</f>
        <v>0</v>
      </c>
      <c r="K210" s="197"/>
      <c r="L210" s="54"/>
      <c r="M210" s="198" t="s">
        <v>1</v>
      </c>
      <c r="N210" s="199" t="s">
        <v>50</v>
      </c>
      <c r="O210" s="81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R210" s="202" t="s">
        <v>117</v>
      </c>
      <c r="AT210" s="202" t="s">
        <v>244</v>
      </c>
      <c r="AU210" s="202" t="s">
        <v>95</v>
      </c>
      <c r="AY210" s="38" t="s">
        <v>242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38" t="s">
        <v>93</v>
      </c>
      <c r="BK210" s="203">
        <f>ROUND(I210*H210,2)</f>
        <v>0</v>
      </c>
      <c r="BL210" s="38" t="s">
        <v>117</v>
      </c>
      <c r="BM210" s="202" t="s">
        <v>1072</v>
      </c>
    </row>
    <row r="211" spans="1:65" s="204" customFormat="1" x14ac:dyDescent="0.2">
      <c r="B211" s="205"/>
      <c r="C211" s="206"/>
      <c r="D211" s="207" t="s">
        <v>249</v>
      </c>
      <c r="E211" s="208" t="s">
        <v>1</v>
      </c>
      <c r="F211" s="209" t="s">
        <v>1073</v>
      </c>
      <c r="G211" s="206"/>
      <c r="H211" s="210">
        <v>69</v>
      </c>
      <c r="I211" s="32"/>
      <c r="J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249</v>
      </c>
      <c r="AU211" s="215" t="s">
        <v>95</v>
      </c>
      <c r="AV211" s="204" t="s">
        <v>95</v>
      </c>
      <c r="AW211" s="204" t="s">
        <v>42</v>
      </c>
      <c r="AX211" s="204" t="s">
        <v>93</v>
      </c>
      <c r="AY211" s="215" t="s">
        <v>242</v>
      </c>
    </row>
    <row r="212" spans="1:65" s="57" customFormat="1" ht="21.75" customHeight="1" x14ac:dyDescent="0.2">
      <c r="A212" s="53"/>
      <c r="B212" s="155"/>
      <c r="C212" s="238" t="s">
        <v>432</v>
      </c>
      <c r="D212" s="238" t="s">
        <v>417</v>
      </c>
      <c r="E212" s="239" t="s">
        <v>1074</v>
      </c>
      <c r="F212" s="240" t="s">
        <v>1075</v>
      </c>
      <c r="G212" s="241" t="s">
        <v>299</v>
      </c>
      <c r="H212" s="242">
        <v>69</v>
      </c>
      <c r="I212" s="35"/>
      <c r="J212" s="243">
        <f>ROUND(I212*H212,2)</f>
        <v>0</v>
      </c>
      <c r="K212" s="244"/>
      <c r="L212" s="245"/>
      <c r="M212" s="246" t="s">
        <v>1</v>
      </c>
      <c r="N212" s="247" t="s">
        <v>50</v>
      </c>
      <c r="O212" s="81"/>
      <c r="P212" s="200">
        <f>O212*H212</f>
        <v>0</v>
      </c>
      <c r="Q212" s="200">
        <v>2.9139999999999999E-2</v>
      </c>
      <c r="R212" s="200">
        <f>Q212*H212</f>
        <v>2.0106600000000001</v>
      </c>
      <c r="S212" s="200">
        <v>0</v>
      </c>
      <c r="T212" s="201">
        <f>S212*H212</f>
        <v>0</v>
      </c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R212" s="202" t="s">
        <v>291</v>
      </c>
      <c r="AT212" s="202" t="s">
        <v>417</v>
      </c>
      <c r="AU212" s="202" t="s">
        <v>95</v>
      </c>
      <c r="AY212" s="38" t="s">
        <v>242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38" t="s">
        <v>93</v>
      </c>
      <c r="BK212" s="203">
        <f>ROUND(I212*H212,2)</f>
        <v>0</v>
      </c>
      <c r="BL212" s="38" t="s">
        <v>117</v>
      </c>
      <c r="BM212" s="202" t="s">
        <v>1076</v>
      </c>
    </row>
    <row r="213" spans="1:65" s="204" customFormat="1" x14ac:dyDescent="0.2">
      <c r="B213" s="205"/>
      <c r="C213" s="206"/>
      <c r="D213" s="207" t="s">
        <v>249</v>
      </c>
      <c r="E213" s="208" t="s">
        <v>1</v>
      </c>
      <c r="F213" s="209" t="s">
        <v>1073</v>
      </c>
      <c r="G213" s="206"/>
      <c r="H213" s="210">
        <v>69</v>
      </c>
      <c r="I213" s="32"/>
      <c r="J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249</v>
      </c>
      <c r="AU213" s="215" t="s">
        <v>95</v>
      </c>
      <c r="AV213" s="204" t="s">
        <v>95</v>
      </c>
      <c r="AW213" s="204" t="s">
        <v>42</v>
      </c>
      <c r="AX213" s="204" t="s">
        <v>93</v>
      </c>
      <c r="AY213" s="215" t="s">
        <v>242</v>
      </c>
    </row>
    <row r="214" spans="1:65" s="57" customFormat="1" ht="21.75" customHeight="1" x14ac:dyDescent="0.2">
      <c r="A214" s="53"/>
      <c r="B214" s="155"/>
      <c r="C214" s="191" t="s">
        <v>436</v>
      </c>
      <c r="D214" s="191" t="s">
        <v>244</v>
      </c>
      <c r="E214" s="192" t="s">
        <v>654</v>
      </c>
      <c r="F214" s="193" t="s">
        <v>655</v>
      </c>
      <c r="G214" s="194" t="s">
        <v>387</v>
      </c>
      <c r="H214" s="195">
        <v>6</v>
      </c>
      <c r="I214" s="31"/>
      <c r="J214" s="196">
        <f>ROUND(I214*H214,2)</f>
        <v>0</v>
      </c>
      <c r="K214" s="197"/>
      <c r="L214" s="54"/>
      <c r="M214" s="198" t="s">
        <v>1</v>
      </c>
      <c r="N214" s="199" t="s">
        <v>50</v>
      </c>
      <c r="O214" s="8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R214" s="202" t="s">
        <v>117</v>
      </c>
      <c r="AT214" s="202" t="s">
        <v>244</v>
      </c>
      <c r="AU214" s="202" t="s">
        <v>95</v>
      </c>
      <c r="AY214" s="38" t="s">
        <v>242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38" t="s">
        <v>93</v>
      </c>
      <c r="BK214" s="203">
        <f>ROUND(I214*H214,2)</f>
        <v>0</v>
      </c>
      <c r="BL214" s="38" t="s">
        <v>117</v>
      </c>
      <c r="BM214" s="202" t="s">
        <v>1077</v>
      </c>
    </row>
    <row r="215" spans="1:65" s="57" customFormat="1" ht="16.5" customHeight="1" x14ac:dyDescent="0.2">
      <c r="A215" s="53"/>
      <c r="B215" s="155"/>
      <c r="C215" s="238" t="s">
        <v>440</v>
      </c>
      <c r="D215" s="238" t="s">
        <v>417</v>
      </c>
      <c r="E215" s="239" t="s">
        <v>658</v>
      </c>
      <c r="F215" s="240" t="s">
        <v>659</v>
      </c>
      <c r="G215" s="241" t="s">
        <v>387</v>
      </c>
      <c r="H215" s="242">
        <v>6</v>
      </c>
      <c r="I215" s="35"/>
      <c r="J215" s="243">
        <f>ROUND(I215*H215,2)</f>
        <v>0</v>
      </c>
      <c r="K215" s="244"/>
      <c r="L215" s="245"/>
      <c r="M215" s="246" t="s">
        <v>1</v>
      </c>
      <c r="N215" s="247" t="s">
        <v>50</v>
      </c>
      <c r="O215" s="81"/>
      <c r="P215" s="200">
        <f>O215*H215</f>
        <v>0</v>
      </c>
      <c r="Q215" s="200">
        <v>1.7700000000000001E-3</v>
      </c>
      <c r="R215" s="200">
        <f>Q215*H215</f>
        <v>1.0620000000000001E-2</v>
      </c>
      <c r="S215" s="200">
        <v>0</v>
      </c>
      <c r="T215" s="201">
        <f>S215*H215</f>
        <v>0</v>
      </c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R215" s="202" t="s">
        <v>291</v>
      </c>
      <c r="AT215" s="202" t="s">
        <v>417</v>
      </c>
      <c r="AU215" s="202" t="s">
        <v>95</v>
      </c>
      <c r="AY215" s="38" t="s">
        <v>242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38" t="s">
        <v>93</v>
      </c>
      <c r="BK215" s="203">
        <f>ROUND(I215*H215,2)</f>
        <v>0</v>
      </c>
      <c r="BL215" s="38" t="s">
        <v>117</v>
      </c>
      <c r="BM215" s="202" t="s">
        <v>1078</v>
      </c>
    </row>
    <row r="216" spans="1:65" s="57" customFormat="1" ht="44.25" customHeight="1" x14ac:dyDescent="0.2">
      <c r="A216" s="53"/>
      <c r="B216" s="155"/>
      <c r="C216" s="191" t="s">
        <v>447</v>
      </c>
      <c r="D216" s="191" t="s">
        <v>244</v>
      </c>
      <c r="E216" s="192" t="s">
        <v>670</v>
      </c>
      <c r="F216" s="193" t="s">
        <v>671</v>
      </c>
      <c r="G216" s="194" t="s">
        <v>299</v>
      </c>
      <c r="H216" s="195">
        <v>481.7</v>
      </c>
      <c r="I216" s="31"/>
      <c r="J216" s="196">
        <f>ROUND(I216*H216,2)</f>
        <v>0</v>
      </c>
      <c r="K216" s="197"/>
      <c r="L216" s="54"/>
      <c r="M216" s="198" t="s">
        <v>1</v>
      </c>
      <c r="N216" s="199" t="s">
        <v>50</v>
      </c>
      <c r="O216" s="8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R216" s="202" t="s">
        <v>117</v>
      </c>
      <c r="AT216" s="202" t="s">
        <v>244</v>
      </c>
      <c r="AU216" s="202" t="s">
        <v>95</v>
      </c>
      <c r="AY216" s="38" t="s">
        <v>242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38" t="s">
        <v>93</v>
      </c>
      <c r="BK216" s="203">
        <f>ROUND(I216*H216,2)</f>
        <v>0</v>
      </c>
      <c r="BL216" s="38" t="s">
        <v>117</v>
      </c>
      <c r="BM216" s="202" t="s">
        <v>1079</v>
      </c>
    </row>
    <row r="217" spans="1:65" s="57" customFormat="1" ht="29.25" customHeight="1" x14ac:dyDescent="0.2">
      <c r="A217" s="53"/>
      <c r="B217" s="155"/>
      <c r="C217" s="191" t="s">
        <v>1120</v>
      </c>
      <c r="D217" s="191" t="s">
        <v>244</v>
      </c>
      <c r="E217" s="192"/>
      <c r="F217" s="193" t="s">
        <v>1119</v>
      </c>
      <c r="G217" s="194" t="s">
        <v>299</v>
      </c>
      <c r="H217" s="195">
        <v>420</v>
      </c>
      <c r="I217" s="31"/>
      <c r="J217" s="196">
        <f t="shared" ref="J217" si="0">ROUND(I217*H217,2)</f>
        <v>0</v>
      </c>
      <c r="K217" s="197"/>
      <c r="L217" s="54"/>
      <c r="M217" s="198" t="s">
        <v>1</v>
      </c>
      <c r="N217" s="199" t="s">
        <v>50</v>
      </c>
      <c r="O217" s="81"/>
      <c r="P217" s="200">
        <f t="shared" ref="P217" si="1">O217*H217</f>
        <v>0</v>
      </c>
      <c r="Q217" s="200">
        <v>0</v>
      </c>
      <c r="R217" s="200">
        <f t="shared" ref="R217" si="2">Q217*H217</f>
        <v>0</v>
      </c>
      <c r="S217" s="200">
        <v>0</v>
      </c>
      <c r="T217" s="201">
        <f t="shared" ref="T217" si="3">S217*H217</f>
        <v>0</v>
      </c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R217" s="202" t="s">
        <v>117</v>
      </c>
      <c r="AT217" s="202" t="s">
        <v>244</v>
      </c>
      <c r="AU217" s="202" t="s">
        <v>95</v>
      </c>
      <c r="AY217" s="38" t="s">
        <v>242</v>
      </c>
      <c r="BE217" s="203">
        <f t="shared" ref="BE217" si="4">IF(N217="základní",J217,0)</f>
        <v>0</v>
      </c>
      <c r="BF217" s="203">
        <f t="shared" ref="BF217" si="5">IF(N217="snížená",J217,0)</f>
        <v>0</v>
      </c>
      <c r="BG217" s="203">
        <f t="shared" ref="BG217" si="6">IF(N217="zákl. přenesená",J217,0)</f>
        <v>0</v>
      </c>
      <c r="BH217" s="203">
        <f t="shared" ref="BH217" si="7">IF(N217="sníž. přenesená",J217,0)</f>
        <v>0</v>
      </c>
      <c r="BI217" s="203">
        <f t="shared" ref="BI217" si="8">IF(N217="nulová",J217,0)</f>
        <v>0</v>
      </c>
      <c r="BJ217" s="38" t="s">
        <v>93</v>
      </c>
      <c r="BK217" s="203">
        <f t="shared" ref="BK217" si="9">ROUND(I217*H217,2)</f>
        <v>0</v>
      </c>
      <c r="BL217" s="38" t="s">
        <v>117</v>
      </c>
      <c r="BM217" s="202" t="s">
        <v>672</v>
      </c>
    </row>
    <row r="218" spans="1:65" s="57" customFormat="1" ht="16.5" customHeight="1" x14ac:dyDescent="0.2">
      <c r="A218" s="53"/>
      <c r="B218" s="155"/>
      <c r="C218" s="191" t="s">
        <v>452</v>
      </c>
      <c r="D218" s="191" t="s">
        <v>244</v>
      </c>
      <c r="E218" s="192" t="s">
        <v>714</v>
      </c>
      <c r="F218" s="193" t="s">
        <v>715</v>
      </c>
      <c r="G218" s="194" t="s">
        <v>299</v>
      </c>
      <c r="H218" s="195">
        <v>412.7</v>
      </c>
      <c r="I218" s="31"/>
      <c r="J218" s="196">
        <f>ROUND(I218*H218,2)</f>
        <v>0</v>
      </c>
      <c r="K218" s="197"/>
      <c r="L218" s="54"/>
      <c r="M218" s="198" t="s">
        <v>1</v>
      </c>
      <c r="N218" s="199" t="s">
        <v>50</v>
      </c>
      <c r="O218" s="8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R218" s="202" t="s">
        <v>117</v>
      </c>
      <c r="AT218" s="202" t="s">
        <v>244</v>
      </c>
      <c r="AU218" s="202" t="s">
        <v>95</v>
      </c>
      <c r="AY218" s="38" t="s">
        <v>242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38" t="s">
        <v>93</v>
      </c>
      <c r="BK218" s="203">
        <f>ROUND(I218*H218,2)</f>
        <v>0</v>
      </c>
      <c r="BL218" s="38" t="s">
        <v>117</v>
      </c>
      <c r="BM218" s="202" t="s">
        <v>1080</v>
      </c>
    </row>
    <row r="219" spans="1:65" s="204" customFormat="1" x14ac:dyDescent="0.2">
      <c r="B219" s="205"/>
      <c r="C219" s="206"/>
      <c r="D219" s="207" t="s">
        <v>249</v>
      </c>
      <c r="E219" s="208" t="s">
        <v>1</v>
      </c>
      <c r="F219" s="209" t="s">
        <v>106</v>
      </c>
      <c r="G219" s="206"/>
      <c r="H219" s="210">
        <v>412.7</v>
      </c>
      <c r="I219" s="32"/>
      <c r="J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249</v>
      </c>
      <c r="AU219" s="215" t="s">
        <v>95</v>
      </c>
      <c r="AV219" s="204" t="s">
        <v>95</v>
      </c>
      <c r="AW219" s="204" t="s">
        <v>42</v>
      </c>
      <c r="AX219" s="204" t="s">
        <v>93</v>
      </c>
      <c r="AY219" s="215" t="s">
        <v>242</v>
      </c>
    </row>
    <row r="220" spans="1:65" s="57" customFormat="1" ht="21.75" customHeight="1" x14ac:dyDescent="0.2">
      <c r="A220" s="53"/>
      <c r="B220" s="155"/>
      <c r="C220" s="191" t="s">
        <v>455</v>
      </c>
      <c r="D220" s="191" t="s">
        <v>244</v>
      </c>
      <c r="E220" s="192" t="s">
        <v>718</v>
      </c>
      <c r="F220" s="193" t="s">
        <v>719</v>
      </c>
      <c r="G220" s="194" t="s">
        <v>387</v>
      </c>
      <c r="H220" s="195">
        <v>2</v>
      </c>
      <c r="I220" s="31"/>
      <c r="J220" s="196">
        <f>ROUND(I220*H220,2)</f>
        <v>0</v>
      </c>
      <c r="K220" s="197"/>
      <c r="L220" s="54"/>
      <c r="M220" s="198" t="s">
        <v>1</v>
      </c>
      <c r="N220" s="199" t="s">
        <v>50</v>
      </c>
      <c r="O220" s="81"/>
      <c r="P220" s="200">
        <f>O220*H220</f>
        <v>0</v>
      </c>
      <c r="Q220" s="200">
        <v>0.45937</v>
      </c>
      <c r="R220" s="200">
        <f>Q220*H220</f>
        <v>0.91874</v>
      </c>
      <c r="S220" s="200">
        <v>0</v>
      </c>
      <c r="T220" s="201">
        <f>S220*H220</f>
        <v>0</v>
      </c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R220" s="202" t="s">
        <v>117</v>
      </c>
      <c r="AT220" s="202" t="s">
        <v>244</v>
      </c>
      <c r="AU220" s="202" t="s">
        <v>95</v>
      </c>
      <c r="AY220" s="38" t="s">
        <v>242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38" t="s">
        <v>93</v>
      </c>
      <c r="BK220" s="203">
        <f>ROUND(I220*H220,2)</f>
        <v>0</v>
      </c>
      <c r="BL220" s="38" t="s">
        <v>117</v>
      </c>
      <c r="BM220" s="202" t="s">
        <v>1081</v>
      </c>
    </row>
    <row r="221" spans="1:65" s="57" customFormat="1" ht="16.5" customHeight="1" x14ac:dyDescent="0.2">
      <c r="A221" s="53"/>
      <c r="B221" s="155"/>
      <c r="C221" s="191" t="s">
        <v>462</v>
      </c>
      <c r="D221" s="191" t="s">
        <v>244</v>
      </c>
      <c r="E221" s="192" t="s">
        <v>774</v>
      </c>
      <c r="F221" s="193" t="s">
        <v>775</v>
      </c>
      <c r="G221" s="194" t="s">
        <v>299</v>
      </c>
      <c r="H221" s="195">
        <v>14</v>
      </c>
      <c r="I221" s="31"/>
      <c r="J221" s="196">
        <f>ROUND(I221*H221,2)</f>
        <v>0</v>
      </c>
      <c r="K221" s="197"/>
      <c r="L221" s="54"/>
      <c r="M221" s="198" t="s">
        <v>1</v>
      </c>
      <c r="N221" s="199" t="s">
        <v>50</v>
      </c>
      <c r="O221" s="81"/>
      <c r="P221" s="200">
        <f>O221*H221</f>
        <v>0</v>
      </c>
      <c r="Q221" s="200">
        <v>9.0000000000000006E-5</v>
      </c>
      <c r="R221" s="200">
        <f>Q221*H221</f>
        <v>1.2600000000000001E-3</v>
      </c>
      <c r="S221" s="200">
        <v>0</v>
      </c>
      <c r="T221" s="201">
        <f>S221*H221</f>
        <v>0</v>
      </c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R221" s="202" t="s">
        <v>117</v>
      </c>
      <c r="AT221" s="202" t="s">
        <v>244</v>
      </c>
      <c r="AU221" s="202" t="s">
        <v>95</v>
      </c>
      <c r="AY221" s="38" t="s">
        <v>242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38" t="s">
        <v>93</v>
      </c>
      <c r="BK221" s="203">
        <f>ROUND(I221*H221,2)</f>
        <v>0</v>
      </c>
      <c r="BL221" s="38" t="s">
        <v>117</v>
      </c>
      <c r="BM221" s="202" t="s">
        <v>1082</v>
      </c>
    </row>
    <row r="222" spans="1:65" s="204" customFormat="1" x14ac:dyDescent="0.2">
      <c r="B222" s="205"/>
      <c r="C222" s="206"/>
      <c r="D222" s="207" t="s">
        <v>249</v>
      </c>
      <c r="E222" s="208" t="s">
        <v>1</v>
      </c>
      <c r="F222" s="209" t="s">
        <v>1083</v>
      </c>
      <c r="G222" s="206"/>
      <c r="H222" s="210">
        <v>14</v>
      </c>
      <c r="I222" s="32"/>
      <c r="J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249</v>
      </c>
      <c r="AU222" s="215" t="s">
        <v>95</v>
      </c>
      <c r="AV222" s="204" t="s">
        <v>95</v>
      </c>
      <c r="AW222" s="204" t="s">
        <v>42</v>
      </c>
      <c r="AX222" s="204" t="s">
        <v>93</v>
      </c>
      <c r="AY222" s="215" t="s">
        <v>242</v>
      </c>
    </row>
    <row r="223" spans="1:65" s="57" customFormat="1" ht="21.75" customHeight="1" x14ac:dyDescent="0.2">
      <c r="A223" s="53"/>
      <c r="B223" s="155"/>
      <c r="C223" s="191" t="s">
        <v>466</v>
      </c>
      <c r="D223" s="191" t="s">
        <v>244</v>
      </c>
      <c r="E223" s="192"/>
      <c r="F223" s="193" t="s">
        <v>1124</v>
      </c>
      <c r="G223" s="194" t="s">
        <v>1125</v>
      </c>
      <c r="H223" s="195">
        <v>92</v>
      </c>
      <c r="I223" s="31"/>
      <c r="J223" s="196">
        <f>ROUND(I223*H223,2)</f>
        <v>0</v>
      </c>
      <c r="K223" s="197"/>
      <c r="L223" s="54"/>
      <c r="M223" s="198" t="s">
        <v>1</v>
      </c>
      <c r="N223" s="199" t="s">
        <v>50</v>
      </c>
      <c r="O223" s="81"/>
      <c r="P223" s="200">
        <f>O223*H223</f>
        <v>0</v>
      </c>
      <c r="Q223" s="200">
        <v>8.0000000000000007E-5</v>
      </c>
      <c r="R223" s="200">
        <f>Q223*H223</f>
        <v>7.3600000000000002E-3</v>
      </c>
      <c r="S223" s="200">
        <v>0</v>
      </c>
      <c r="T223" s="201">
        <f>S223*H223</f>
        <v>0</v>
      </c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R223" s="202" t="s">
        <v>117</v>
      </c>
      <c r="AT223" s="202" t="s">
        <v>244</v>
      </c>
      <c r="AU223" s="202" t="s">
        <v>95</v>
      </c>
      <c r="AY223" s="38" t="s">
        <v>242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38" t="s">
        <v>93</v>
      </c>
      <c r="BK223" s="203">
        <f>ROUND(I223*H223,2)</f>
        <v>0</v>
      </c>
      <c r="BL223" s="38" t="s">
        <v>117</v>
      </c>
      <c r="BM223" s="202" t="s">
        <v>1086</v>
      </c>
    </row>
    <row r="224" spans="1:65" s="204" customFormat="1" x14ac:dyDescent="0.2">
      <c r="B224" s="205"/>
      <c r="C224" s="206"/>
      <c r="D224" s="207" t="s">
        <v>249</v>
      </c>
      <c r="E224" s="208" t="s">
        <v>1</v>
      </c>
      <c r="F224" s="209" t="s">
        <v>1126</v>
      </c>
      <c r="G224" s="206"/>
      <c r="H224" s="210">
        <v>92</v>
      </c>
      <c r="I224" s="32"/>
      <c r="J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249</v>
      </c>
      <c r="AU224" s="215" t="s">
        <v>95</v>
      </c>
      <c r="AV224" s="204" t="s">
        <v>95</v>
      </c>
      <c r="AW224" s="204" t="s">
        <v>42</v>
      </c>
      <c r="AX224" s="204" t="s">
        <v>93</v>
      </c>
      <c r="AY224" s="215" t="s">
        <v>242</v>
      </c>
    </row>
    <row r="225" spans="1:65" s="57" customFormat="1" ht="16.5" customHeight="1" x14ac:dyDescent="0.2">
      <c r="A225" s="53"/>
      <c r="B225" s="155"/>
      <c r="C225" s="191" t="s">
        <v>471</v>
      </c>
      <c r="D225" s="191" t="s">
        <v>244</v>
      </c>
      <c r="E225" s="192" t="s">
        <v>1087</v>
      </c>
      <c r="F225" s="193" t="s">
        <v>1088</v>
      </c>
      <c r="G225" s="194" t="s">
        <v>387</v>
      </c>
      <c r="H225" s="195">
        <v>2</v>
      </c>
      <c r="I225" s="31"/>
      <c r="J225" s="196">
        <f>ROUND(I225*H225,2)</f>
        <v>0</v>
      </c>
      <c r="K225" s="197"/>
      <c r="L225" s="54"/>
      <c r="M225" s="198" t="s">
        <v>1</v>
      </c>
      <c r="N225" s="199" t="s">
        <v>50</v>
      </c>
      <c r="O225" s="81"/>
      <c r="P225" s="200">
        <f>O225*H225</f>
        <v>0</v>
      </c>
      <c r="Q225" s="200">
        <v>1.1999999999999999E-3</v>
      </c>
      <c r="R225" s="200">
        <f>Q225*H225</f>
        <v>2.3999999999999998E-3</v>
      </c>
      <c r="S225" s="200">
        <v>0</v>
      </c>
      <c r="T225" s="201">
        <f>S225*H225</f>
        <v>0</v>
      </c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R225" s="202" t="s">
        <v>117</v>
      </c>
      <c r="AT225" s="202" t="s">
        <v>244</v>
      </c>
      <c r="AU225" s="202" t="s">
        <v>95</v>
      </c>
      <c r="AY225" s="38" t="s">
        <v>242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38" t="s">
        <v>93</v>
      </c>
      <c r="BK225" s="203">
        <f>ROUND(I225*H225,2)</f>
        <v>0</v>
      </c>
      <c r="BL225" s="38" t="s">
        <v>117</v>
      </c>
      <c r="BM225" s="202" t="s">
        <v>1089</v>
      </c>
    </row>
    <row r="226" spans="1:65" s="57" customFormat="1" ht="30" customHeight="1" x14ac:dyDescent="0.2">
      <c r="A226" s="53"/>
      <c r="B226" s="155"/>
      <c r="C226" s="191" t="s">
        <v>476</v>
      </c>
      <c r="D226" s="191" t="s">
        <v>244</v>
      </c>
      <c r="E226" s="192" t="s">
        <v>783</v>
      </c>
      <c r="F226" s="193" t="s">
        <v>1127</v>
      </c>
      <c r="G226" s="194" t="s">
        <v>299</v>
      </c>
      <c r="H226" s="195">
        <v>412.7</v>
      </c>
      <c r="I226" s="31"/>
      <c r="J226" s="196">
        <f>ROUND(I226*H226,2)</f>
        <v>0</v>
      </c>
      <c r="K226" s="197"/>
      <c r="L226" s="54"/>
      <c r="M226" s="198" t="s">
        <v>1</v>
      </c>
      <c r="N226" s="199" t="s">
        <v>50</v>
      </c>
      <c r="O226" s="8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R226" s="202" t="s">
        <v>117</v>
      </c>
      <c r="AT226" s="202" t="s">
        <v>244</v>
      </c>
      <c r="AU226" s="202" t="s">
        <v>95</v>
      </c>
      <c r="AY226" s="38" t="s">
        <v>242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38" t="s">
        <v>93</v>
      </c>
      <c r="BK226" s="203">
        <f>ROUND(I226*H226,2)</f>
        <v>0</v>
      </c>
      <c r="BL226" s="38" t="s">
        <v>117</v>
      </c>
      <c r="BM226" s="202" t="s">
        <v>1090</v>
      </c>
    </row>
    <row r="227" spans="1:65" s="204" customFormat="1" x14ac:dyDescent="0.2">
      <c r="B227" s="205"/>
      <c r="C227" s="206"/>
      <c r="D227" s="207" t="s">
        <v>249</v>
      </c>
      <c r="E227" s="208" t="s">
        <v>1</v>
      </c>
      <c r="F227" s="209" t="s">
        <v>106</v>
      </c>
      <c r="G227" s="206"/>
      <c r="H227" s="210">
        <v>412.7</v>
      </c>
      <c r="I227" s="32"/>
      <c r="J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249</v>
      </c>
      <c r="AU227" s="215" t="s">
        <v>95</v>
      </c>
      <c r="AV227" s="204" t="s">
        <v>95</v>
      </c>
      <c r="AW227" s="204" t="s">
        <v>42</v>
      </c>
      <c r="AX227" s="204" t="s">
        <v>93</v>
      </c>
      <c r="AY227" s="215" t="s">
        <v>242</v>
      </c>
    </row>
    <row r="228" spans="1:65" s="57" customFormat="1" ht="16.5" customHeight="1" x14ac:dyDescent="0.2">
      <c r="A228" s="53"/>
      <c r="B228" s="155"/>
      <c r="C228" s="191" t="s">
        <v>480</v>
      </c>
      <c r="D228" s="191" t="s">
        <v>244</v>
      </c>
      <c r="E228" s="192" t="s">
        <v>1091</v>
      </c>
      <c r="F228" s="193" t="s">
        <v>1092</v>
      </c>
      <c r="G228" s="194" t="s">
        <v>387</v>
      </c>
      <c r="H228" s="195">
        <v>1</v>
      </c>
      <c r="I228" s="31"/>
      <c r="J228" s="196">
        <f>ROUND(I228*H228,2)</f>
        <v>0</v>
      </c>
      <c r="K228" s="197"/>
      <c r="L228" s="54"/>
      <c r="M228" s="198" t="s">
        <v>1</v>
      </c>
      <c r="N228" s="199" t="s">
        <v>50</v>
      </c>
      <c r="O228" s="8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R228" s="202" t="s">
        <v>117</v>
      </c>
      <c r="AT228" s="202" t="s">
        <v>244</v>
      </c>
      <c r="AU228" s="202" t="s">
        <v>95</v>
      </c>
      <c r="AY228" s="38" t="s">
        <v>242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38" t="s">
        <v>93</v>
      </c>
      <c r="BK228" s="203">
        <f>ROUND(I228*H228,2)</f>
        <v>0</v>
      </c>
      <c r="BL228" s="38" t="s">
        <v>117</v>
      </c>
      <c r="BM228" s="202" t="s">
        <v>1093</v>
      </c>
    </row>
    <row r="229" spans="1:65" s="175" customFormat="1" ht="22.9" customHeight="1" x14ac:dyDescent="0.2">
      <c r="B229" s="176"/>
      <c r="C229" s="177"/>
      <c r="D229" s="178" t="s">
        <v>84</v>
      </c>
      <c r="E229" s="189" t="s">
        <v>829</v>
      </c>
      <c r="F229" s="189" t="s">
        <v>830</v>
      </c>
      <c r="G229" s="177"/>
      <c r="H229" s="177"/>
      <c r="I229" s="30"/>
      <c r="J229" s="190">
        <f>SUM(J230:J232)</f>
        <v>0</v>
      </c>
      <c r="L229" s="181"/>
      <c r="M229" s="182"/>
      <c r="N229" s="183"/>
      <c r="O229" s="183"/>
      <c r="P229" s="184">
        <f>SUM(P230:P233)</f>
        <v>0</v>
      </c>
      <c r="Q229" s="183"/>
      <c r="R229" s="184">
        <f>SUM(R230:R233)</f>
        <v>0</v>
      </c>
      <c r="S229" s="183"/>
      <c r="T229" s="185">
        <f>SUM(T230:T233)</f>
        <v>0</v>
      </c>
      <c r="AR229" s="186" t="s">
        <v>93</v>
      </c>
      <c r="AT229" s="187" t="s">
        <v>84</v>
      </c>
      <c r="AU229" s="187" t="s">
        <v>93</v>
      </c>
      <c r="AY229" s="186" t="s">
        <v>242</v>
      </c>
      <c r="BK229" s="188">
        <f>SUM(BK230:BK233)</f>
        <v>0</v>
      </c>
    </row>
    <row r="230" spans="1:65" s="57" customFormat="1" ht="21.75" customHeight="1" x14ac:dyDescent="0.2">
      <c r="A230" s="53"/>
      <c r="B230" s="155"/>
      <c r="C230" s="191" t="s">
        <v>485</v>
      </c>
      <c r="D230" s="191" t="s">
        <v>244</v>
      </c>
      <c r="E230" s="192" t="s">
        <v>832</v>
      </c>
      <c r="F230" s="193" t="s">
        <v>833</v>
      </c>
      <c r="G230" s="194" t="s">
        <v>399</v>
      </c>
      <c r="H230" s="195">
        <v>6.1369999999999996</v>
      </c>
      <c r="I230" s="31"/>
      <c r="J230" s="196">
        <f>ROUND(I230*H230,2)</f>
        <v>0</v>
      </c>
      <c r="K230" s="197"/>
      <c r="L230" s="54"/>
      <c r="M230" s="198" t="s">
        <v>1</v>
      </c>
      <c r="N230" s="199" t="s">
        <v>50</v>
      </c>
      <c r="O230" s="8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R230" s="202" t="s">
        <v>117</v>
      </c>
      <c r="AT230" s="202" t="s">
        <v>244</v>
      </c>
      <c r="AU230" s="202" t="s">
        <v>95</v>
      </c>
      <c r="AY230" s="38" t="s">
        <v>242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38" t="s">
        <v>93</v>
      </c>
      <c r="BK230" s="203">
        <f>ROUND(I230*H230,2)</f>
        <v>0</v>
      </c>
      <c r="BL230" s="38" t="s">
        <v>117</v>
      </c>
      <c r="BM230" s="202" t="s">
        <v>1094</v>
      </c>
    </row>
    <row r="231" spans="1:65" s="204" customFormat="1" x14ac:dyDescent="0.2">
      <c r="B231" s="205"/>
      <c r="C231" s="206"/>
      <c r="D231" s="207" t="s">
        <v>249</v>
      </c>
      <c r="E231" s="208" t="s">
        <v>200</v>
      </c>
      <c r="F231" s="209" t="s">
        <v>1095</v>
      </c>
      <c r="G231" s="206"/>
      <c r="H231" s="210">
        <v>6.1369999999999996</v>
      </c>
      <c r="I231" s="32"/>
      <c r="J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249</v>
      </c>
      <c r="AU231" s="215" t="s">
        <v>95</v>
      </c>
      <c r="AV231" s="204" t="s">
        <v>95</v>
      </c>
      <c r="AW231" s="204" t="s">
        <v>42</v>
      </c>
      <c r="AX231" s="204" t="s">
        <v>93</v>
      </c>
      <c r="AY231" s="215" t="s">
        <v>242</v>
      </c>
    </row>
    <row r="232" spans="1:65" s="57" customFormat="1" ht="21.75" customHeight="1" x14ac:dyDescent="0.2">
      <c r="A232" s="53"/>
      <c r="B232" s="155"/>
      <c r="C232" s="191" t="s">
        <v>490</v>
      </c>
      <c r="D232" s="191" t="s">
        <v>244</v>
      </c>
      <c r="E232" s="192" t="s">
        <v>1096</v>
      </c>
      <c r="F232" s="193" t="s">
        <v>1097</v>
      </c>
      <c r="G232" s="194" t="s">
        <v>399</v>
      </c>
      <c r="H232" s="195">
        <v>6.1369999999999996</v>
      </c>
      <c r="I232" s="31"/>
      <c r="J232" s="196">
        <f>ROUND(I232*H232,2)</f>
        <v>0</v>
      </c>
      <c r="K232" s="197"/>
      <c r="L232" s="54"/>
      <c r="M232" s="198" t="s">
        <v>1</v>
      </c>
      <c r="N232" s="199" t="s">
        <v>50</v>
      </c>
      <c r="O232" s="8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R232" s="202" t="s">
        <v>117</v>
      </c>
      <c r="AT232" s="202" t="s">
        <v>244</v>
      </c>
      <c r="AU232" s="202" t="s">
        <v>95</v>
      </c>
      <c r="AY232" s="38" t="s">
        <v>242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38" t="s">
        <v>93</v>
      </c>
      <c r="BK232" s="203">
        <f>ROUND(I232*H232,2)</f>
        <v>0</v>
      </c>
      <c r="BL232" s="38" t="s">
        <v>117</v>
      </c>
      <c r="BM232" s="202" t="s">
        <v>1098</v>
      </c>
    </row>
    <row r="233" spans="1:65" s="204" customFormat="1" x14ac:dyDescent="0.2">
      <c r="B233" s="205"/>
      <c r="C233" s="206"/>
      <c r="D233" s="207" t="s">
        <v>249</v>
      </c>
      <c r="E233" s="208" t="s">
        <v>1</v>
      </c>
      <c r="F233" s="209" t="s">
        <v>200</v>
      </c>
      <c r="G233" s="206"/>
      <c r="H233" s="210">
        <v>6.1369999999999996</v>
      </c>
      <c r="I233" s="206"/>
      <c r="J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249</v>
      </c>
      <c r="AU233" s="215" t="s">
        <v>95</v>
      </c>
      <c r="AV233" s="204" t="s">
        <v>95</v>
      </c>
      <c r="AW233" s="204" t="s">
        <v>42</v>
      </c>
      <c r="AX233" s="204" t="s">
        <v>93</v>
      </c>
      <c r="AY233" s="215" t="s">
        <v>242</v>
      </c>
    </row>
    <row r="234" spans="1:65" s="57" customFormat="1" ht="6.95" customHeight="1" x14ac:dyDescent="0.2">
      <c r="A234" s="53"/>
      <c r="B234" s="264"/>
      <c r="C234" s="265"/>
      <c r="D234" s="265"/>
      <c r="E234" s="265"/>
      <c r="F234" s="265"/>
      <c r="G234" s="265"/>
      <c r="H234" s="265"/>
      <c r="I234" s="265"/>
      <c r="J234" s="265"/>
      <c r="K234" s="70"/>
      <c r="L234" s="54"/>
      <c r="M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</row>
  </sheetData>
  <sheetProtection password="C73A" sheet="1" objects="1" scenarios="1"/>
  <autoFilter ref="C119:K233" xr:uid="{00000000-0009-0000-0000-000002000000}"/>
  <mergeCells count="9">
    <mergeCell ref="E86:H86"/>
    <mergeCell ref="E110:H110"/>
    <mergeCell ref="E112:H112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7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5"/>
      <c r="C3" s="6"/>
      <c r="D3" s="6"/>
      <c r="E3" s="6"/>
      <c r="F3" s="6"/>
      <c r="G3" s="6"/>
      <c r="H3" s="7"/>
    </row>
    <row r="4" spans="1:8" s="1" customFormat="1" ht="24.95" customHeight="1" x14ac:dyDescent="0.2">
      <c r="B4" s="7"/>
      <c r="C4" s="8" t="s">
        <v>1099</v>
      </c>
      <c r="H4" s="7"/>
    </row>
    <row r="5" spans="1:8" s="1" customFormat="1" ht="12" customHeight="1" x14ac:dyDescent="0.2">
      <c r="B5" s="7"/>
      <c r="C5" s="9" t="s">
        <v>13</v>
      </c>
      <c r="D5" s="357" t="s">
        <v>14</v>
      </c>
      <c r="E5" s="358"/>
      <c r="F5" s="358"/>
      <c r="H5" s="7"/>
    </row>
    <row r="6" spans="1:8" s="1" customFormat="1" ht="36.950000000000003" customHeight="1" x14ac:dyDescent="0.2">
      <c r="B6" s="7"/>
      <c r="C6" s="10" t="s">
        <v>16</v>
      </c>
      <c r="D6" s="359" t="s">
        <v>17</v>
      </c>
      <c r="E6" s="358"/>
      <c r="F6" s="358"/>
      <c r="H6" s="7"/>
    </row>
    <row r="7" spans="1:8" s="1" customFormat="1" ht="16.5" customHeight="1" x14ac:dyDescent="0.2">
      <c r="B7" s="7"/>
      <c r="C7" s="11" t="s">
        <v>24</v>
      </c>
      <c r="D7" s="16" t="str">
        <f>'Rekapitulace stavby'!AN8</f>
        <v>14. 10. 2021</v>
      </c>
      <c r="H7" s="7"/>
    </row>
    <row r="8" spans="1:8" s="2" customFormat="1" ht="10.9" customHeight="1" x14ac:dyDescent="0.2">
      <c r="A8" s="12"/>
      <c r="B8" s="13"/>
      <c r="C8" s="12"/>
      <c r="D8" s="12"/>
      <c r="E8" s="12"/>
      <c r="F8" s="12"/>
      <c r="G8" s="12"/>
      <c r="H8" s="13"/>
    </row>
    <row r="9" spans="1:8" s="3" customFormat="1" ht="29.25" customHeight="1" x14ac:dyDescent="0.2">
      <c r="A9" s="17"/>
      <c r="B9" s="18"/>
      <c r="C9" s="19" t="s">
        <v>66</v>
      </c>
      <c r="D9" s="20" t="s">
        <v>67</v>
      </c>
      <c r="E9" s="20" t="s">
        <v>229</v>
      </c>
      <c r="F9" s="21" t="s">
        <v>1100</v>
      </c>
      <c r="G9" s="17"/>
      <c r="H9" s="18"/>
    </row>
    <row r="10" spans="1:8" s="2" customFormat="1" ht="26.45" customHeight="1" x14ac:dyDescent="0.2">
      <c r="A10" s="12"/>
      <c r="B10" s="13"/>
      <c r="C10" s="22" t="s">
        <v>1101</v>
      </c>
      <c r="D10" s="22" t="s">
        <v>91</v>
      </c>
      <c r="E10" s="12"/>
      <c r="F10" s="12"/>
      <c r="G10" s="12"/>
      <c r="H10" s="13"/>
    </row>
    <row r="11" spans="1:8" s="2" customFormat="1" ht="16.899999999999999" customHeight="1" x14ac:dyDescent="0.2">
      <c r="A11" s="12"/>
      <c r="B11" s="13"/>
      <c r="C11" s="23" t="s">
        <v>494</v>
      </c>
      <c r="D11" s="24" t="s">
        <v>1</v>
      </c>
      <c r="E11" s="25" t="s">
        <v>1</v>
      </c>
      <c r="F11" s="26">
        <v>40.69</v>
      </c>
      <c r="G11" s="12"/>
      <c r="H11" s="13"/>
    </row>
    <row r="12" spans="1:8" s="2" customFormat="1" ht="16.899999999999999" customHeight="1" x14ac:dyDescent="0.2">
      <c r="A12" s="12"/>
      <c r="B12" s="13"/>
      <c r="C12" s="27" t="s">
        <v>494</v>
      </c>
      <c r="D12" s="27" t="s">
        <v>196</v>
      </c>
      <c r="E12" s="4" t="s">
        <v>1</v>
      </c>
      <c r="F12" s="28">
        <v>40.69</v>
      </c>
      <c r="G12" s="12"/>
      <c r="H12" s="13"/>
    </row>
    <row r="13" spans="1:8" s="2" customFormat="1" ht="16.899999999999999" customHeight="1" x14ac:dyDescent="0.2">
      <c r="A13" s="12"/>
      <c r="B13" s="13"/>
      <c r="C13" s="23" t="s">
        <v>489</v>
      </c>
      <c r="D13" s="24" t="s">
        <v>1</v>
      </c>
      <c r="E13" s="25" t="s">
        <v>1</v>
      </c>
      <c r="F13" s="26">
        <v>134.85</v>
      </c>
      <c r="G13" s="12"/>
      <c r="H13" s="13"/>
    </row>
    <row r="14" spans="1:8" s="2" customFormat="1" ht="16.899999999999999" customHeight="1" x14ac:dyDescent="0.2">
      <c r="A14" s="12"/>
      <c r="B14" s="13"/>
      <c r="C14" s="27" t="s">
        <v>489</v>
      </c>
      <c r="D14" s="27" t="s">
        <v>484</v>
      </c>
      <c r="E14" s="4" t="s">
        <v>1</v>
      </c>
      <c r="F14" s="28">
        <v>134.85</v>
      </c>
      <c r="G14" s="12"/>
      <c r="H14" s="13"/>
    </row>
    <row r="15" spans="1:8" s="2" customFormat="1" ht="16.899999999999999" customHeight="1" x14ac:dyDescent="0.2">
      <c r="A15" s="12"/>
      <c r="B15" s="13"/>
      <c r="C15" s="23" t="s">
        <v>180</v>
      </c>
      <c r="D15" s="24" t="s">
        <v>1</v>
      </c>
      <c r="E15" s="25" t="s">
        <v>1</v>
      </c>
      <c r="F15" s="26">
        <v>0.39300000000000002</v>
      </c>
      <c r="G15" s="12"/>
      <c r="H15" s="13"/>
    </row>
    <row r="16" spans="1:8" s="2" customFormat="1" ht="16.899999999999999" customHeight="1" x14ac:dyDescent="0.2">
      <c r="A16" s="12"/>
      <c r="B16" s="13"/>
      <c r="C16" s="27" t="s">
        <v>180</v>
      </c>
      <c r="D16" s="27" t="s">
        <v>504</v>
      </c>
      <c r="E16" s="4" t="s">
        <v>1</v>
      </c>
      <c r="F16" s="28">
        <v>0.39300000000000002</v>
      </c>
      <c r="G16" s="12"/>
      <c r="H16" s="13"/>
    </row>
    <row r="17" spans="1:8" s="2" customFormat="1" ht="16.899999999999999" customHeight="1" x14ac:dyDescent="0.2">
      <c r="A17" s="12"/>
      <c r="B17" s="13"/>
      <c r="C17" s="29" t="s">
        <v>1102</v>
      </c>
      <c r="D17" s="12"/>
      <c r="E17" s="12"/>
      <c r="F17" s="12"/>
      <c r="G17" s="12"/>
      <c r="H17" s="13"/>
    </row>
    <row r="18" spans="1:8" s="2" customFormat="1" ht="16.899999999999999" customHeight="1" x14ac:dyDescent="0.2">
      <c r="A18" s="12"/>
      <c r="B18" s="13"/>
      <c r="C18" s="27" t="s">
        <v>501</v>
      </c>
      <c r="D18" s="27" t="s">
        <v>502</v>
      </c>
      <c r="E18" s="4" t="s">
        <v>305</v>
      </c>
      <c r="F18" s="28">
        <v>0.39300000000000002</v>
      </c>
      <c r="G18" s="12"/>
      <c r="H18" s="13"/>
    </row>
    <row r="19" spans="1:8" s="2" customFormat="1" ht="16.899999999999999" customHeight="1" x14ac:dyDescent="0.2">
      <c r="A19" s="12"/>
      <c r="B19" s="13"/>
      <c r="C19" s="27" t="s">
        <v>506</v>
      </c>
      <c r="D19" s="27" t="s">
        <v>507</v>
      </c>
      <c r="E19" s="4" t="s">
        <v>247</v>
      </c>
      <c r="F19" s="28">
        <v>4.9130000000000003</v>
      </c>
      <c r="G19" s="12"/>
      <c r="H19" s="13"/>
    </row>
    <row r="20" spans="1:8" s="2" customFormat="1" ht="16.899999999999999" customHeight="1" x14ac:dyDescent="0.2">
      <c r="A20" s="12"/>
      <c r="B20" s="13"/>
      <c r="C20" s="23" t="s">
        <v>106</v>
      </c>
      <c r="D20" s="24" t="s">
        <v>1</v>
      </c>
      <c r="E20" s="25" t="s">
        <v>1</v>
      </c>
      <c r="F20" s="26">
        <v>1205</v>
      </c>
      <c r="G20" s="12"/>
      <c r="H20" s="13"/>
    </row>
    <row r="21" spans="1:8" s="2" customFormat="1" ht="16.899999999999999" customHeight="1" x14ac:dyDescent="0.2">
      <c r="A21" s="12"/>
      <c r="B21" s="13"/>
      <c r="C21" s="27" t="s">
        <v>104</v>
      </c>
      <c r="D21" s="27" t="s">
        <v>257</v>
      </c>
      <c r="E21" s="4" t="s">
        <v>1</v>
      </c>
      <c r="F21" s="28">
        <v>1171.5</v>
      </c>
      <c r="G21" s="12"/>
      <c r="H21" s="13"/>
    </row>
    <row r="22" spans="1:8" s="2" customFormat="1" ht="16.899999999999999" customHeight="1" x14ac:dyDescent="0.2">
      <c r="A22" s="12"/>
      <c r="B22" s="13"/>
      <c r="C22" s="27" t="s">
        <v>116</v>
      </c>
      <c r="D22" s="27" t="s">
        <v>258</v>
      </c>
      <c r="E22" s="4" t="s">
        <v>1</v>
      </c>
      <c r="F22" s="28">
        <v>4</v>
      </c>
      <c r="G22" s="12"/>
      <c r="H22" s="13"/>
    </row>
    <row r="23" spans="1:8" s="2" customFormat="1" ht="16.899999999999999" customHeight="1" x14ac:dyDescent="0.2">
      <c r="A23" s="12"/>
      <c r="B23" s="13"/>
      <c r="C23" s="27" t="s">
        <v>99</v>
      </c>
      <c r="D23" s="27" t="s">
        <v>259</v>
      </c>
      <c r="E23" s="4" t="s">
        <v>1</v>
      </c>
      <c r="F23" s="28">
        <v>18</v>
      </c>
      <c r="G23" s="12"/>
      <c r="H23" s="13"/>
    </row>
    <row r="24" spans="1:8" s="2" customFormat="1" ht="16.899999999999999" customHeight="1" x14ac:dyDescent="0.2">
      <c r="A24" s="12"/>
      <c r="B24" s="13"/>
      <c r="C24" s="27" t="s">
        <v>101</v>
      </c>
      <c r="D24" s="27" t="s">
        <v>260</v>
      </c>
      <c r="E24" s="4" t="s">
        <v>1</v>
      </c>
      <c r="F24" s="28">
        <v>11.5</v>
      </c>
      <c r="G24" s="12"/>
      <c r="H24" s="13"/>
    </row>
    <row r="25" spans="1:8" s="2" customFormat="1" ht="16.899999999999999" customHeight="1" x14ac:dyDescent="0.2">
      <c r="A25" s="12"/>
      <c r="B25" s="13"/>
      <c r="C25" s="27" t="s">
        <v>106</v>
      </c>
      <c r="D25" s="27" t="s">
        <v>255</v>
      </c>
      <c r="E25" s="4" t="s">
        <v>1</v>
      </c>
      <c r="F25" s="28">
        <v>1205</v>
      </c>
      <c r="G25" s="12"/>
      <c r="H25" s="13"/>
    </row>
    <row r="26" spans="1:8" s="2" customFormat="1" ht="16.899999999999999" customHeight="1" x14ac:dyDescent="0.2">
      <c r="A26" s="12"/>
      <c r="B26" s="13"/>
      <c r="C26" s="29" t="s">
        <v>1102</v>
      </c>
      <c r="D26" s="12"/>
      <c r="E26" s="12"/>
      <c r="F26" s="12"/>
      <c r="G26" s="12"/>
      <c r="H26" s="13"/>
    </row>
    <row r="27" spans="1:8" s="2" customFormat="1" ht="16.899999999999999" customHeight="1" x14ac:dyDescent="0.2">
      <c r="A27" s="12"/>
      <c r="B27" s="13"/>
      <c r="C27" s="27" t="s">
        <v>251</v>
      </c>
      <c r="D27" s="27" t="s">
        <v>252</v>
      </c>
      <c r="E27" s="4" t="s">
        <v>247</v>
      </c>
      <c r="F27" s="28">
        <v>46.69</v>
      </c>
      <c r="G27" s="12"/>
      <c r="H27" s="13"/>
    </row>
    <row r="28" spans="1:8" s="2" customFormat="1" ht="16.899999999999999" customHeight="1" x14ac:dyDescent="0.2">
      <c r="A28" s="12"/>
      <c r="B28" s="13"/>
      <c r="C28" s="27" t="s">
        <v>346</v>
      </c>
      <c r="D28" s="27" t="s">
        <v>347</v>
      </c>
      <c r="E28" s="4" t="s">
        <v>247</v>
      </c>
      <c r="F28" s="28">
        <v>71.146000000000001</v>
      </c>
      <c r="G28" s="12"/>
      <c r="H28" s="13"/>
    </row>
    <row r="29" spans="1:8" s="2" customFormat="1" ht="16.899999999999999" customHeight="1" x14ac:dyDescent="0.2">
      <c r="A29" s="12"/>
      <c r="B29" s="13"/>
      <c r="C29" s="27" t="s">
        <v>641</v>
      </c>
      <c r="D29" s="27" t="s">
        <v>642</v>
      </c>
      <c r="E29" s="4" t="s">
        <v>299</v>
      </c>
      <c r="F29" s="28">
        <v>1203.5</v>
      </c>
      <c r="G29" s="12"/>
      <c r="H29" s="13"/>
    </row>
    <row r="30" spans="1:8" s="2" customFormat="1" ht="16.899999999999999" customHeight="1" x14ac:dyDescent="0.2">
      <c r="A30" s="12"/>
      <c r="B30" s="13"/>
      <c r="C30" s="27" t="s">
        <v>654</v>
      </c>
      <c r="D30" s="27" t="s">
        <v>655</v>
      </c>
      <c r="E30" s="4" t="s">
        <v>387</v>
      </c>
      <c r="F30" s="28">
        <v>20</v>
      </c>
      <c r="G30" s="12"/>
      <c r="H30" s="13"/>
    </row>
    <row r="31" spans="1:8" s="2" customFormat="1" ht="22.5" x14ac:dyDescent="0.2">
      <c r="A31" s="12"/>
      <c r="B31" s="13"/>
      <c r="C31" s="27" t="s">
        <v>670</v>
      </c>
      <c r="D31" s="27" t="s">
        <v>671</v>
      </c>
      <c r="E31" s="4" t="s">
        <v>299</v>
      </c>
      <c r="F31" s="28">
        <v>1205</v>
      </c>
      <c r="G31" s="12"/>
      <c r="H31" s="13"/>
    </row>
    <row r="32" spans="1:8" s="2" customFormat="1" ht="16.899999999999999" customHeight="1" x14ac:dyDescent="0.2">
      <c r="A32" s="12"/>
      <c r="B32" s="13"/>
      <c r="C32" s="27" t="s">
        <v>714</v>
      </c>
      <c r="D32" s="27" t="s">
        <v>715</v>
      </c>
      <c r="E32" s="4" t="s">
        <v>299</v>
      </c>
      <c r="F32" s="28">
        <v>1205</v>
      </c>
      <c r="G32" s="12"/>
      <c r="H32" s="13"/>
    </row>
    <row r="33" spans="1:8" s="2" customFormat="1" ht="16.899999999999999" customHeight="1" x14ac:dyDescent="0.2">
      <c r="A33" s="12"/>
      <c r="B33" s="13"/>
      <c r="C33" s="27" t="s">
        <v>718</v>
      </c>
      <c r="D33" s="27" t="s">
        <v>719</v>
      </c>
      <c r="E33" s="4" t="s">
        <v>387</v>
      </c>
      <c r="F33" s="28">
        <v>6</v>
      </c>
      <c r="G33" s="12"/>
      <c r="H33" s="13"/>
    </row>
    <row r="34" spans="1:8" s="2" customFormat="1" ht="16.899999999999999" customHeight="1" x14ac:dyDescent="0.2">
      <c r="A34" s="12"/>
      <c r="B34" s="13"/>
      <c r="C34" s="27" t="s">
        <v>783</v>
      </c>
      <c r="D34" s="27" t="s">
        <v>784</v>
      </c>
      <c r="E34" s="4" t="s">
        <v>299</v>
      </c>
      <c r="F34" s="28">
        <v>1205</v>
      </c>
      <c r="G34" s="12"/>
      <c r="H34" s="13"/>
    </row>
    <row r="35" spans="1:8" s="2" customFormat="1" ht="16.899999999999999" customHeight="1" x14ac:dyDescent="0.2">
      <c r="A35" s="12"/>
      <c r="B35" s="13"/>
      <c r="C35" s="27" t="s">
        <v>646</v>
      </c>
      <c r="D35" s="27" t="s">
        <v>647</v>
      </c>
      <c r="E35" s="4" t="s">
        <v>299</v>
      </c>
      <c r="F35" s="28">
        <v>1203.5</v>
      </c>
      <c r="G35" s="12"/>
      <c r="H35" s="13"/>
    </row>
    <row r="36" spans="1:8" s="2" customFormat="1" ht="16.899999999999999" customHeight="1" x14ac:dyDescent="0.2">
      <c r="A36" s="12"/>
      <c r="B36" s="13"/>
      <c r="C36" s="27" t="s">
        <v>658</v>
      </c>
      <c r="D36" s="27" t="s">
        <v>659</v>
      </c>
      <c r="E36" s="4" t="s">
        <v>387</v>
      </c>
      <c r="F36" s="28">
        <v>20</v>
      </c>
      <c r="G36" s="12"/>
      <c r="H36" s="13"/>
    </row>
    <row r="37" spans="1:8" s="2" customFormat="1" ht="16.899999999999999" customHeight="1" x14ac:dyDescent="0.2">
      <c r="A37" s="12"/>
      <c r="B37" s="13"/>
      <c r="C37" s="23" t="s">
        <v>101</v>
      </c>
      <c r="D37" s="24" t="s">
        <v>1</v>
      </c>
      <c r="E37" s="25" t="s">
        <v>1</v>
      </c>
      <c r="F37" s="26">
        <v>11.5</v>
      </c>
      <c r="G37" s="12"/>
      <c r="H37" s="13"/>
    </row>
    <row r="38" spans="1:8" s="2" customFormat="1" ht="16.899999999999999" customHeight="1" x14ac:dyDescent="0.2">
      <c r="A38" s="12"/>
      <c r="B38" s="13"/>
      <c r="C38" s="27" t="s">
        <v>101</v>
      </c>
      <c r="D38" s="27" t="s">
        <v>260</v>
      </c>
      <c r="E38" s="4" t="s">
        <v>1</v>
      </c>
      <c r="F38" s="28">
        <v>11.5</v>
      </c>
      <c r="G38" s="12"/>
      <c r="H38" s="13"/>
    </row>
    <row r="39" spans="1:8" s="2" customFormat="1" ht="16.899999999999999" customHeight="1" x14ac:dyDescent="0.2">
      <c r="A39" s="12"/>
      <c r="B39" s="13"/>
      <c r="C39" s="29" t="s">
        <v>1102</v>
      </c>
      <c r="D39" s="12"/>
      <c r="E39" s="12"/>
      <c r="F39" s="12"/>
      <c r="G39" s="12"/>
      <c r="H39" s="13"/>
    </row>
    <row r="40" spans="1:8" s="2" customFormat="1" ht="16.899999999999999" customHeight="1" x14ac:dyDescent="0.2">
      <c r="A40" s="12"/>
      <c r="B40" s="13"/>
      <c r="C40" s="27" t="s">
        <v>251</v>
      </c>
      <c r="D40" s="27" t="s">
        <v>252</v>
      </c>
      <c r="E40" s="4" t="s">
        <v>247</v>
      </c>
      <c r="F40" s="28">
        <v>46.69</v>
      </c>
      <c r="G40" s="12"/>
      <c r="H40" s="13"/>
    </row>
    <row r="41" spans="1:8" s="2" customFormat="1" ht="16.899999999999999" customHeight="1" x14ac:dyDescent="0.2">
      <c r="A41" s="12"/>
      <c r="B41" s="13"/>
      <c r="C41" s="27" t="s">
        <v>292</v>
      </c>
      <c r="D41" s="27" t="s">
        <v>293</v>
      </c>
      <c r="E41" s="4" t="s">
        <v>247</v>
      </c>
      <c r="F41" s="28">
        <v>17.25</v>
      </c>
      <c r="G41" s="12"/>
      <c r="H41" s="13"/>
    </row>
    <row r="42" spans="1:8" s="2" customFormat="1" ht="22.5" x14ac:dyDescent="0.2">
      <c r="A42" s="12"/>
      <c r="B42" s="13"/>
      <c r="C42" s="27" t="s">
        <v>390</v>
      </c>
      <c r="D42" s="27" t="s">
        <v>391</v>
      </c>
      <c r="E42" s="4" t="s">
        <v>305</v>
      </c>
      <c r="F42" s="28">
        <v>95.971999999999994</v>
      </c>
      <c r="G42" s="12"/>
      <c r="H42" s="13"/>
    </row>
    <row r="43" spans="1:8" s="2" customFormat="1" ht="16.899999999999999" customHeight="1" x14ac:dyDescent="0.2">
      <c r="A43" s="12"/>
      <c r="B43" s="13"/>
      <c r="C43" s="27" t="s">
        <v>423</v>
      </c>
      <c r="D43" s="27" t="s">
        <v>424</v>
      </c>
      <c r="E43" s="4" t="s">
        <v>305</v>
      </c>
      <c r="F43" s="28">
        <v>20.603000000000002</v>
      </c>
      <c r="G43" s="12"/>
      <c r="H43" s="13"/>
    </row>
    <row r="44" spans="1:8" s="2" customFormat="1" ht="16.899999999999999" customHeight="1" x14ac:dyDescent="0.2">
      <c r="A44" s="12"/>
      <c r="B44" s="13"/>
      <c r="C44" s="27" t="s">
        <v>456</v>
      </c>
      <c r="D44" s="27" t="s">
        <v>457</v>
      </c>
      <c r="E44" s="4" t="s">
        <v>305</v>
      </c>
      <c r="F44" s="28">
        <v>7.5380000000000003</v>
      </c>
      <c r="G44" s="12"/>
      <c r="H44" s="13"/>
    </row>
    <row r="45" spans="1:8" s="2" customFormat="1" ht="16.899999999999999" customHeight="1" x14ac:dyDescent="0.2">
      <c r="A45" s="12"/>
      <c r="B45" s="13"/>
      <c r="C45" s="27" t="s">
        <v>774</v>
      </c>
      <c r="D45" s="27" t="s">
        <v>775</v>
      </c>
      <c r="E45" s="4" t="s">
        <v>299</v>
      </c>
      <c r="F45" s="28">
        <v>33.5</v>
      </c>
      <c r="G45" s="12"/>
      <c r="H45" s="13"/>
    </row>
    <row r="46" spans="1:8" s="2" customFormat="1" ht="16.899999999999999" customHeight="1" x14ac:dyDescent="0.2">
      <c r="A46" s="12"/>
      <c r="B46" s="13"/>
      <c r="C46" s="23" t="s">
        <v>104</v>
      </c>
      <c r="D46" s="24" t="s">
        <v>1</v>
      </c>
      <c r="E46" s="25" t="s">
        <v>1</v>
      </c>
      <c r="F46" s="26">
        <v>1171.5</v>
      </c>
      <c r="G46" s="12"/>
      <c r="H46" s="13"/>
    </row>
    <row r="47" spans="1:8" s="2" customFormat="1" ht="16.899999999999999" customHeight="1" x14ac:dyDescent="0.2">
      <c r="A47" s="12"/>
      <c r="B47" s="13"/>
      <c r="C47" s="27" t="s">
        <v>104</v>
      </c>
      <c r="D47" s="27" t="s">
        <v>257</v>
      </c>
      <c r="E47" s="4" t="s">
        <v>1</v>
      </c>
      <c r="F47" s="28">
        <v>1171.5</v>
      </c>
      <c r="G47" s="12"/>
      <c r="H47" s="13"/>
    </row>
    <row r="48" spans="1:8" s="2" customFormat="1" ht="16.899999999999999" customHeight="1" x14ac:dyDescent="0.2">
      <c r="A48" s="12"/>
      <c r="B48" s="13"/>
      <c r="C48" s="29" t="s">
        <v>1102</v>
      </c>
      <c r="D48" s="12"/>
      <c r="E48" s="12"/>
      <c r="F48" s="12"/>
      <c r="G48" s="12"/>
      <c r="H48" s="13"/>
    </row>
    <row r="49" spans="1:8" s="2" customFormat="1" ht="16.899999999999999" customHeight="1" x14ac:dyDescent="0.2">
      <c r="A49" s="12"/>
      <c r="B49" s="13"/>
      <c r="C49" s="27" t="s">
        <v>251</v>
      </c>
      <c r="D49" s="27" t="s">
        <v>252</v>
      </c>
      <c r="E49" s="4" t="s">
        <v>247</v>
      </c>
      <c r="F49" s="28">
        <v>46.69</v>
      </c>
      <c r="G49" s="12"/>
      <c r="H49" s="13"/>
    </row>
    <row r="50" spans="1:8" s="2" customFormat="1" ht="22.5" x14ac:dyDescent="0.2">
      <c r="A50" s="12"/>
      <c r="B50" s="13"/>
      <c r="C50" s="27" t="s">
        <v>342</v>
      </c>
      <c r="D50" s="27" t="s">
        <v>343</v>
      </c>
      <c r="E50" s="4" t="s">
        <v>299</v>
      </c>
      <c r="F50" s="28">
        <v>1171.5</v>
      </c>
      <c r="G50" s="12"/>
      <c r="H50" s="13"/>
    </row>
    <row r="51" spans="1:8" s="2" customFormat="1" ht="16.899999999999999" customHeight="1" x14ac:dyDescent="0.2">
      <c r="A51" s="12"/>
      <c r="B51" s="13"/>
      <c r="C51" s="27" t="s">
        <v>346</v>
      </c>
      <c r="D51" s="27" t="s">
        <v>347</v>
      </c>
      <c r="E51" s="4" t="s">
        <v>247</v>
      </c>
      <c r="F51" s="28">
        <v>71.146000000000001</v>
      </c>
      <c r="G51" s="12"/>
      <c r="H51" s="13"/>
    </row>
    <row r="52" spans="1:8" s="2" customFormat="1" ht="16.899999999999999" customHeight="1" x14ac:dyDescent="0.2">
      <c r="A52" s="12"/>
      <c r="B52" s="13"/>
      <c r="C52" s="23" t="s">
        <v>116</v>
      </c>
      <c r="D52" s="24" t="s">
        <v>1</v>
      </c>
      <c r="E52" s="25" t="s">
        <v>1</v>
      </c>
      <c r="F52" s="26">
        <v>4</v>
      </c>
      <c r="G52" s="12"/>
      <c r="H52" s="13"/>
    </row>
    <row r="53" spans="1:8" s="2" customFormat="1" ht="16.899999999999999" customHeight="1" x14ac:dyDescent="0.2">
      <c r="A53" s="12"/>
      <c r="B53" s="13"/>
      <c r="C53" s="27" t="s">
        <v>116</v>
      </c>
      <c r="D53" s="27" t="s">
        <v>258</v>
      </c>
      <c r="E53" s="4" t="s">
        <v>1</v>
      </c>
      <c r="F53" s="28">
        <v>4</v>
      </c>
      <c r="G53" s="12"/>
      <c r="H53" s="13"/>
    </row>
    <row r="54" spans="1:8" s="2" customFormat="1" ht="16.899999999999999" customHeight="1" x14ac:dyDescent="0.2">
      <c r="A54" s="12"/>
      <c r="B54" s="13"/>
      <c r="C54" s="29" t="s">
        <v>1102</v>
      </c>
      <c r="D54" s="12"/>
      <c r="E54" s="12"/>
      <c r="F54" s="12"/>
      <c r="G54" s="12"/>
      <c r="H54" s="13"/>
    </row>
    <row r="55" spans="1:8" s="2" customFormat="1" ht="16.899999999999999" customHeight="1" x14ac:dyDescent="0.2">
      <c r="A55" s="12"/>
      <c r="B55" s="13"/>
      <c r="C55" s="27" t="s">
        <v>251</v>
      </c>
      <c r="D55" s="27" t="s">
        <v>252</v>
      </c>
      <c r="E55" s="4" t="s">
        <v>247</v>
      </c>
      <c r="F55" s="28">
        <v>46.69</v>
      </c>
      <c r="G55" s="12"/>
      <c r="H55" s="13"/>
    </row>
    <row r="56" spans="1:8" s="2" customFormat="1" ht="22.5" x14ac:dyDescent="0.2">
      <c r="A56" s="12"/>
      <c r="B56" s="13"/>
      <c r="C56" s="27" t="s">
        <v>321</v>
      </c>
      <c r="D56" s="27" t="s">
        <v>322</v>
      </c>
      <c r="E56" s="4" t="s">
        <v>305</v>
      </c>
      <c r="F56" s="28">
        <v>42.247999999999998</v>
      </c>
      <c r="G56" s="12"/>
      <c r="H56" s="13"/>
    </row>
    <row r="57" spans="1:8" s="2" customFormat="1" ht="22.5" x14ac:dyDescent="0.2">
      <c r="A57" s="12"/>
      <c r="B57" s="13"/>
      <c r="C57" s="27" t="s">
        <v>390</v>
      </c>
      <c r="D57" s="27" t="s">
        <v>391</v>
      </c>
      <c r="E57" s="4" t="s">
        <v>305</v>
      </c>
      <c r="F57" s="28">
        <v>95.971999999999994</v>
      </c>
      <c r="G57" s="12"/>
      <c r="H57" s="13"/>
    </row>
    <row r="58" spans="1:8" s="2" customFormat="1" ht="16.899999999999999" customHeight="1" x14ac:dyDescent="0.2">
      <c r="A58" s="12"/>
      <c r="B58" s="13"/>
      <c r="C58" s="27" t="s">
        <v>423</v>
      </c>
      <c r="D58" s="27" t="s">
        <v>424</v>
      </c>
      <c r="E58" s="4" t="s">
        <v>305</v>
      </c>
      <c r="F58" s="28">
        <v>20.603000000000002</v>
      </c>
      <c r="G58" s="12"/>
      <c r="H58" s="13"/>
    </row>
    <row r="59" spans="1:8" s="2" customFormat="1" ht="16.899999999999999" customHeight="1" x14ac:dyDescent="0.2">
      <c r="A59" s="12"/>
      <c r="B59" s="13"/>
      <c r="C59" s="27" t="s">
        <v>456</v>
      </c>
      <c r="D59" s="27" t="s">
        <v>457</v>
      </c>
      <c r="E59" s="4" t="s">
        <v>305</v>
      </c>
      <c r="F59" s="28">
        <v>7.5380000000000003</v>
      </c>
      <c r="G59" s="12"/>
      <c r="H59" s="13"/>
    </row>
    <row r="60" spans="1:8" s="2" customFormat="1" ht="16.899999999999999" customHeight="1" x14ac:dyDescent="0.2">
      <c r="A60" s="12"/>
      <c r="B60" s="13"/>
      <c r="C60" s="27" t="s">
        <v>774</v>
      </c>
      <c r="D60" s="27" t="s">
        <v>775</v>
      </c>
      <c r="E60" s="4" t="s">
        <v>299</v>
      </c>
      <c r="F60" s="28">
        <v>33.5</v>
      </c>
      <c r="G60" s="12"/>
      <c r="H60" s="13"/>
    </row>
    <row r="61" spans="1:8" s="2" customFormat="1" ht="16.899999999999999" customHeight="1" x14ac:dyDescent="0.2">
      <c r="A61" s="12"/>
      <c r="B61" s="13"/>
      <c r="C61" s="23" t="s">
        <v>99</v>
      </c>
      <c r="D61" s="24" t="s">
        <v>1</v>
      </c>
      <c r="E61" s="25" t="s">
        <v>1</v>
      </c>
      <c r="F61" s="26">
        <v>18</v>
      </c>
      <c r="G61" s="12"/>
      <c r="H61" s="13"/>
    </row>
    <row r="62" spans="1:8" s="2" customFormat="1" ht="16.899999999999999" customHeight="1" x14ac:dyDescent="0.2">
      <c r="A62" s="12"/>
      <c r="B62" s="13"/>
      <c r="C62" s="27" t="s">
        <v>99</v>
      </c>
      <c r="D62" s="27" t="s">
        <v>259</v>
      </c>
      <c r="E62" s="4" t="s">
        <v>1</v>
      </c>
      <c r="F62" s="28">
        <v>18</v>
      </c>
      <c r="G62" s="12"/>
      <c r="H62" s="13"/>
    </row>
    <row r="63" spans="1:8" s="2" customFormat="1" ht="16.899999999999999" customHeight="1" x14ac:dyDescent="0.2">
      <c r="A63" s="12"/>
      <c r="B63" s="13"/>
      <c r="C63" s="29" t="s">
        <v>1102</v>
      </c>
      <c r="D63" s="12"/>
      <c r="E63" s="12"/>
      <c r="F63" s="12"/>
      <c r="G63" s="12"/>
      <c r="H63" s="13"/>
    </row>
    <row r="64" spans="1:8" s="2" customFormat="1" ht="16.899999999999999" customHeight="1" x14ac:dyDescent="0.2">
      <c r="A64" s="12"/>
      <c r="B64" s="13"/>
      <c r="C64" s="27" t="s">
        <v>251</v>
      </c>
      <c r="D64" s="27" t="s">
        <v>252</v>
      </c>
      <c r="E64" s="4" t="s">
        <v>247</v>
      </c>
      <c r="F64" s="28">
        <v>46.69</v>
      </c>
      <c r="G64" s="12"/>
      <c r="H64" s="13"/>
    </row>
    <row r="65" spans="1:8" s="2" customFormat="1" ht="22.5" x14ac:dyDescent="0.2">
      <c r="A65" s="12"/>
      <c r="B65" s="13"/>
      <c r="C65" s="27" t="s">
        <v>321</v>
      </c>
      <c r="D65" s="27" t="s">
        <v>322</v>
      </c>
      <c r="E65" s="4" t="s">
        <v>305</v>
      </c>
      <c r="F65" s="28">
        <v>42.247999999999998</v>
      </c>
      <c r="G65" s="12"/>
      <c r="H65" s="13"/>
    </row>
    <row r="66" spans="1:8" s="2" customFormat="1" ht="22.5" x14ac:dyDescent="0.2">
      <c r="A66" s="12"/>
      <c r="B66" s="13"/>
      <c r="C66" s="27" t="s">
        <v>390</v>
      </c>
      <c r="D66" s="27" t="s">
        <v>391</v>
      </c>
      <c r="E66" s="4" t="s">
        <v>305</v>
      </c>
      <c r="F66" s="28">
        <v>95.971999999999994</v>
      </c>
      <c r="G66" s="12"/>
      <c r="H66" s="13"/>
    </row>
    <row r="67" spans="1:8" s="2" customFormat="1" ht="16.899999999999999" customHeight="1" x14ac:dyDescent="0.2">
      <c r="A67" s="12"/>
      <c r="B67" s="13"/>
      <c r="C67" s="27" t="s">
        <v>423</v>
      </c>
      <c r="D67" s="27" t="s">
        <v>424</v>
      </c>
      <c r="E67" s="4" t="s">
        <v>305</v>
      </c>
      <c r="F67" s="28">
        <v>20.603000000000002</v>
      </c>
      <c r="G67" s="12"/>
      <c r="H67" s="13"/>
    </row>
    <row r="68" spans="1:8" s="2" customFormat="1" ht="16.899999999999999" customHeight="1" x14ac:dyDescent="0.2">
      <c r="A68" s="12"/>
      <c r="B68" s="13"/>
      <c r="C68" s="27" t="s">
        <v>456</v>
      </c>
      <c r="D68" s="27" t="s">
        <v>457</v>
      </c>
      <c r="E68" s="4" t="s">
        <v>305</v>
      </c>
      <c r="F68" s="28">
        <v>7.5380000000000003</v>
      </c>
      <c r="G68" s="12"/>
      <c r="H68" s="13"/>
    </row>
    <row r="69" spans="1:8" s="2" customFormat="1" ht="16.899999999999999" customHeight="1" x14ac:dyDescent="0.2">
      <c r="A69" s="12"/>
      <c r="B69" s="13"/>
      <c r="C69" s="27" t="s">
        <v>774</v>
      </c>
      <c r="D69" s="27" t="s">
        <v>775</v>
      </c>
      <c r="E69" s="4" t="s">
        <v>299</v>
      </c>
      <c r="F69" s="28">
        <v>33.5</v>
      </c>
      <c r="G69" s="12"/>
      <c r="H69" s="13"/>
    </row>
    <row r="70" spans="1:8" s="2" customFormat="1" ht="16.899999999999999" customHeight="1" x14ac:dyDescent="0.2">
      <c r="A70" s="12"/>
      <c r="B70" s="13"/>
      <c r="C70" s="23" t="s">
        <v>186</v>
      </c>
      <c r="D70" s="24" t="s">
        <v>1</v>
      </c>
      <c r="E70" s="25" t="s">
        <v>1</v>
      </c>
      <c r="F70" s="26">
        <v>13.738</v>
      </c>
      <c r="G70" s="12"/>
      <c r="H70" s="13"/>
    </row>
    <row r="71" spans="1:8" s="2" customFormat="1" ht="16.899999999999999" customHeight="1" x14ac:dyDescent="0.2">
      <c r="A71" s="12"/>
      <c r="B71" s="13"/>
      <c r="C71" s="27" t="s">
        <v>186</v>
      </c>
      <c r="D71" s="27" t="s">
        <v>308</v>
      </c>
      <c r="E71" s="4" t="s">
        <v>1</v>
      </c>
      <c r="F71" s="28">
        <v>13.738</v>
      </c>
      <c r="G71" s="12"/>
      <c r="H71" s="13"/>
    </row>
    <row r="72" spans="1:8" s="2" customFormat="1" ht="16.899999999999999" customHeight="1" x14ac:dyDescent="0.2">
      <c r="A72" s="12"/>
      <c r="B72" s="13"/>
      <c r="C72" s="29" t="s">
        <v>1102</v>
      </c>
      <c r="D72" s="12"/>
      <c r="E72" s="12"/>
      <c r="F72" s="12"/>
      <c r="G72" s="12"/>
      <c r="H72" s="13"/>
    </row>
    <row r="73" spans="1:8" s="2" customFormat="1" ht="22.5" x14ac:dyDescent="0.2">
      <c r="A73" s="12"/>
      <c r="B73" s="13"/>
      <c r="C73" s="27" t="s">
        <v>303</v>
      </c>
      <c r="D73" s="27" t="s">
        <v>304</v>
      </c>
      <c r="E73" s="4" t="s">
        <v>305</v>
      </c>
      <c r="F73" s="28">
        <v>13.738</v>
      </c>
      <c r="G73" s="12"/>
      <c r="H73" s="13"/>
    </row>
    <row r="74" spans="1:8" s="2" customFormat="1" ht="22.5" x14ac:dyDescent="0.2">
      <c r="A74" s="12"/>
      <c r="B74" s="13"/>
      <c r="C74" s="27" t="s">
        <v>390</v>
      </c>
      <c r="D74" s="27" t="s">
        <v>391</v>
      </c>
      <c r="E74" s="4" t="s">
        <v>305</v>
      </c>
      <c r="F74" s="28">
        <v>95.971999999999994</v>
      </c>
      <c r="G74" s="12"/>
      <c r="H74" s="13"/>
    </row>
    <row r="75" spans="1:8" s="2" customFormat="1" ht="16.899999999999999" customHeight="1" x14ac:dyDescent="0.2">
      <c r="A75" s="12"/>
      <c r="B75" s="13"/>
      <c r="C75" s="23" t="s">
        <v>184</v>
      </c>
      <c r="D75" s="24" t="s">
        <v>1</v>
      </c>
      <c r="E75" s="25" t="s">
        <v>1</v>
      </c>
      <c r="F75" s="26">
        <v>30.529</v>
      </c>
      <c r="G75" s="12"/>
      <c r="H75" s="13"/>
    </row>
    <row r="76" spans="1:8" s="2" customFormat="1" ht="16.899999999999999" customHeight="1" x14ac:dyDescent="0.2">
      <c r="A76" s="12"/>
      <c r="B76" s="13"/>
      <c r="C76" s="27" t="s">
        <v>184</v>
      </c>
      <c r="D76" s="27" t="s">
        <v>307</v>
      </c>
      <c r="E76" s="4" t="s">
        <v>1</v>
      </c>
      <c r="F76" s="28">
        <v>30.529</v>
      </c>
      <c r="G76" s="12"/>
      <c r="H76" s="13"/>
    </row>
    <row r="77" spans="1:8" s="2" customFormat="1" ht="16.899999999999999" customHeight="1" x14ac:dyDescent="0.2">
      <c r="A77" s="12"/>
      <c r="B77" s="13"/>
      <c r="C77" s="29" t="s">
        <v>1102</v>
      </c>
      <c r="D77" s="12"/>
      <c r="E77" s="12"/>
      <c r="F77" s="12"/>
      <c r="G77" s="12"/>
      <c r="H77" s="13"/>
    </row>
    <row r="78" spans="1:8" s="2" customFormat="1" ht="22.5" x14ac:dyDescent="0.2">
      <c r="A78" s="12"/>
      <c r="B78" s="13"/>
      <c r="C78" s="27" t="s">
        <v>303</v>
      </c>
      <c r="D78" s="27" t="s">
        <v>304</v>
      </c>
      <c r="E78" s="4" t="s">
        <v>305</v>
      </c>
      <c r="F78" s="28">
        <v>13.738</v>
      </c>
      <c r="G78" s="12"/>
      <c r="H78" s="13"/>
    </row>
    <row r="79" spans="1:8" s="2" customFormat="1" ht="22.5" x14ac:dyDescent="0.2">
      <c r="A79" s="12"/>
      <c r="B79" s="13"/>
      <c r="C79" s="27" t="s">
        <v>310</v>
      </c>
      <c r="D79" s="27" t="s">
        <v>311</v>
      </c>
      <c r="E79" s="4" t="s">
        <v>305</v>
      </c>
      <c r="F79" s="28">
        <v>15.265000000000001</v>
      </c>
      <c r="G79" s="12"/>
      <c r="H79" s="13"/>
    </row>
    <row r="80" spans="1:8" s="2" customFormat="1" ht="22.5" x14ac:dyDescent="0.2">
      <c r="A80" s="12"/>
      <c r="B80" s="13"/>
      <c r="C80" s="27" t="s">
        <v>315</v>
      </c>
      <c r="D80" s="27" t="s">
        <v>316</v>
      </c>
      <c r="E80" s="4" t="s">
        <v>305</v>
      </c>
      <c r="F80" s="28">
        <v>1.526</v>
      </c>
      <c r="G80" s="12"/>
      <c r="H80" s="13"/>
    </row>
    <row r="81" spans="1:8" s="2" customFormat="1" ht="16.899999999999999" customHeight="1" x14ac:dyDescent="0.2">
      <c r="A81" s="12"/>
      <c r="B81" s="13"/>
      <c r="C81" s="27" t="s">
        <v>408</v>
      </c>
      <c r="D81" s="27" t="s">
        <v>409</v>
      </c>
      <c r="E81" s="4" t="s">
        <v>305</v>
      </c>
      <c r="F81" s="28">
        <v>82.427000000000007</v>
      </c>
      <c r="G81" s="12"/>
      <c r="H81" s="13"/>
    </row>
    <row r="82" spans="1:8" s="2" customFormat="1" ht="16.899999999999999" customHeight="1" x14ac:dyDescent="0.2">
      <c r="A82" s="12"/>
      <c r="B82" s="13"/>
      <c r="C82" s="27" t="s">
        <v>418</v>
      </c>
      <c r="D82" s="27" t="s">
        <v>419</v>
      </c>
      <c r="E82" s="4" t="s">
        <v>399</v>
      </c>
      <c r="F82" s="28">
        <v>151.43600000000001</v>
      </c>
      <c r="G82" s="12"/>
      <c r="H82" s="13"/>
    </row>
    <row r="83" spans="1:8" s="2" customFormat="1" ht="16.899999999999999" customHeight="1" x14ac:dyDescent="0.2">
      <c r="A83" s="12"/>
      <c r="B83" s="13"/>
      <c r="C83" s="23" t="s">
        <v>188</v>
      </c>
      <c r="D83" s="24" t="s">
        <v>1</v>
      </c>
      <c r="E83" s="25" t="s">
        <v>1</v>
      </c>
      <c r="F83" s="26">
        <v>15.265000000000001</v>
      </c>
      <c r="G83" s="12"/>
      <c r="H83" s="13"/>
    </row>
    <row r="84" spans="1:8" s="2" customFormat="1" ht="16.899999999999999" customHeight="1" x14ac:dyDescent="0.2">
      <c r="A84" s="12"/>
      <c r="B84" s="13"/>
      <c r="C84" s="27" t="s">
        <v>188</v>
      </c>
      <c r="D84" s="27" t="s">
        <v>313</v>
      </c>
      <c r="E84" s="4" t="s">
        <v>1</v>
      </c>
      <c r="F84" s="28">
        <v>15.265000000000001</v>
      </c>
      <c r="G84" s="12"/>
      <c r="H84" s="13"/>
    </row>
    <row r="85" spans="1:8" s="2" customFormat="1" ht="16.899999999999999" customHeight="1" x14ac:dyDescent="0.2">
      <c r="A85" s="12"/>
      <c r="B85" s="13"/>
      <c r="C85" s="29" t="s">
        <v>1102</v>
      </c>
      <c r="D85" s="12"/>
      <c r="E85" s="12"/>
      <c r="F85" s="12"/>
      <c r="G85" s="12"/>
      <c r="H85" s="13"/>
    </row>
    <row r="86" spans="1:8" s="2" customFormat="1" ht="22.5" x14ac:dyDescent="0.2">
      <c r="A86" s="12"/>
      <c r="B86" s="13"/>
      <c r="C86" s="27" t="s">
        <v>310</v>
      </c>
      <c r="D86" s="27" t="s">
        <v>311</v>
      </c>
      <c r="E86" s="4" t="s">
        <v>305</v>
      </c>
      <c r="F86" s="28">
        <v>15.265000000000001</v>
      </c>
      <c r="G86" s="12"/>
      <c r="H86" s="13"/>
    </row>
    <row r="87" spans="1:8" s="2" customFormat="1" ht="22.5" x14ac:dyDescent="0.2">
      <c r="A87" s="12"/>
      <c r="B87" s="13"/>
      <c r="C87" s="27" t="s">
        <v>390</v>
      </c>
      <c r="D87" s="27" t="s">
        <v>391</v>
      </c>
      <c r="E87" s="4" t="s">
        <v>305</v>
      </c>
      <c r="F87" s="28">
        <v>95.971999999999994</v>
      </c>
      <c r="G87" s="12"/>
      <c r="H87" s="13"/>
    </row>
    <row r="88" spans="1:8" s="2" customFormat="1" ht="16.899999999999999" customHeight="1" x14ac:dyDescent="0.2">
      <c r="A88" s="12"/>
      <c r="B88" s="13"/>
      <c r="C88" s="23" t="s">
        <v>318</v>
      </c>
      <c r="D88" s="24" t="s">
        <v>1</v>
      </c>
      <c r="E88" s="25" t="s">
        <v>1</v>
      </c>
      <c r="F88" s="26">
        <v>1.526</v>
      </c>
      <c r="G88" s="12"/>
      <c r="H88" s="13"/>
    </row>
    <row r="89" spans="1:8" s="2" customFormat="1" ht="16.899999999999999" customHeight="1" x14ac:dyDescent="0.2">
      <c r="A89" s="12"/>
      <c r="B89" s="13"/>
      <c r="C89" s="27" t="s">
        <v>318</v>
      </c>
      <c r="D89" s="27" t="s">
        <v>319</v>
      </c>
      <c r="E89" s="4" t="s">
        <v>1</v>
      </c>
      <c r="F89" s="28">
        <v>1.526</v>
      </c>
      <c r="G89" s="12"/>
      <c r="H89" s="13"/>
    </row>
    <row r="90" spans="1:8" s="2" customFormat="1" ht="16.899999999999999" customHeight="1" x14ac:dyDescent="0.2">
      <c r="A90" s="12"/>
      <c r="B90" s="13"/>
      <c r="C90" s="23" t="s">
        <v>264</v>
      </c>
      <c r="D90" s="24" t="s">
        <v>1</v>
      </c>
      <c r="E90" s="25" t="s">
        <v>1</v>
      </c>
      <c r="F90" s="26">
        <v>106.32899999999999</v>
      </c>
      <c r="G90" s="12"/>
      <c r="H90" s="13"/>
    </row>
    <row r="91" spans="1:8" s="2" customFormat="1" ht="16.899999999999999" customHeight="1" x14ac:dyDescent="0.2">
      <c r="A91" s="12"/>
      <c r="B91" s="13"/>
      <c r="C91" s="27" t="s">
        <v>110</v>
      </c>
      <c r="D91" s="27" t="s">
        <v>261</v>
      </c>
      <c r="E91" s="4" t="s">
        <v>1</v>
      </c>
      <c r="F91" s="28">
        <v>57.131999999999998</v>
      </c>
      <c r="G91" s="12"/>
      <c r="H91" s="13"/>
    </row>
    <row r="92" spans="1:8" s="2" customFormat="1" ht="16.899999999999999" customHeight="1" x14ac:dyDescent="0.2">
      <c r="A92" s="12"/>
      <c r="B92" s="13"/>
      <c r="C92" s="27" t="s">
        <v>122</v>
      </c>
      <c r="D92" s="27" t="s">
        <v>262</v>
      </c>
      <c r="E92" s="4" t="s">
        <v>1</v>
      </c>
      <c r="F92" s="28">
        <v>12.696</v>
      </c>
      <c r="G92" s="12"/>
      <c r="H92" s="13"/>
    </row>
    <row r="93" spans="1:8" s="2" customFormat="1" ht="16.899999999999999" customHeight="1" x14ac:dyDescent="0.2">
      <c r="A93" s="12"/>
      <c r="B93" s="13"/>
      <c r="C93" s="27" t="s">
        <v>113</v>
      </c>
      <c r="D93" s="27" t="s">
        <v>263</v>
      </c>
      <c r="E93" s="4" t="s">
        <v>1</v>
      </c>
      <c r="F93" s="28">
        <v>36.500999999999998</v>
      </c>
      <c r="G93" s="12"/>
      <c r="H93" s="13"/>
    </row>
    <row r="94" spans="1:8" s="2" customFormat="1" ht="16.899999999999999" customHeight="1" x14ac:dyDescent="0.2">
      <c r="A94" s="12"/>
      <c r="B94" s="13"/>
      <c r="C94" s="27" t="s">
        <v>264</v>
      </c>
      <c r="D94" s="27" t="s">
        <v>255</v>
      </c>
      <c r="E94" s="4" t="s">
        <v>1</v>
      </c>
      <c r="F94" s="28">
        <v>106.32899999999999</v>
      </c>
      <c r="G94" s="12"/>
      <c r="H94" s="13"/>
    </row>
    <row r="95" spans="1:8" s="2" customFormat="1" ht="16.899999999999999" customHeight="1" x14ac:dyDescent="0.2">
      <c r="A95" s="12"/>
      <c r="B95" s="13"/>
      <c r="C95" s="29" t="s">
        <v>1102</v>
      </c>
      <c r="D95" s="12"/>
      <c r="E95" s="12"/>
      <c r="F95" s="12"/>
      <c r="G95" s="12"/>
      <c r="H95" s="13"/>
    </row>
    <row r="96" spans="1:8" s="2" customFormat="1" ht="16.899999999999999" customHeight="1" x14ac:dyDescent="0.2">
      <c r="A96" s="12"/>
      <c r="B96" s="13"/>
      <c r="C96" s="27" t="s">
        <v>251</v>
      </c>
      <c r="D96" s="27" t="s">
        <v>252</v>
      </c>
      <c r="E96" s="4" t="s">
        <v>247</v>
      </c>
      <c r="F96" s="28">
        <v>46.69</v>
      </c>
      <c r="G96" s="12"/>
      <c r="H96" s="13"/>
    </row>
    <row r="97" spans="1:8" s="2" customFormat="1" ht="16.899999999999999" customHeight="1" x14ac:dyDescent="0.2">
      <c r="A97" s="12"/>
      <c r="B97" s="13"/>
      <c r="C97" s="27" t="s">
        <v>346</v>
      </c>
      <c r="D97" s="27" t="s">
        <v>347</v>
      </c>
      <c r="E97" s="4" t="s">
        <v>247</v>
      </c>
      <c r="F97" s="28">
        <v>71.146000000000001</v>
      </c>
      <c r="G97" s="12"/>
      <c r="H97" s="13"/>
    </row>
    <row r="98" spans="1:8" s="2" customFormat="1" ht="16.899999999999999" customHeight="1" x14ac:dyDescent="0.2">
      <c r="A98" s="12"/>
      <c r="B98" s="13"/>
      <c r="C98" s="23" t="s">
        <v>113</v>
      </c>
      <c r="D98" s="24" t="s">
        <v>1</v>
      </c>
      <c r="E98" s="25" t="s">
        <v>1</v>
      </c>
      <c r="F98" s="26">
        <v>36.500999999999998</v>
      </c>
      <c r="G98" s="12"/>
      <c r="H98" s="13"/>
    </row>
    <row r="99" spans="1:8" s="2" customFormat="1" ht="16.899999999999999" customHeight="1" x14ac:dyDescent="0.2">
      <c r="A99" s="12"/>
      <c r="B99" s="13"/>
      <c r="C99" s="27" t="s">
        <v>113</v>
      </c>
      <c r="D99" s="27" t="s">
        <v>263</v>
      </c>
      <c r="E99" s="4" t="s">
        <v>1</v>
      </c>
      <c r="F99" s="28">
        <v>36.500999999999998</v>
      </c>
      <c r="G99" s="12"/>
      <c r="H99" s="13"/>
    </row>
    <row r="100" spans="1:8" s="2" customFormat="1" ht="16.899999999999999" customHeight="1" x14ac:dyDescent="0.2">
      <c r="A100" s="12"/>
      <c r="B100" s="13"/>
      <c r="C100" s="29" t="s">
        <v>1102</v>
      </c>
      <c r="D100" s="12"/>
      <c r="E100" s="12"/>
      <c r="F100" s="12"/>
      <c r="G100" s="12"/>
      <c r="H100" s="13"/>
    </row>
    <row r="101" spans="1:8" s="2" customFormat="1" ht="16.899999999999999" customHeight="1" x14ac:dyDescent="0.2">
      <c r="A101" s="12"/>
      <c r="B101" s="13"/>
      <c r="C101" s="27" t="s">
        <v>251</v>
      </c>
      <c r="D101" s="27" t="s">
        <v>252</v>
      </c>
      <c r="E101" s="4" t="s">
        <v>247</v>
      </c>
      <c r="F101" s="28">
        <v>46.69</v>
      </c>
      <c r="G101" s="12"/>
      <c r="H101" s="13"/>
    </row>
    <row r="102" spans="1:8" s="2" customFormat="1" ht="22.5" x14ac:dyDescent="0.2">
      <c r="A102" s="12"/>
      <c r="B102" s="13"/>
      <c r="C102" s="27" t="s">
        <v>321</v>
      </c>
      <c r="D102" s="27" t="s">
        <v>322</v>
      </c>
      <c r="E102" s="4" t="s">
        <v>305</v>
      </c>
      <c r="F102" s="28">
        <v>42.247999999999998</v>
      </c>
      <c r="G102" s="12"/>
      <c r="H102" s="13"/>
    </row>
    <row r="103" spans="1:8" s="2" customFormat="1" ht="16.899999999999999" customHeight="1" x14ac:dyDescent="0.2">
      <c r="A103" s="12"/>
      <c r="B103" s="13"/>
      <c r="C103" s="23" t="s">
        <v>122</v>
      </c>
      <c r="D103" s="24" t="s">
        <v>1</v>
      </c>
      <c r="E103" s="25" t="s">
        <v>1</v>
      </c>
      <c r="F103" s="26">
        <v>12.696</v>
      </c>
      <c r="G103" s="12"/>
      <c r="H103" s="13"/>
    </row>
    <row r="104" spans="1:8" s="2" customFormat="1" ht="16.899999999999999" customHeight="1" x14ac:dyDescent="0.2">
      <c r="A104" s="12"/>
      <c r="B104" s="13"/>
      <c r="C104" s="27" t="s">
        <v>122</v>
      </c>
      <c r="D104" s="27" t="s">
        <v>262</v>
      </c>
      <c r="E104" s="4" t="s">
        <v>1</v>
      </c>
      <c r="F104" s="28">
        <v>12.696</v>
      </c>
      <c r="G104" s="12"/>
      <c r="H104" s="13"/>
    </row>
    <row r="105" spans="1:8" s="2" customFormat="1" ht="16.899999999999999" customHeight="1" x14ac:dyDescent="0.2">
      <c r="A105" s="12"/>
      <c r="B105" s="13"/>
      <c r="C105" s="29" t="s">
        <v>1102</v>
      </c>
      <c r="D105" s="12"/>
      <c r="E105" s="12"/>
      <c r="F105" s="12"/>
      <c r="G105" s="12"/>
      <c r="H105" s="13"/>
    </row>
    <row r="106" spans="1:8" s="2" customFormat="1" ht="16.899999999999999" customHeight="1" x14ac:dyDescent="0.2">
      <c r="A106" s="12"/>
      <c r="B106" s="13"/>
      <c r="C106" s="27" t="s">
        <v>251</v>
      </c>
      <c r="D106" s="27" t="s">
        <v>252</v>
      </c>
      <c r="E106" s="4" t="s">
        <v>247</v>
      </c>
      <c r="F106" s="28">
        <v>46.69</v>
      </c>
      <c r="G106" s="12"/>
      <c r="H106" s="13"/>
    </row>
    <row r="107" spans="1:8" s="2" customFormat="1" ht="22.5" x14ac:dyDescent="0.2">
      <c r="A107" s="12"/>
      <c r="B107" s="13"/>
      <c r="C107" s="27" t="s">
        <v>321</v>
      </c>
      <c r="D107" s="27" t="s">
        <v>322</v>
      </c>
      <c r="E107" s="4" t="s">
        <v>305</v>
      </c>
      <c r="F107" s="28">
        <v>42.247999999999998</v>
      </c>
      <c r="G107" s="12"/>
      <c r="H107" s="13"/>
    </row>
    <row r="108" spans="1:8" s="2" customFormat="1" ht="16.899999999999999" customHeight="1" x14ac:dyDescent="0.2">
      <c r="A108" s="12"/>
      <c r="B108" s="13"/>
      <c r="C108" s="23" t="s">
        <v>110</v>
      </c>
      <c r="D108" s="24" t="s">
        <v>1</v>
      </c>
      <c r="E108" s="25" t="s">
        <v>1</v>
      </c>
      <c r="F108" s="26">
        <v>57.131999999999998</v>
      </c>
      <c r="G108" s="12"/>
      <c r="H108" s="13"/>
    </row>
    <row r="109" spans="1:8" s="2" customFormat="1" ht="16.899999999999999" customHeight="1" x14ac:dyDescent="0.2">
      <c r="A109" s="12"/>
      <c r="B109" s="13"/>
      <c r="C109" s="27" t="s">
        <v>110</v>
      </c>
      <c r="D109" s="27" t="s">
        <v>261</v>
      </c>
      <c r="E109" s="4" t="s">
        <v>1</v>
      </c>
      <c r="F109" s="28">
        <v>57.131999999999998</v>
      </c>
      <c r="G109" s="12"/>
      <c r="H109" s="13"/>
    </row>
    <row r="110" spans="1:8" s="2" customFormat="1" ht="16.899999999999999" customHeight="1" x14ac:dyDescent="0.2">
      <c r="A110" s="12"/>
      <c r="B110" s="13"/>
      <c r="C110" s="29" t="s">
        <v>1102</v>
      </c>
      <c r="D110" s="12"/>
      <c r="E110" s="12"/>
      <c r="F110" s="12"/>
      <c r="G110" s="12"/>
      <c r="H110" s="13"/>
    </row>
    <row r="111" spans="1:8" s="2" customFormat="1" ht="16.899999999999999" customHeight="1" x14ac:dyDescent="0.2">
      <c r="A111" s="12"/>
      <c r="B111" s="13"/>
      <c r="C111" s="27" t="s">
        <v>251</v>
      </c>
      <c r="D111" s="27" t="s">
        <v>252</v>
      </c>
      <c r="E111" s="4" t="s">
        <v>247</v>
      </c>
      <c r="F111" s="28">
        <v>46.69</v>
      </c>
      <c r="G111" s="12"/>
      <c r="H111" s="13"/>
    </row>
    <row r="112" spans="1:8" s="2" customFormat="1" ht="22.5" x14ac:dyDescent="0.2">
      <c r="A112" s="12"/>
      <c r="B112" s="13"/>
      <c r="C112" s="27" t="s">
        <v>321</v>
      </c>
      <c r="D112" s="27" t="s">
        <v>322</v>
      </c>
      <c r="E112" s="4" t="s">
        <v>305</v>
      </c>
      <c r="F112" s="28">
        <v>42.247999999999998</v>
      </c>
      <c r="G112" s="12"/>
      <c r="H112" s="13"/>
    </row>
    <row r="113" spans="1:8" s="2" customFormat="1" ht="16.899999999999999" customHeight="1" x14ac:dyDescent="0.2">
      <c r="A113" s="12"/>
      <c r="B113" s="13"/>
      <c r="C113" s="23" t="s">
        <v>140</v>
      </c>
      <c r="D113" s="24" t="s">
        <v>1</v>
      </c>
      <c r="E113" s="25" t="s">
        <v>1</v>
      </c>
      <c r="F113" s="26">
        <v>66.698999999999998</v>
      </c>
      <c r="G113" s="12"/>
      <c r="H113" s="13"/>
    </row>
    <row r="114" spans="1:8" s="2" customFormat="1" ht="16.899999999999999" customHeight="1" x14ac:dyDescent="0.2">
      <c r="A114" s="12"/>
      <c r="B114" s="13"/>
      <c r="C114" s="27" t="s">
        <v>140</v>
      </c>
      <c r="D114" s="27" t="s">
        <v>350</v>
      </c>
      <c r="E114" s="4" t="s">
        <v>1</v>
      </c>
      <c r="F114" s="28">
        <v>66.698999999999998</v>
      </c>
      <c r="G114" s="12"/>
      <c r="H114" s="13"/>
    </row>
    <row r="115" spans="1:8" s="2" customFormat="1" ht="16.899999999999999" customHeight="1" x14ac:dyDescent="0.2">
      <c r="A115" s="12"/>
      <c r="B115" s="13"/>
      <c r="C115" s="29" t="s">
        <v>1102</v>
      </c>
      <c r="D115" s="12"/>
      <c r="E115" s="12"/>
      <c r="F115" s="12"/>
      <c r="G115" s="12"/>
      <c r="H115" s="13"/>
    </row>
    <row r="116" spans="1:8" s="2" customFormat="1" ht="16.899999999999999" customHeight="1" x14ac:dyDescent="0.2">
      <c r="A116" s="12"/>
      <c r="B116" s="13"/>
      <c r="C116" s="27" t="s">
        <v>346</v>
      </c>
      <c r="D116" s="27" t="s">
        <v>347</v>
      </c>
      <c r="E116" s="4" t="s">
        <v>247</v>
      </c>
      <c r="F116" s="28">
        <v>71.146000000000001</v>
      </c>
      <c r="G116" s="12"/>
      <c r="H116" s="13"/>
    </row>
    <row r="117" spans="1:8" s="2" customFormat="1" ht="16.899999999999999" customHeight="1" x14ac:dyDescent="0.2">
      <c r="A117" s="12"/>
      <c r="B117" s="13"/>
      <c r="C117" s="23" t="s">
        <v>138</v>
      </c>
      <c r="D117" s="24" t="s">
        <v>1</v>
      </c>
      <c r="E117" s="25" t="s">
        <v>1</v>
      </c>
      <c r="F117" s="26">
        <v>39.630000000000003</v>
      </c>
      <c r="G117" s="12"/>
      <c r="H117" s="13"/>
    </row>
    <row r="118" spans="1:8" s="2" customFormat="1" ht="16.899999999999999" customHeight="1" x14ac:dyDescent="0.2">
      <c r="A118" s="12"/>
      <c r="B118" s="13"/>
      <c r="C118" s="27" t="s">
        <v>138</v>
      </c>
      <c r="D118" s="27" t="s">
        <v>351</v>
      </c>
      <c r="E118" s="4" t="s">
        <v>1</v>
      </c>
      <c r="F118" s="28">
        <v>39.630000000000003</v>
      </c>
      <c r="G118" s="12"/>
      <c r="H118" s="13"/>
    </row>
    <row r="119" spans="1:8" s="2" customFormat="1" ht="16.899999999999999" customHeight="1" x14ac:dyDescent="0.2">
      <c r="A119" s="12"/>
      <c r="B119" s="13"/>
      <c r="C119" s="29" t="s">
        <v>1102</v>
      </c>
      <c r="D119" s="12"/>
      <c r="E119" s="12"/>
      <c r="F119" s="12"/>
      <c r="G119" s="12"/>
      <c r="H119" s="13"/>
    </row>
    <row r="120" spans="1:8" s="2" customFormat="1" ht="16.899999999999999" customHeight="1" x14ac:dyDescent="0.2">
      <c r="A120" s="12"/>
      <c r="B120" s="13"/>
      <c r="C120" s="27" t="s">
        <v>346</v>
      </c>
      <c r="D120" s="27" t="s">
        <v>347</v>
      </c>
      <c r="E120" s="4" t="s">
        <v>247</v>
      </c>
      <c r="F120" s="28">
        <v>71.146000000000001</v>
      </c>
      <c r="G120" s="12"/>
      <c r="H120" s="13"/>
    </row>
    <row r="121" spans="1:8" s="2" customFormat="1" ht="16.899999999999999" customHeight="1" x14ac:dyDescent="0.2">
      <c r="A121" s="12"/>
      <c r="B121" s="13"/>
      <c r="C121" s="23" t="s">
        <v>459</v>
      </c>
      <c r="D121" s="24" t="s">
        <v>1</v>
      </c>
      <c r="E121" s="25" t="s">
        <v>1</v>
      </c>
      <c r="F121" s="26">
        <v>7.5380000000000003</v>
      </c>
      <c r="G121" s="12"/>
      <c r="H121" s="13"/>
    </row>
    <row r="122" spans="1:8" s="2" customFormat="1" ht="16.899999999999999" customHeight="1" x14ac:dyDescent="0.2">
      <c r="A122" s="12"/>
      <c r="B122" s="13"/>
      <c r="C122" s="27" t="s">
        <v>459</v>
      </c>
      <c r="D122" s="27" t="s">
        <v>460</v>
      </c>
      <c r="E122" s="4" t="s">
        <v>1</v>
      </c>
      <c r="F122" s="28">
        <v>7.5380000000000003</v>
      </c>
      <c r="G122" s="12"/>
      <c r="H122" s="13"/>
    </row>
    <row r="123" spans="1:8" s="2" customFormat="1" ht="16.899999999999999" customHeight="1" x14ac:dyDescent="0.2">
      <c r="A123" s="12"/>
      <c r="B123" s="13"/>
      <c r="C123" s="23" t="s">
        <v>174</v>
      </c>
      <c r="D123" s="24" t="s">
        <v>1</v>
      </c>
      <c r="E123" s="25" t="s">
        <v>1</v>
      </c>
      <c r="F123" s="26">
        <v>6.1539999999999999</v>
      </c>
      <c r="G123" s="12"/>
      <c r="H123" s="13"/>
    </row>
    <row r="124" spans="1:8" s="2" customFormat="1" ht="16.899999999999999" customHeight="1" x14ac:dyDescent="0.2">
      <c r="A124" s="12"/>
      <c r="B124" s="13"/>
      <c r="C124" s="27" t="s">
        <v>174</v>
      </c>
      <c r="D124" s="27" t="s">
        <v>873</v>
      </c>
      <c r="E124" s="4" t="s">
        <v>1</v>
      </c>
      <c r="F124" s="28">
        <v>6.1539999999999999</v>
      </c>
      <c r="G124" s="12"/>
      <c r="H124" s="13"/>
    </row>
    <row r="125" spans="1:8" s="2" customFormat="1" ht="16.899999999999999" customHeight="1" x14ac:dyDescent="0.2">
      <c r="A125" s="12"/>
      <c r="B125" s="13"/>
      <c r="C125" s="29" t="s">
        <v>1102</v>
      </c>
      <c r="D125" s="12"/>
      <c r="E125" s="12"/>
      <c r="F125" s="12"/>
      <c r="G125" s="12"/>
      <c r="H125" s="13"/>
    </row>
    <row r="126" spans="1:8" s="2" customFormat="1" ht="16.899999999999999" customHeight="1" x14ac:dyDescent="0.2">
      <c r="A126" s="12"/>
      <c r="B126" s="13"/>
      <c r="C126" s="27" t="s">
        <v>870</v>
      </c>
      <c r="D126" s="27" t="s">
        <v>871</v>
      </c>
      <c r="E126" s="4" t="s">
        <v>247</v>
      </c>
      <c r="F126" s="28">
        <v>6.1539999999999999</v>
      </c>
      <c r="G126" s="12"/>
      <c r="H126" s="13"/>
    </row>
    <row r="127" spans="1:8" s="2" customFormat="1" ht="16.899999999999999" customHeight="1" x14ac:dyDescent="0.2">
      <c r="A127" s="12"/>
      <c r="B127" s="13"/>
      <c r="C127" s="27" t="s">
        <v>875</v>
      </c>
      <c r="D127" s="27" t="s">
        <v>876</v>
      </c>
      <c r="E127" s="4" t="s">
        <v>443</v>
      </c>
      <c r="F127" s="28">
        <v>48.804000000000002</v>
      </c>
      <c r="G127" s="12"/>
      <c r="H127" s="13"/>
    </row>
    <row r="128" spans="1:8" s="2" customFormat="1" ht="16.899999999999999" customHeight="1" x14ac:dyDescent="0.2">
      <c r="A128" s="12"/>
      <c r="B128" s="13"/>
      <c r="C128" s="23" t="s">
        <v>170</v>
      </c>
      <c r="D128" s="24" t="s">
        <v>1</v>
      </c>
      <c r="E128" s="25" t="s">
        <v>1</v>
      </c>
      <c r="F128" s="26">
        <v>21.013000000000002</v>
      </c>
      <c r="G128" s="12"/>
      <c r="H128" s="13"/>
    </row>
    <row r="129" spans="1:8" s="2" customFormat="1" ht="16.899999999999999" customHeight="1" x14ac:dyDescent="0.2">
      <c r="A129" s="12"/>
      <c r="B129" s="13"/>
      <c r="C129" s="27" t="s">
        <v>170</v>
      </c>
      <c r="D129" s="27" t="s">
        <v>858</v>
      </c>
      <c r="E129" s="4" t="s">
        <v>1</v>
      </c>
      <c r="F129" s="28">
        <v>21.013000000000002</v>
      </c>
      <c r="G129" s="12"/>
      <c r="H129" s="13"/>
    </row>
    <row r="130" spans="1:8" s="2" customFormat="1" ht="16.899999999999999" customHeight="1" x14ac:dyDescent="0.2">
      <c r="A130" s="12"/>
      <c r="B130" s="13"/>
      <c r="C130" s="29" t="s">
        <v>1102</v>
      </c>
      <c r="D130" s="12"/>
      <c r="E130" s="12"/>
      <c r="F130" s="12"/>
      <c r="G130" s="12"/>
      <c r="H130" s="13"/>
    </row>
    <row r="131" spans="1:8" s="2" customFormat="1" ht="16.899999999999999" customHeight="1" x14ac:dyDescent="0.2">
      <c r="A131" s="12"/>
      <c r="B131" s="13"/>
      <c r="C131" s="27" t="s">
        <v>855</v>
      </c>
      <c r="D131" s="27" t="s">
        <v>856</v>
      </c>
      <c r="E131" s="4" t="s">
        <v>247</v>
      </c>
      <c r="F131" s="28">
        <v>21.013000000000002</v>
      </c>
      <c r="G131" s="12"/>
      <c r="H131" s="13"/>
    </row>
    <row r="132" spans="1:8" s="2" customFormat="1" ht="16.899999999999999" customHeight="1" x14ac:dyDescent="0.2">
      <c r="A132" s="12"/>
      <c r="B132" s="13"/>
      <c r="C132" s="27" t="s">
        <v>875</v>
      </c>
      <c r="D132" s="27" t="s">
        <v>876</v>
      </c>
      <c r="E132" s="4" t="s">
        <v>443</v>
      </c>
      <c r="F132" s="28">
        <v>48.804000000000002</v>
      </c>
      <c r="G132" s="12"/>
      <c r="H132" s="13"/>
    </row>
    <row r="133" spans="1:8" s="2" customFormat="1" ht="16.899999999999999" customHeight="1" x14ac:dyDescent="0.2">
      <c r="A133" s="12"/>
      <c r="B133" s="13"/>
      <c r="C133" s="23" t="s">
        <v>172</v>
      </c>
      <c r="D133" s="24" t="s">
        <v>1</v>
      </c>
      <c r="E133" s="25" t="s">
        <v>1</v>
      </c>
      <c r="F133" s="26">
        <v>15.308</v>
      </c>
      <c r="G133" s="12"/>
      <c r="H133" s="13"/>
    </row>
    <row r="134" spans="1:8" s="2" customFormat="1" ht="16.899999999999999" customHeight="1" x14ac:dyDescent="0.2">
      <c r="A134" s="12"/>
      <c r="B134" s="13"/>
      <c r="C134" s="27" t="s">
        <v>172</v>
      </c>
      <c r="D134" s="27" t="s">
        <v>863</v>
      </c>
      <c r="E134" s="4" t="s">
        <v>1</v>
      </c>
      <c r="F134" s="28">
        <v>15.308</v>
      </c>
      <c r="G134" s="12"/>
      <c r="H134" s="13"/>
    </row>
    <row r="135" spans="1:8" s="2" customFormat="1" ht="16.899999999999999" customHeight="1" x14ac:dyDescent="0.2">
      <c r="A135" s="12"/>
      <c r="B135" s="13"/>
      <c r="C135" s="29" t="s">
        <v>1102</v>
      </c>
      <c r="D135" s="12"/>
      <c r="E135" s="12"/>
      <c r="F135" s="12"/>
      <c r="G135" s="12"/>
      <c r="H135" s="13"/>
    </row>
    <row r="136" spans="1:8" s="2" customFormat="1" ht="16.899999999999999" customHeight="1" x14ac:dyDescent="0.2">
      <c r="A136" s="12"/>
      <c r="B136" s="13"/>
      <c r="C136" s="27" t="s">
        <v>860</v>
      </c>
      <c r="D136" s="27" t="s">
        <v>861</v>
      </c>
      <c r="E136" s="4" t="s">
        <v>247</v>
      </c>
      <c r="F136" s="28">
        <v>15.308</v>
      </c>
      <c r="G136" s="12"/>
      <c r="H136" s="13"/>
    </row>
    <row r="137" spans="1:8" s="2" customFormat="1" ht="16.899999999999999" customHeight="1" x14ac:dyDescent="0.2">
      <c r="A137" s="12"/>
      <c r="B137" s="13"/>
      <c r="C137" s="27" t="s">
        <v>865</v>
      </c>
      <c r="D137" s="27" t="s">
        <v>866</v>
      </c>
      <c r="E137" s="4" t="s">
        <v>443</v>
      </c>
      <c r="F137" s="28">
        <v>7.5359999999999996</v>
      </c>
      <c r="G137" s="12"/>
      <c r="H137" s="13"/>
    </row>
    <row r="138" spans="1:8" s="2" customFormat="1" ht="16.899999999999999" customHeight="1" x14ac:dyDescent="0.2">
      <c r="A138" s="12"/>
      <c r="B138" s="13"/>
      <c r="C138" s="23" t="s">
        <v>166</v>
      </c>
      <c r="D138" s="24" t="s">
        <v>1</v>
      </c>
      <c r="E138" s="25" t="s">
        <v>1</v>
      </c>
      <c r="F138" s="26">
        <v>5.3689999999999998</v>
      </c>
      <c r="G138" s="12"/>
      <c r="H138" s="13"/>
    </row>
    <row r="139" spans="1:8" s="2" customFormat="1" ht="22.5" x14ac:dyDescent="0.2">
      <c r="A139" s="12"/>
      <c r="B139" s="13"/>
      <c r="C139" s="27" t="s">
        <v>166</v>
      </c>
      <c r="D139" s="27" t="s">
        <v>848</v>
      </c>
      <c r="E139" s="4" t="s">
        <v>1</v>
      </c>
      <c r="F139" s="28">
        <v>5.3689999999999998</v>
      </c>
      <c r="G139" s="12"/>
      <c r="H139" s="13"/>
    </row>
    <row r="140" spans="1:8" s="2" customFormat="1" ht="16.899999999999999" customHeight="1" x14ac:dyDescent="0.2">
      <c r="A140" s="12"/>
      <c r="B140" s="13"/>
      <c r="C140" s="29" t="s">
        <v>1102</v>
      </c>
      <c r="D140" s="12"/>
      <c r="E140" s="12"/>
      <c r="F140" s="12"/>
      <c r="G140" s="12"/>
      <c r="H140" s="13"/>
    </row>
    <row r="141" spans="1:8" s="2" customFormat="1" ht="16.899999999999999" customHeight="1" x14ac:dyDescent="0.2">
      <c r="A141" s="12"/>
      <c r="B141" s="13"/>
      <c r="C141" s="27" t="s">
        <v>845</v>
      </c>
      <c r="D141" s="27" t="s">
        <v>846</v>
      </c>
      <c r="E141" s="4" t="s">
        <v>247</v>
      </c>
      <c r="F141" s="28">
        <v>5.3689999999999998</v>
      </c>
      <c r="G141" s="12"/>
      <c r="H141" s="13"/>
    </row>
    <row r="142" spans="1:8" s="2" customFormat="1" ht="16.899999999999999" customHeight="1" x14ac:dyDescent="0.2">
      <c r="A142" s="12"/>
      <c r="B142" s="13"/>
      <c r="C142" s="27" t="s">
        <v>875</v>
      </c>
      <c r="D142" s="27" t="s">
        <v>876</v>
      </c>
      <c r="E142" s="4" t="s">
        <v>443</v>
      </c>
      <c r="F142" s="28">
        <v>48.804000000000002</v>
      </c>
      <c r="G142" s="12"/>
      <c r="H142" s="13"/>
    </row>
    <row r="143" spans="1:8" s="2" customFormat="1" ht="16.899999999999999" customHeight="1" x14ac:dyDescent="0.2">
      <c r="A143" s="12"/>
      <c r="B143" s="13"/>
      <c r="C143" s="23" t="s">
        <v>168</v>
      </c>
      <c r="D143" s="24" t="s">
        <v>1</v>
      </c>
      <c r="E143" s="25" t="s">
        <v>1</v>
      </c>
      <c r="F143" s="26">
        <v>9.8130000000000006</v>
      </c>
      <c r="G143" s="12"/>
      <c r="H143" s="13"/>
    </row>
    <row r="144" spans="1:8" s="2" customFormat="1" ht="16.899999999999999" customHeight="1" x14ac:dyDescent="0.2">
      <c r="A144" s="12"/>
      <c r="B144" s="13"/>
      <c r="C144" s="27" t="s">
        <v>168</v>
      </c>
      <c r="D144" s="27" t="s">
        <v>853</v>
      </c>
      <c r="E144" s="4" t="s">
        <v>1</v>
      </c>
      <c r="F144" s="28">
        <v>9.8130000000000006</v>
      </c>
      <c r="G144" s="12"/>
      <c r="H144" s="13"/>
    </row>
    <row r="145" spans="1:8" s="2" customFormat="1" ht="16.899999999999999" customHeight="1" x14ac:dyDescent="0.2">
      <c r="A145" s="12"/>
      <c r="B145" s="13"/>
      <c r="C145" s="29" t="s">
        <v>1102</v>
      </c>
      <c r="D145" s="12"/>
      <c r="E145" s="12"/>
      <c r="F145" s="12"/>
      <c r="G145" s="12"/>
      <c r="H145" s="13"/>
    </row>
    <row r="146" spans="1:8" s="2" customFormat="1" ht="16.899999999999999" customHeight="1" x14ac:dyDescent="0.2">
      <c r="A146" s="12"/>
      <c r="B146" s="13"/>
      <c r="C146" s="27" t="s">
        <v>850</v>
      </c>
      <c r="D146" s="27" t="s">
        <v>851</v>
      </c>
      <c r="E146" s="4" t="s">
        <v>247</v>
      </c>
      <c r="F146" s="28">
        <v>9.8130000000000006</v>
      </c>
      <c r="G146" s="12"/>
      <c r="H146" s="13"/>
    </row>
    <row r="147" spans="1:8" s="2" customFormat="1" ht="16.899999999999999" customHeight="1" x14ac:dyDescent="0.2">
      <c r="A147" s="12"/>
      <c r="B147" s="13"/>
      <c r="C147" s="27" t="s">
        <v>865</v>
      </c>
      <c r="D147" s="27" t="s">
        <v>866</v>
      </c>
      <c r="E147" s="4" t="s">
        <v>443</v>
      </c>
      <c r="F147" s="28">
        <v>7.5359999999999996</v>
      </c>
      <c r="G147" s="12"/>
      <c r="H147" s="13"/>
    </row>
    <row r="148" spans="1:8" s="2" customFormat="1" ht="16.899999999999999" customHeight="1" x14ac:dyDescent="0.2">
      <c r="A148" s="12"/>
      <c r="B148" s="13"/>
      <c r="C148" s="23" t="s">
        <v>164</v>
      </c>
      <c r="D148" s="24" t="s">
        <v>1</v>
      </c>
      <c r="E148" s="25" t="s">
        <v>1</v>
      </c>
      <c r="F148" s="26">
        <v>20.603000000000002</v>
      </c>
      <c r="G148" s="12"/>
      <c r="H148" s="13"/>
    </row>
    <row r="149" spans="1:8" s="2" customFormat="1" ht="16.899999999999999" customHeight="1" x14ac:dyDescent="0.2">
      <c r="A149" s="12"/>
      <c r="B149" s="13"/>
      <c r="C149" s="27" t="s">
        <v>164</v>
      </c>
      <c r="D149" s="27" t="s">
        <v>426</v>
      </c>
      <c r="E149" s="4" t="s">
        <v>1</v>
      </c>
      <c r="F149" s="28">
        <v>20.603000000000002</v>
      </c>
      <c r="G149" s="12"/>
      <c r="H149" s="13"/>
    </row>
    <row r="150" spans="1:8" s="2" customFormat="1" ht="16.899999999999999" customHeight="1" x14ac:dyDescent="0.2">
      <c r="A150" s="12"/>
      <c r="B150" s="13"/>
      <c r="C150" s="29" t="s">
        <v>1102</v>
      </c>
      <c r="D150" s="12"/>
      <c r="E150" s="12"/>
      <c r="F150" s="12"/>
      <c r="G150" s="12"/>
      <c r="H150" s="13"/>
    </row>
    <row r="151" spans="1:8" s="2" customFormat="1" ht="16.899999999999999" customHeight="1" x14ac:dyDescent="0.2">
      <c r="A151" s="12"/>
      <c r="B151" s="13"/>
      <c r="C151" s="27" t="s">
        <v>423</v>
      </c>
      <c r="D151" s="27" t="s">
        <v>424</v>
      </c>
      <c r="E151" s="4" t="s">
        <v>305</v>
      </c>
      <c r="F151" s="28">
        <v>20.603000000000002</v>
      </c>
      <c r="G151" s="12"/>
      <c r="H151" s="13"/>
    </row>
    <row r="152" spans="1:8" s="2" customFormat="1" ht="16.899999999999999" customHeight="1" x14ac:dyDescent="0.2">
      <c r="A152" s="12"/>
      <c r="B152" s="13"/>
      <c r="C152" s="27" t="s">
        <v>428</v>
      </c>
      <c r="D152" s="27" t="s">
        <v>429</v>
      </c>
      <c r="E152" s="4" t="s">
        <v>399</v>
      </c>
      <c r="F152" s="28">
        <v>41.206000000000003</v>
      </c>
      <c r="G152" s="12"/>
      <c r="H152" s="13"/>
    </row>
    <row r="153" spans="1:8" s="2" customFormat="1" ht="16.899999999999999" customHeight="1" x14ac:dyDescent="0.2">
      <c r="A153" s="12"/>
      <c r="B153" s="13"/>
      <c r="C153" s="23" t="s">
        <v>179</v>
      </c>
      <c r="D153" s="24" t="s">
        <v>1</v>
      </c>
      <c r="E153" s="25" t="s">
        <v>1</v>
      </c>
      <c r="F153" s="26">
        <v>18</v>
      </c>
      <c r="G153" s="12"/>
      <c r="H153" s="13"/>
    </row>
    <row r="154" spans="1:8" s="2" customFormat="1" ht="16.899999999999999" customHeight="1" x14ac:dyDescent="0.2">
      <c r="A154" s="12"/>
      <c r="B154" s="13"/>
      <c r="C154" s="27" t="s">
        <v>179</v>
      </c>
      <c r="D154" s="27" t="s">
        <v>280</v>
      </c>
      <c r="E154" s="4" t="s">
        <v>1</v>
      </c>
      <c r="F154" s="28">
        <v>18</v>
      </c>
      <c r="G154" s="12"/>
      <c r="H154" s="13"/>
    </row>
    <row r="155" spans="1:8" s="2" customFormat="1" ht="16.899999999999999" customHeight="1" x14ac:dyDescent="0.2">
      <c r="A155" s="12"/>
      <c r="B155" s="13"/>
      <c r="C155" s="29" t="s">
        <v>1102</v>
      </c>
      <c r="D155" s="12"/>
      <c r="E155" s="12"/>
      <c r="F155" s="12"/>
      <c r="G155" s="12"/>
      <c r="H155" s="13"/>
    </row>
    <row r="156" spans="1:8" s="2" customFormat="1" ht="16.899999999999999" customHeight="1" x14ac:dyDescent="0.2">
      <c r="A156" s="12"/>
      <c r="B156" s="13"/>
      <c r="C156" s="27" t="s">
        <v>277</v>
      </c>
      <c r="D156" s="27" t="s">
        <v>278</v>
      </c>
      <c r="E156" s="4" t="s">
        <v>247</v>
      </c>
      <c r="F156" s="28">
        <v>18</v>
      </c>
      <c r="G156" s="12"/>
      <c r="H156" s="13"/>
    </row>
    <row r="157" spans="1:8" s="2" customFormat="1" ht="16.899999999999999" customHeight="1" x14ac:dyDescent="0.2">
      <c r="A157" s="12"/>
      <c r="B157" s="13"/>
      <c r="C157" s="27" t="s">
        <v>496</v>
      </c>
      <c r="D157" s="27" t="s">
        <v>497</v>
      </c>
      <c r="E157" s="4" t="s">
        <v>247</v>
      </c>
      <c r="F157" s="28">
        <v>18</v>
      </c>
      <c r="G157" s="12"/>
      <c r="H157" s="13"/>
    </row>
    <row r="158" spans="1:8" s="2" customFormat="1" ht="16.899999999999999" customHeight="1" x14ac:dyDescent="0.2">
      <c r="A158" s="12"/>
      <c r="B158" s="13"/>
      <c r="C158" s="27" t="s">
        <v>800</v>
      </c>
      <c r="D158" s="27" t="s">
        <v>801</v>
      </c>
      <c r="E158" s="4" t="s">
        <v>247</v>
      </c>
      <c r="F158" s="28">
        <v>18</v>
      </c>
      <c r="G158" s="12"/>
      <c r="H158" s="13"/>
    </row>
    <row r="159" spans="1:8" s="2" customFormat="1" ht="16.899999999999999" customHeight="1" x14ac:dyDescent="0.2">
      <c r="A159" s="12"/>
      <c r="B159" s="13"/>
      <c r="C159" s="23" t="s">
        <v>118</v>
      </c>
      <c r="D159" s="24" t="s">
        <v>1</v>
      </c>
      <c r="E159" s="25" t="s">
        <v>1</v>
      </c>
      <c r="F159" s="26">
        <v>40.69</v>
      </c>
      <c r="G159" s="12"/>
      <c r="H159" s="13"/>
    </row>
    <row r="160" spans="1:8" s="2" customFormat="1" ht="16.899999999999999" customHeight="1" x14ac:dyDescent="0.2">
      <c r="A160" s="12"/>
      <c r="B160" s="13"/>
      <c r="C160" s="27" t="s">
        <v>118</v>
      </c>
      <c r="D160" s="27" t="s">
        <v>272</v>
      </c>
      <c r="E160" s="4" t="s">
        <v>1</v>
      </c>
      <c r="F160" s="28">
        <v>40.69</v>
      </c>
      <c r="G160" s="12"/>
      <c r="H160" s="13"/>
    </row>
    <row r="161" spans="1:8" s="2" customFormat="1" ht="16.899999999999999" customHeight="1" x14ac:dyDescent="0.2">
      <c r="A161" s="12"/>
      <c r="B161" s="13"/>
      <c r="C161" s="29" t="s">
        <v>1102</v>
      </c>
      <c r="D161" s="12"/>
      <c r="E161" s="12"/>
      <c r="F161" s="12"/>
      <c r="G161" s="12"/>
      <c r="H161" s="13"/>
    </row>
    <row r="162" spans="1:8" s="2" customFormat="1" ht="16.899999999999999" customHeight="1" x14ac:dyDescent="0.2">
      <c r="A162" s="12"/>
      <c r="B162" s="13"/>
      <c r="C162" s="27" t="s">
        <v>269</v>
      </c>
      <c r="D162" s="27" t="s">
        <v>270</v>
      </c>
      <c r="E162" s="4" t="s">
        <v>247</v>
      </c>
      <c r="F162" s="28">
        <v>40.69</v>
      </c>
      <c r="G162" s="12"/>
      <c r="H162" s="13"/>
    </row>
    <row r="163" spans="1:8" s="2" customFormat="1" ht="16.899999999999999" customHeight="1" x14ac:dyDescent="0.2">
      <c r="A163" s="12"/>
      <c r="B163" s="13"/>
      <c r="C163" s="27" t="s">
        <v>472</v>
      </c>
      <c r="D163" s="27" t="s">
        <v>473</v>
      </c>
      <c r="E163" s="4" t="s">
        <v>247</v>
      </c>
      <c r="F163" s="28">
        <v>81.38</v>
      </c>
      <c r="G163" s="12"/>
      <c r="H163" s="13"/>
    </row>
    <row r="164" spans="1:8" s="2" customFormat="1" ht="22.5" x14ac:dyDescent="0.2">
      <c r="A164" s="12"/>
      <c r="B164" s="13"/>
      <c r="C164" s="27" t="s">
        <v>816</v>
      </c>
      <c r="D164" s="27" t="s">
        <v>817</v>
      </c>
      <c r="E164" s="4" t="s">
        <v>399</v>
      </c>
      <c r="F164" s="28">
        <v>25.431000000000001</v>
      </c>
      <c r="G164" s="12"/>
      <c r="H164" s="13"/>
    </row>
    <row r="165" spans="1:8" s="2" customFormat="1" ht="16.899999999999999" customHeight="1" x14ac:dyDescent="0.2">
      <c r="A165" s="12"/>
      <c r="B165" s="13"/>
      <c r="C165" s="23" t="s">
        <v>192</v>
      </c>
      <c r="D165" s="24" t="s">
        <v>1</v>
      </c>
      <c r="E165" s="25" t="s">
        <v>1</v>
      </c>
      <c r="F165" s="26">
        <v>46.69</v>
      </c>
      <c r="G165" s="12"/>
      <c r="H165" s="13"/>
    </row>
    <row r="166" spans="1:8" s="2" customFormat="1" ht="16.899999999999999" customHeight="1" x14ac:dyDescent="0.2">
      <c r="A166" s="12"/>
      <c r="B166" s="13"/>
      <c r="C166" s="27" t="s">
        <v>265</v>
      </c>
      <c r="D166" s="27" t="s">
        <v>266</v>
      </c>
      <c r="E166" s="4" t="s">
        <v>1</v>
      </c>
      <c r="F166" s="28">
        <v>6</v>
      </c>
      <c r="G166" s="12"/>
      <c r="H166" s="13"/>
    </row>
    <row r="167" spans="1:8" s="2" customFormat="1" ht="16.899999999999999" customHeight="1" x14ac:dyDescent="0.2">
      <c r="A167" s="12"/>
      <c r="B167" s="13"/>
      <c r="C167" s="27" t="s">
        <v>194</v>
      </c>
      <c r="D167" s="27" t="s">
        <v>267</v>
      </c>
      <c r="E167" s="4" t="s">
        <v>1</v>
      </c>
      <c r="F167" s="28">
        <v>27</v>
      </c>
      <c r="G167" s="12"/>
      <c r="H167" s="13"/>
    </row>
    <row r="168" spans="1:8" s="2" customFormat="1" ht="16.899999999999999" customHeight="1" x14ac:dyDescent="0.2">
      <c r="A168" s="12"/>
      <c r="B168" s="13"/>
      <c r="C168" s="27" t="s">
        <v>182</v>
      </c>
      <c r="D168" s="27" t="s">
        <v>268</v>
      </c>
      <c r="E168" s="4" t="s">
        <v>1</v>
      </c>
      <c r="F168" s="28">
        <v>13.69</v>
      </c>
      <c r="G168" s="12"/>
      <c r="H168" s="13"/>
    </row>
    <row r="169" spans="1:8" s="2" customFormat="1" ht="16.899999999999999" customHeight="1" x14ac:dyDescent="0.2">
      <c r="A169" s="12"/>
      <c r="B169" s="13"/>
      <c r="C169" s="27" t="s">
        <v>192</v>
      </c>
      <c r="D169" s="27" t="s">
        <v>255</v>
      </c>
      <c r="E169" s="4" t="s">
        <v>1</v>
      </c>
      <c r="F169" s="28">
        <v>46.69</v>
      </c>
      <c r="G169" s="12"/>
      <c r="H169" s="13"/>
    </row>
    <row r="170" spans="1:8" s="2" customFormat="1" ht="16.899999999999999" customHeight="1" x14ac:dyDescent="0.2">
      <c r="A170" s="12"/>
      <c r="B170" s="13"/>
      <c r="C170" s="29" t="s">
        <v>1102</v>
      </c>
      <c r="D170" s="12"/>
      <c r="E170" s="12"/>
      <c r="F170" s="12"/>
      <c r="G170" s="12"/>
      <c r="H170" s="13"/>
    </row>
    <row r="171" spans="1:8" s="2" customFormat="1" ht="16.899999999999999" customHeight="1" x14ac:dyDescent="0.2">
      <c r="A171" s="12"/>
      <c r="B171" s="13"/>
      <c r="C171" s="27" t="s">
        <v>251</v>
      </c>
      <c r="D171" s="27" t="s">
        <v>252</v>
      </c>
      <c r="E171" s="4" t="s">
        <v>247</v>
      </c>
      <c r="F171" s="28">
        <v>46.69</v>
      </c>
      <c r="G171" s="12"/>
      <c r="H171" s="13"/>
    </row>
    <row r="172" spans="1:8" s="2" customFormat="1" ht="16.899999999999999" customHeight="1" x14ac:dyDescent="0.2">
      <c r="A172" s="12"/>
      <c r="B172" s="13"/>
      <c r="C172" s="27" t="s">
        <v>463</v>
      </c>
      <c r="D172" s="27" t="s">
        <v>464</v>
      </c>
      <c r="E172" s="4" t="s">
        <v>247</v>
      </c>
      <c r="F172" s="28">
        <v>46.69</v>
      </c>
      <c r="G172" s="12"/>
      <c r="H172" s="13"/>
    </row>
    <row r="173" spans="1:8" s="2" customFormat="1" ht="16.899999999999999" customHeight="1" x14ac:dyDescent="0.2">
      <c r="A173" s="12"/>
      <c r="B173" s="13"/>
      <c r="C173" s="27" t="s">
        <v>826</v>
      </c>
      <c r="D173" s="27" t="s">
        <v>398</v>
      </c>
      <c r="E173" s="4" t="s">
        <v>399</v>
      </c>
      <c r="F173" s="28">
        <v>20.544</v>
      </c>
      <c r="G173" s="12"/>
      <c r="H173" s="13"/>
    </row>
    <row r="174" spans="1:8" s="2" customFormat="1" ht="16.899999999999999" customHeight="1" x14ac:dyDescent="0.2">
      <c r="A174" s="12"/>
      <c r="B174" s="13"/>
      <c r="C174" s="23" t="s">
        <v>265</v>
      </c>
      <c r="D174" s="24" t="s">
        <v>1</v>
      </c>
      <c r="E174" s="25" t="s">
        <v>1</v>
      </c>
      <c r="F174" s="26">
        <v>6</v>
      </c>
      <c r="G174" s="12"/>
      <c r="H174" s="13"/>
    </row>
    <row r="175" spans="1:8" s="2" customFormat="1" ht="16.899999999999999" customHeight="1" x14ac:dyDescent="0.2">
      <c r="A175" s="12"/>
      <c r="B175" s="13"/>
      <c r="C175" s="27" t="s">
        <v>265</v>
      </c>
      <c r="D175" s="27" t="s">
        <v>266</v>
      </c>
      <c r="E175" s="4" t="s">
        <v>1</v>
      </c>
      <c r="F175" s="28">
        <v>6</v>
      </c>
      <c r="G175" s="12"/>
      <c r="H175" s="13"/>
    </row>
    <row r="176" spans="1:8" s="2" customFormat="1" ht="16.899999999999999" customHeight="1" x14ac:dyDescent="0.2">
      <c r="A176" s="12"/>
      <c r="B176" s="13"/>
      <c r="C176" s="23" t="s">
        <v>182</v>
      </c>
      <c r="D176" s="24" t="s">
        <v>1</v>
      </c>
      <c r="E176" s="25" t="s">
        <v>1</v>
      </c>
      <c r="F176" s="26">
        <v>13.69</v>
      </c>
      <c r="G176" s="12"/>
      <c r="H176" s="13"/>
    </row>
    <row r="177" spans="1:8" s="2" customFormat="1" ht="16.899999999999999" customHeight="1" x14ac:dyDescent="0.2">
      <c r="A177" s="12"/>
      <c r="B177" s="13"/>
      <c r="C177" s="27" t="s">
        <v>182</v>
      </c>
      <c r="D177" s="27" t="s">
        <v>268</v>
      </c>
      <c r="E177" s="4" t="s">
        <v>1</v>
      </c>
      <c r="F177" s="28">
        <v>13.69</v>
      </c>
      <c r="G177" s="12"/>
      <c r="H177" s="13"/>
    </row>
    <row r="178" spans="1:8" s="2" customFormat="1" ht="16.899999999999999" customHeight="1" x14ac:dyDescent="0.2">
      <c r="A178" s="12"/>
      <c r="B178" s="13"/>
      <c r="C178" s="29" t="s">
        <v>1102</v>
      </c>
      <c r="D178" s="12"/>
      <c r="E178" s="12"/>
      <c r="F178" s="12"/>
      <c r="G178" s="12"/>
      <c r="H178" s="13"/>
    </row>
    <row r="179" spans="1:8" s="2" customFormat="1" ht="16.899999999999999" customHeight="1" x14ac:dyDescent="0.2">
      <c r="A179" s="12"/>
      <c r="B179" s="13"/>
      <c r="C179" s="27" t="s">
        <v>251</v>
      </c>
      <c r="D179" s="27" t="s">
        <v>252</v>
      </c>
      <c r="E179" s="4" t="s">
        <v>247</v>
      </c>
      <c r="F179" s="28">
        <v>46.69</v>
      </c>
      <c r="G179" s="12"/>
      <c r="H179" s="13"/>
    </row>
    <row r="180" spans="1:8" s="2" customFormat="1" ht="16.899999999999999" customHeight="1" x14ac:dyDescent="0.2">
      <c r="A180" s="12"/>
      <c r="B180" s="13"/>
      <c r="C180" s="27" t="s">
        <v>269</v>
      </c>
      <c r="D180" s="27" t="s">
        <v>270</v>
      </c>
      <c r="E180" s="4" t="s">
        <v>247</v>
      </c>
      <c r="F180" s="28">
        <v>40.69</v>
      </c>
      <c r="G180" s="12"/>
      <c r="H180" s="13"/>
    </row>
    <row r="181" spans="1:8" s="2" customFormat="1" ht="16.899999999999999" customHeight="1" x14ac:dyDescent="0.2">
      <c r="A181" s="12"/>
      <c r="B181" s="13"/>
      <c r="C181" s="27" t="s">
        <v>273</v>
      </c>
      <c r="D181" s="27" t="s">
        <v>274</v>
      </c>
      <c r="E181" s="4" t="s">
        <v>247</v>
      </c>
      <c r="F181" s="28">
        <v>40.69</v>
      </c>
      <c r="G181" s="12"/>
      <c r="H181" s="13"/>
    </row>
    <row r="182" spans="1:8" s="2" customFormat="1" ht="16.899999999999999" customHeight="1" x14ac:dyDescent="0.2">
      <c r="A182" s="12"/>
      <c r="B182" s="13"/>
      <c r="C182" s="23" t="s">
        <v>1103</v>
      </c>
      <c r="D182" s="24" t="s">
        <v>1</v>
      </c>
      <c r="E182" s="25" t="s">
        <v>1</v>
      </c>
      <c r="F182" s="26">
        <v>243</v>
      </c>
      <c r="G182" s="12"/>
      <c r="H182" s="13"/>
    </row>
    <row r="183" spans="1:8" s="2" customFormat="1" ht="16.899999999999999" customHeight="1" x14ac:dyDescent="0.2">
      <c r="A183" s="12"/>
      <c r="B183" s="13"/>
      <c r="C183" s="23" t="s">
        <v>196</v>
      </c>
      <c r="D183" s="24" t="s">
        <v>1</v>
      </c>
      <c r="E183" s="25" t="s">
        <v>1</v>
      </c>
      <c r="F183" s="26">
        <v>40.69</v>
      </c>
      <c r="G183" s="12"/>
      <c r="H183" s="13"/>
    </row>
    <row r="184" spans="1:8" s="2" customFormat="1" ht="16.899999999999999" customHeight="1" x14ac:dyDescent="0.2">
      <c r="A184" s="12"/>
      <c r="B184" s="13"/>
      <c r="C184" s="27" t="s">
        <v>196</v>
      </c>
      <c r="D184" s="27" t="s">
        <v>272</v>
      </c>
      <c r="E184" s="4" t="s">
        <v>1</v>
      </c>
      <c r="F184" s="28">
        <v>40.69</v>
      </c>
      <c r="G184" s="12"/>
      <c r="H184" s="13"/>
    </row>
    <row r="185" spans="1:8" s="2" customFormat="1" ht="16.899999999999999" customHeight="1" x14ac:dyDescent="0.2">
      <c r="A185" s="12"/>
      <c r="B185" s="13"/>
      <c r="C185" s="29" t="s">
        <v>1102</v>
      </c>
      <c r="D185" s="12"/>
      <c r="E185" s="12"/>
      <c r="F185" s="12"/>
      <c r="G185" s="12"/>
      <c r="H185" s="13"/>
    </row>
    <row r="186" spans="1:8" s="2" customFormat="1" ht="16.899999999999999" customHeight="1" x14ac:dyDescent="0.2">
      <c r="A186" s="12"/>
      <c r="B186" s="13"/>
      <c r="C186" s="27" t="s">
        <v>273</v>
      </c>
      <c r="D186" s="27" t="s">
        <v>274</v>
      </c>
      <c r="E186" s="4" t="s">
        <v>247</v>
      </c>
      <c r="F186" s="28">
        <v>40.69</v>
      </c>
      <c r="G186" s="12"/>
      <c r="H186" s="13"/>
    </row>
    <row r="187" spans="1:8" s="2" customFormat="1" ht="16.899999999999999" customHeight="1" x14ac:dyDescent="0.2">
      <c r="A187" s="12"/>
      <c r="B187" s="13"/>
      <c r="C187" s="27" t="s">
        <v>467</v>
      </c>
      <c r="D187" s="27" t="s">
        <v>468</v>
      </c>
      <c r="E187" s="4" t="s">
        <v>247</v>
      </c>
      <c r="F187" s="28">
        <v>40.69</v>
      </c>
      <c r="G187" s="12"/>
      <c r="H187" s="13"/>
    </row>
    <row r="188" spans="1:8" s="2" customFormat="1" ht="16.899999999999999" customHeight="1" x14ac:dyDescent="0.2">
      <c r="A188" s="12"/>
      <c r="B188" s="13"/>
      <c r="C188" s="27" t="s">
        <v>477</v>
      </c>
      <c r="D188" s="27" t="s">
        <v>478</v>
      </c>
      <c r="E188" s="4" t="s">
        <v>247</v>
      </c>
      <c r="F188" s="28">
        <v>40.69</v>
      </c>
      <c r="G188" s="12"/>
      <c r="H188" s="13"/>
    </row>
    <row r="189" spans="1:8" s="2" customFormat="1" ht="16.899999999999999" customHeight="1" x14ac:dyDescent="0.2">
      <c r="A189" s="12"/>
      <c r="B189" s="13"/>
      <c r="C189" s="27" t="s">
        <v>481</v>
      </c>
      <c r="D189" s="27" t="s">
        <v>482</v>
      </c>
      <c r="E189" s="4" t="s">
        <v>247</v>
      </c>
      <c r="F189" s="28">
        <v>134.85</v>
      </c>
      <c r="G189" s="12"/>
      <c r="H189" s="13"/>
    </row>
    <row r="190" spans="1:8" s="2" customFormat="1" ht="22.5" x14ac:dyDescent="0.2">
      <c r="A190" s="12"/>
      <c r="B190" s="13"/>
      <c r="C190" s="27" t="s">
        <v>486</v>
      </c>
      <c r="D190" s="27" t="s">
        <v>487</v>
      </c>
      <c r="E190" s="4" t="s">
        <v>247</v>
      </c>
      <c r="F190" s="28">
        <v>134.85</v>
      </c>
      <c r="G190" s="12"/>
      <c r="H190" s="13"/>
    </row>
    <row r="191" spans="1:8" s="2" customFormat="1" ht="16.899999999999999" customHeight="1" x14ac:dyDescent="0.2">
      <c r="A191" s="12"/>
      <c r="B191" s="13"/>
      <c r="C191" s="27" t="s">
        <v>491</v>
      </c>
      <c r="D191" s="27" t="s">
        <v>492</v>
      </c>
      <c r="E191" s="4" t="s">
        <v>247</v>
      </c>
      <c r="F191" s="28">
        <v>40.69</v>
      </c>
      <c r="G191" s="12"/>
      <c r="H191" s="13"/>
    </row>
    <row r="192" spans="1:8" s="2" customFormat="1" ht="22.5" x14ac:dyDescent="0.2">
      <c r="A192" s="12"/>
      <c r="B192" s="13"/>
      <c r="C192" s="27" t="s">
        <v>821</v>
      </c>
      <c r="D192" s="27" t="s">
        <v>822</v>
      </c>
      <c r="E192" s="4" t="s">
        <v>399</v>
      </c>
      <c r="F192" s="28">
        <v>22.085999999999999</v>
      </c>
      <c r="G192" s="12"/>
      <c r="H192" s="13"/>
    </row>
    <row r="193" spans="1:8" s="2" customFormat="1" ht="16.899999999999999" customHeight="1" x14ac:dyDescent="0.2">
      <c r="A193" s="12"/>
      <c r="B193" s="13"/>
      <c r="C193" s="23" t="s">
        <v>194</v>
      </c>
      <c r="D193" s="24" t="s">
        <v>1</v>
      </c>
      <c r="E193" s="25" t="s">
        <v>1</v>
      </c>
      <c r="F193" s="26">
        <v>27</v>
      </c>
      <c r="G193" s="12"/>
      <c r="H193" s="13"/>
    </row>
    <row r="194" spans="1:8" s="2" customFormat="1" ht="16.899999999999999" customHeight="1" x14ac:dyDescent="0.2">
      <c r="A194" s="12"/>
      <c r="B194" s="13"/>
      <c r="C194" s="27" t="s">
        <v>194</v>
      </c>
      <c r="D194" s="27" t="s">
        <v>267</v>
      </c>
      <c r="E194" s="4" t="s">
        <v>1</v>
      </c>
      <c r="F194" s="28">
        <v>27</v>
      </c>
      <c r="G194" s="12"/>
      <c r="H194" s="13"/>
    </row>
    <row r="195" spans="1:8" s="2" customFormat="1" ht="16.899999999999999" customHeight="1" x14ac:dyDescent="0.2">
      <c r="A195" s="12"/>
      <c r="B195" s="13"/>
      <c r="C195" s="29" t="s">
        <v>1102</v>
      </c>
      <c r="D195" s="12"/>
      <c r="E195" s="12"/>
      <c r="F195" s="12"/>
      <c r="G195" s="12"/>
      <c r="H195" s="13"/>
    </row>
    <row r="196" spans="1:8" s="2" customFormat="1" ht="16.899999999999999" customHeight="1" x14ac:dyDescent="0.2">
      <c r="A196" s="12"/>
      <c r="B196" s="13"/>
      <c r="C196" s="27" t="s">
        <v>251</v>
      </c>
      <c r="D196" s="27" t="s">
        <v>252</v>
      </c>
      <c r="E196" s="4" t="s">
        <v>247</v>
      </c>
      <c r="F196" s="28">
        <v>46.69</v>
      </c>
      <c r="G196" s="12"/>
      <c r="H196" s="13"/>
    </row>
    <row r="197" spans="1:8" s="2" customFormat="1" ht="16.899999999999999" customHeight="1" x14ac:dyDescent="0.2">
      <c r="A197" s="12"/>
      <c r="B197" s="13"/>
      <c r="C197" s="27" t="s">
        <v>269</v>
      </c>
      <c r="D197" s="27" t="s">
        <v>270</v>
      </c>
      <c r="E197" s="4" t="s">
        <v>247</v>
      </c>
      <c r="F197" s="28">
        <v>40.69</v>
      </c>
      <c r="G197" s="12"/>
      <c r="H197" s="13"/>
    </row>
    <row r="198" spans="1:8" s="2" customFormat="1" ht="16.899999999999999" customHeight="1" x14ac:dyDescent="0.2">
      <c r="A198" s="12"/>
      <c r="B198" s="13"/>
      <c r="C198" s="27" t="s">
        <v>273</v>
      </c>
      <c r="D198" s="27" t="s">
        <v>274</v>
      </c>
      <c r="E198" s="4" t="s">
        <v>247</v>
      </c>
      <c r="F198" s="28">
        <v>40.69</v>
      </c>
      <c r="G198" s="12"/>
      <c r="H198" s="13"/>
    </row>
    <row r="199" spans="1:8" s="2" customFormat="1" ht="16.899999999999999" customHeight="1" x14ac:dyDescent="0.2">
      <c r="A199" s="12"/>
      <c r="B199" s="13"/>
      <c r="C199" s="23" t="s">
        <v>120</v>
      </c>
      <c r="D199" s="24" t="s">
        <v>1</v>
      </c>
      <c r="E199" s="25" t="s">
        <v>1</v>
      </c>
      <c r="F199" s="26">
        <v>94.16</v>
      </c>
      <c r="G199" s="12"/>
      <c r="H199" s="13"/>
    </row>
    <row r="200" spans="1:8" s="2" customFormat="1" ht="22.5" x14ac:dyDescent="0.2">
      <c r="A200" s="12"/>
      <c r="B200" s="13"/>
      <c r="C200" s="27" t="s">
        <v>120</v>
      </c>
      <c r="D200" s="27" t="s">
        <v>250</v>
      </c>
      <c r="E200" s="4" t="s">
        <v>1</v>
      </c>
      <c r="F200" s="28">
        <v>94.16</v>
      </c>
      <c r="G200" s="12"/>
      <c r="H200" s="13"/>
    </row>
    <row r="201" spans="1:8" s="2" customFormat="1" ht="16.899999999999999" customHeight="1" x14ac:dyDescent="0.2">
      <c r="A201" s="12"/>
      <c r="B201" s="13"/>
      <c r="C201" s="29" t="s">
        <v>1102</v>
      </c>
      <c r="D201" s="12"/>
      <c r="E201" s="12"/>
      <c r="F201" s="12"/>
      <c r="G201" s="12"/>
      <c r="H201" s="13"/>
    </row>
    <row r="202" spans="1:8" s="2" customFormat="1" ht="16.899999999999999" customHeight="1" x14ac:dyDescent="0.2">
      <c r="A202" s="12"/>
      <c r="B202" s="13"/>
      <c r="C202" s="27" t="s">
        <v>245</v>
      </c>
      <c r="D202" s="27" t="s">
        <v>246</v>
      </c>
      <c r="E202" s="4" t="s">
        <v>247</v>
      </c>
      <c r="F202" s="28">
        <v>94.16</v>
      </c>
      <c r="G202" s="12"/>
      <c r="H202" s="13"/>
    </row>
    <row r="203" spans="1:8" s="2" customFormat="1" ht="16.899999999999999" customHeight="1" x14ac:dyDescent="0.2">
      <c r="A203" s="12"/>
      <c r="B203" s="13"/>
      <c r="C203" s="27" t="s">
        <v>481</v>
      </c>
      <c r="D203" s="27" t="s">
        <v>482</v>
      </c>
      <c r="E203" s="4" t="s">
        <v>247</v>
      </c>
      <c r="F203" s="28">
        <v>134.85</v>
      </c>
      <c r="G203" s="12"/>
      <c r="H203" s="13"/>
    </row>
    <row r="204" spans="1:8" s="2" customFormat="1" ht="22.5" x14ac:dyDescent="0.2">
      <c r="A204" s="12"/>
      <c r="B204" s="13"/>
      <c r="C204" s="27" t="s">
        <v>486</v>
      </c>
      <c r="D204" s="27" t="s">
        <v>487</v>
      </c>
      <c r="E204" s="4" t="s">
        <v>247</v>
      </c>
      <c r="F204" s="28">
        <v>134.85</v>
      </c>
      <c r="G204" s="12"/>
      <c r="H204" s="13"/>
    </row>
    <row r="205" spans="1:8" s="2" customFormat="1" ht="22.5" x14ac:dyDescent="0.2">
      <c r="A205" s="12"/>
      <c r="B205" s="13"/>
      <c r="C205" s="27" t="s">
        <v>821</v>
      </c>
      <c r="D205" s="27" t="s">
        <v>822</v>
      </c>
      <c r="E205" s="4" t="s">
        <v>399</v>
      </c>
      <c r="F205" s="28">
        <v>22.085999999999999</v>
      </c>
      <c r="G205" s="12"/>
      <c r="H205" s="13"/>
    </row>
    <row r="206" spans="1:8" s="2" customFormat="1" ht="16.899999999999999" customHeight="1" x14ac:dyDescent="0.2">
      <c r="A206" s="12"/>
      <c r="B206" s="13"/>
      <c r="C206" s="23" t="s">
        <v>162</v>
      </c>
      <c r="D206" s="24" t="s">
        <v>1</v>
      </c>
      <c r="E206" s="25" t="s">
        <v>1</v>
      </c>
      <c r="F206" s="26">
        <v>101.023</v>
      </c>
      <c r="G206" s="12"/>
      <c r="H206" s="13"/>
    </row>
    <row r="207" spans="1:8" s="2" customFormat="1" ht="16.899999999999999" customHeight="1" x14ac:dyDescent="0.2">
      <c r="A207" s="12"/>
      <c r="B207" s="13"/>
      <c r="C207" s="27" t="s">
        <v>162</v>
      </c>
      <c r="D207" s="27" t="s">
        <v>401</v>
      </c>
      <c r="E207" s="4" t="s">
        <v>1</v>
      </c>
      <c r="F207" s="28">
        <v>101.023</v>
      </c>
      <c r="G207" s="12"/>
      <c r="H207" s="13"/>
    </row>
    <row r="208" spans="1:8" s="2" customFormat="1" ht="16.899999999999999" customHeight="1" x14ac:dyDescent="0.2">
      <c r="A208" s="12"/>
      <c r="B208" s="13"/>
      <c r="C208" s="29" t="s">
        <v>1102</v>
      </c>
      <c r="D208" s="12"/>
      <c r="E208" s="12"/>
      <c r="F208" s="12"/>
      <c r="G208" s="12"/>
      <c r="H208" s="13"/>
    </row>
    <row r="209" spans="1:8" s="2" customFormat="1" ht="16.899999999999999" customHeight="1" x14ac:dyDescent="0.2">
      <c r="A209" s="12"/>
      <c r="B209" s="13"/>
      <c r="C209" s="27" t="s">
        <v>397</v>
      </c>
      <c r="D209" s="27" t="s">
        <v>398</v>
      </c>
      <c r="E209" s="4" t="s">
        <v>399</v>
      </c>
      <c r="F209" s="28">
        <v>202.04599999999999</v>
      </c>
      <c r="G209" s="12"/>
      <c r="H209" s="13"/>
    </row>
    <row r="210" spans="1:8" s="2" customFormat="1" ht="16.899999999999999" customHeight="1" x14ac:dyDescent="0.2">
      <c r="A210" s="12"/>
      <c r="B210" s="13"/>
      <c r="C210" s="27" t="s">
        <v>404</v>
      </c>
      <c r="D210" s="27" t="s">
        <v>405</v>
      </c>
      <c r="E210" s="4" t="s">
        <v>305</v>
      </c>
      <c r="F210" s="28">
        <v>101.023</v>
      </c>
      <c r="G210" s="12"/>
      <c r="H210" s="13"/>
    </row>
    <row r="211" spans="1:8" s="2" customFormat="1" ht="16.899999999999999" customHeight="1" x14ac:dyDescent="0.2">
      <c r="A211" s="12"/>
      <c r="B211" s="13"/>
      <c r="C211" s="23" t="s">
        <v>158</v>
      </c>
      <c r="D211" s="24" t="s">
        <v>1</v>
      </c>
      <c r="E211" s="25" t="s">
        <v>1</v>
      </c>
      <c r="F211" s="26">
        <v>95.971999999999994</v>
      </c>
      <c r="G211" s="12"/>
      <c r="H211" s="13"/>
    </row>
    <row r="212" spans="1:8" s="2" customFormat="1" ht="16.899999999999999" customHeight="1" x14ac:dyDescent="0.2">
      <c r="A212" s="12"/>
      <c r="B212" s="13"/>
      <c r="C212" s="27" t="s">
        <v>158</v>
      </c>
      <c r="D212" s="27" t="s">
        <v>396</v>
      </c>
      <c r="E212" s="4" t="s">
        <v>1</v>
      </c>
      <c r="F212" s="28">
        <v>95.971999999999994</v>
      </c>
      <c r="G212" s="12"/>
      <c r="H212" s="13"/>
    </row>
    <row r="213" spans="1:8" s="2" customFormat="1" ht="16.899999999999999" customHeight="1" x14ac:dyDescent="0.2">
      <c r="A213" s="12"/>
      <c r="B213" s="13"/>
      <c r="C213" s="29" t="s">
        <v>1102</v>
      </c>
      <c r="D213" s="12"/>
      <c r="E213" s="12"/>
      <c r="F213" s="12"/>
      <c r="G213" s="12"/>
      <c r="H213" s="13"/>
    </row>
    <row r="214" spans="1:8" s="2" customFormat="1" ht="22.5" x14ac:dyDescent="0.2">
      <c r="A214" s="12"/>
      <c r="B214" s="13"/>
      <c r="C214" s="27" t="s">
        <v>390</v>
      </c>
      <c r="D214" s="27" t="s">
        <v>391</v>
      </c>
      <c r="E214" s="4" t="s">
        <v>305</v>
      </c>
      <c r="F214" s="28">
        <v>95.971999999999994</v>
      </c>
      <c r="G214" s="12"/>
      <c r="H214" s="13"/>
    </row>
    <row r="215" spans="1:8" s="2" customFormat="1" ht="16.899999999999999" customHeight="1" x14ac:dyDescent="0.2">
      <c r="A215" s="12"/>
      <c r="B215" s="13"/>
      <c r="C215" s="27" t="s">
        <v>397</v>
      </c>
      <c r="D215" s="27" t="s">
        <v>398</v>
      </c>
      <c r="E215" s="4" t="s">
        <v>399</v>
      </c>
      <c r="F215" s="28">
        <v>202.04599999999999</v>
      </c>
      <c r="G215" s="12"/>
      <c r="H215" s="13"/>
    </row>
    <row r="216" spans="1:8" s="2" customFormat="1" ht="16.899999999999999" customHeight="1" x14ac:dyDescent="0.2">
      <c r="A216" s="12"/>
      <c r="B216" s="13"/>
      <c r="C216" s="23" t="s">
        <v>160</v>
      </c>
      <c r="D216" s="24" t="s">
        <v>1</v>
      </c>
      <c r="E216" s="25" t="s">
        <v>1</v>
      </c>
      <c r="F216" s="26">
        <v>5.0510000000000002</v>
      </c>
      <c r="G216" s="12"/>
      <c r="H216" s="13"/>
    </row>
    <row r="217" spans="1:8" s="2" customFormat="1" ht="16.899999999999999" customHeight="1" x14ac:dyDescent="0.2">
      <c r="A217" s="12"/>
      <c r="B217" s="13"/>
      <c r="C217" s="27" t="s">
        <v>160</v>
      </c>
      <c r="D217" s="27" t="s">
        <v>1104</v>
      </c>
      <c r="E217" s="4" t="s">
        <v>1</v>
      </c>
      <c r="F217" s="28">
        <v>5.0510000000000002</v>
      </c>
      <c r="G217" s="12"/>
      <c r="H217" s="13"/>
    </row>
    <row r="218" spans="1:8" s="2" customFormat="1" ht="16.899999999999999" customHeight="1" x14ac:dyDescent="0.2">
      <c r="A218" s="12"/>
      <c r="B218" s="13"/>
      <c r="C218" s="29" t="s">
        <v>1102</v>
      </c>
      <c r="D218" s="12"/>
      <c r="E218" s="12"/>
      <c r="F218" s="12"/>
      <c r="G218" s="12"/>
      <c r="H218" s="13"/>
    </row>
    <row r="219" spans="1:8" s="2" customFormat="1" ht="16.899999999999999" customHeight="1" x14ac:dyDescent="0.2">
      <c r="A219" s="12"/>
      <c r="B219" s="13"/>
      <c r="C219" s="27" t="s">
        <v>397</v>
      </c>
      <c r="D219" s="27" t="s">
        <v>398</v>
      </c>
      <c r="E219" s="4" t="s">
        <v>399</v>
      </c>
      <c r="F219" s="28">
        <v>202.04599999999999</v>
      </c>
      <c r="G219" s="12"/>
      <c r="H219" s="13"/>
    </row>
    <row r="220" spans="1:8" s="2" customFormat="1" ht="16.899999999999999" customHeight="1" x14ac:dyDescent="0.2">
      <c r="A220" s="12"/>
      <c r="B220" s="13"/>
      <c r="C220" s="23" t="s">
        <v>176</v>
      </c>
      <c r="D220" s="24" t="s">
        <v>1</v>
      </c>
      <c r="E220" s="25" t="s">
        <v>1</v>
      </c>
      <c r="F220" s="26">
        <v>17.25</v>
      </c>
      <c r="G220" s="12"/>
      <c r="H220" s="13"/>
    </row>
    <row r="221" spans="1:8" s="2" customFormat="1" ht="16.899999999999999" customHeight="1" x14ac:dyDescent="0.2">
      <c r="A221" s="12"/>
      <c r="B221" s="13"/>
      <c r="C221" s="27" t="s">
        <v>176</v>
      </c>
      <c r="D221" s="27" t="s">
        <v>126</v>
      </c>
      <c r="E221" s="4" t="s">
        <v>1</v>
      </c>
      <c r="F221" s="28">
        <v>17.25</v>
      </c>
      <c r="G221" s="12"/>
      <c r="H221" s="13"/>
    </row>
    <row r="222" spans="1:8" s="2" customFormat="1" ht="16.899999999999999" customHeight="1" x14ac:dyDescent="0.2">
      <c r="A222" s="12"/>
      <c r="B222" s="13"/>
      <c r="C222" s="29" t="s">
        <v>1102</v>
      </c>
      <c r="D222" s="12"/>
      <c r="E222" s="12"/>
      <c r="F222" s="12"/>
      <c r="G222" s="12"/>
      <c r="H222" s="13"/>
    </row>
    <row r="223" spans="1:8" s="2" customFormat="1" ht="16.899999999999999" customHeight="1" x14ac:dyDescent="0.2">
      <c r="A223" s="12"/>
      <c r="B223" s="13"/>
      <c r="C223" s="27" t="s">
        <v>437</v>
      </c>
      <c r="D223" s="27" t="s">
        <v>438</v>
      </c>
      <c r="E223" s="4" t="s">
        <v>247</v>
      </c>
      <c r="F223" s="28">
        <v>17.25</v>
      </c>
      <c r="G223" s="12"/>
      <c r="H223" s="13"/>
    </row>
    <row r="224" spans="1:8" s="2" customFormat="1" ht="16.899999999999999" customHeight="1" x14ac:dyDescent="0.2">
      <c r="A224" s="12"/>
      <c r="B224" s="13"/>
      <c r="C224" s="27" t="s">
        <v>433</v>
      </c>
      <c r="D224" s="27" t="s">
        <v>434</v>
      </c>
      <c r="E224" s="4" t="s">
        <v>247</v>
      </c>
      <c r="F224" s="28">
        <v>17.25</v>
      </c>
      <c r="G224" s="12"/>
      <c r="H224" s="13"/>
    </row>
    <row r="225" spans="1:8" s="2" customFormat="1" ht="16.899999999999999" customHeight="1" x14ac:dyDescent="0.2">
      <c r="A225" s="12"/>
      <c r="B225" s="13"/>
      <c r="C225" s="27" t="s">
        <v>441</v>
      </c>
      <c r="D225" s="27" t="s">
        <v>442</v>
      </c>
      <c r="E225" s="4" t="s">
        <v>443</v>
      </c>
      <c r="F225" s="28">
        <v>0.25900000000000001</v>
      </c>
      <c r="G225" s="12"/>
      <c r="H225" s="13"/>
    </row>
    <row r="226" spans="1:8" s="2" customFormat="1" ht="16.899999999999999" customHeight="1" x14ac:dyDescent="0.2">
      <c r="A226" s="12"/>
      <c r="B226" s="13"/>
      <c r="C226" s="23" t="s">
        <v>126</v>
      </c>
      <c r="D226" s="24" t="s">
        <v>1</v>
      </c>
      <c r="E226" s="25" t="s">
        <v>1</v>
      </c>
      <c r="F226" s="26">
        <v>17.25</v>
      </c>
      <c r="G226" s="12"/>
      <c r="H226" s="13"/>
    </row>
    <row r="227" spans="1:8" s="2" customFormat="1" ht="16.899999999999999" customHeight="1" x14ac:dyDescent="0.2">
      <c r="A227" s="12"/>
      <c r="B227" s="13"/>
      <c r="C227" s="27" t="s">
        <v>126</v>
      </c>
      <c r="D227" s="27" t="s">
        <v>295</v>
      </c>
      <c r="E227" s="4" t="s">
        <v>1</v>
      </c>
      <c r="F227" s="28">
        <v>17.25</v>
      </c>
      <c r="G227" s="12"/>
      <c r="H227" s="13"/>
    </row>
    <row r="228" spans="1:8" s="2" customFormat="1" ht="16.899999999999999" customHeight="1" x14ac:dyDescent="0.2">
      <c r="A228" s="12"/>
      <c r="B228" s="13"/>
      <c r="C228" s="29" t="s">
        <v>1102</v>
      </c>
      <c r="D228" s="12"/>
      <c r="E228" s="12"/>
      <c r="F228" s="12"/>
      <c r="G228" s="12"/>
      <c r="H228" s="13"/>
    </row>
    <row r="229" spans="1:8" s="2" customFormat="1" ht="16.899999999999999" customHeight="1" x14ac:dyDescent="0.2">
      <c r="A229" s="12"/>
      <c r="B229" s="13"/>
      <c r="C229" s="27" t="s">
        <v>292</v>
      </c>
      <c r="D229" s="27" t="s">
        <v>293</v>
      </c>
      <c r="E229" s="4" t="s">
        <v>247</v>
      </c>
      <c r="F229" s="28">
        <v>17.25</v>
      </c>
      <c r="G229" s="12"/>
      <c r="H229" s="13"/>
    </row>
    <row r="230" spans="1:8" s="2" customFormat="1" ht="22.5" x14ac:dyDescent="0.2">
      <c r="A230" s="12"/>
      <c r="B230" s="13"/>
      <c r="C230" s="27" t="s">
        <v>321</v>
      </c>
      <c r="D230" s="27" t="s">
        <v>322</v>
      </c>
      <c r="E230" s="4" t="s">
        <v>305</v>
      </c>
      <c r="F230" s="28">
        <v>42.247999999999998</v>
      </c>
      <c r="G230" s="12"/>
      <c r="H230" s="13"/>
    </row>
    <row r="231" spans="1:8" s="2" customFormat="1" ht="16.899999999999999" customHeight="1" x14ac:dyDescent="0.2">
      <c r="A231" s="12"/>
      <c r="B231" s="13"/>
      <c r="C231" s="27" t="s">
        <v>437</v>
      </c>
      <c r="D231" s="27" t="s">
        <v>438</v>
      </c>
      <c r="E231" s="4" t="s">
        <v>247</v>
      </c>
      <c r="F231" s="28">
        <v>17.25</v>
      </c>
      <c r="G231" s="12"/>
      <c r="H231" s="13"/>
    </row>
    <row r="232" spans="1:8" s="2" customFormat="1" ht="16.899999999999999" customHeight="1" x14ac:dyDescent="0.2">
      <c r="A232" s="12"/>
      <c r="B232" s="13"/>
      <c r="C232" s="23" t="s">
        <v>136</v>
      </c>
      <c r="D232" s="24" t="s">
        <v>1</v>
      </c>
      <c r="E232" s="25" t="s">
        <v>1</v>
      </c>
      <c r="F232" s="26">
        <v>141.77199999999999</v>
      </c>
      <c r="G232" s="12"/>
      <c r="H232" s="13"/>
    </row>
    <row r="233" spans="1:8" s="2" customFormat="1" ht="16.899999999999999" customHeight="1" x14ac:dyDescent="0.2">
      <c r="A233" s="12"/>
      <c r="B233" s="13"/>
      <c r="C233" s="27" t="s">
        <v>136</v>
      </c>
      <c r="D233" s="27" t="s">
        <v>349</v>
      </c>
      <c r="E233" s="4" t="s">
        <v>1</v>
      </c>
      <c r="F233" s="28">
        <v>141.77199999999999</v>
      </c>
      <c r="G233" s="12"/>
      <c r="H233" s="13"/>
    </row>
    <row r="234" spans="1:8" s="2" customFormat="1" ht="16.899999999999999" customHeight="1" x14ac:dyDescent="0.2">
      <c r="A234" s="12"/>
      <c r="B234" s="13"/>
      <c r="C234" s="29" t="s">
        <v>1102</v>
      </c>
      <c r="D234" s="12"/>
      <c r="E234" s="12"/>
      <c r="F234" s="12"/>
      <c r="G234" s="12"/>
      <c r="H234" s="13"/>
    </row>
    <row r="235" spans="1:8" s="2" customFormat="1" ht="16.899999999999999" customHeight="1" x14ac:dyDescent="0.2">
      <c r="A235" s="12"/>
      <c r="B235" s="13"/>
      <c r="C235" s="27" t="s">
        <v>346</v>
      </c>
      <c r="D235" s="27" t="s">
        <v>347</v>
      </c>
      <c r="E235" s="4" t="s">
        <v>247</v>
      </c>
      <c r="F235" s="28">
        <v>71.146000000000001</v>
      </c>
      <c r="G235" s="12"/>
      <c r="H235" s="13"/>
    </row>
    <row r="236" spans="1:8" s="2" customFormat="1" ht="16.899999999999999" customHeight="1" x14ac:dyDescent="0.2">
      <c r="A236" s="12"/>
      <c r="B236" s="13"/>
      <c r="C236" s="23" t="s">
        <v>142</v>
      </c>
      <c r="D236" s="24" t="s">
        <v>1</v>
      </c>
      <c r="E236" s="25" t="s">
        <v>1</v>
      </c>
      <c r="F236" s="26">
        <v>88.932000000000002</v>
      </c>
      <c r="G236" s="12"/>
      <c r="H236" s="13"/>
    </row>
    <row r="237" spans="1:8" s="2" customFormat="1" ht="16.899999999999999" customHeight="1" x14ac:dyDescent="0.2">
      <c r="A237" s="12"/>
      <c r="B237" s="13"/>
      <c r="C237" s="27" t="s">
        <v>142</v>
      </c>
      <c r="D237" s="27" t="s">
        <v>352</v>
      </c>
      <c r="E237" s="4" t="s">
        <v>1</v>
      </c>
      <c r="F237" s="28">
        <v>88.932000000000002</v>
      </c>
      <c r="G237" s="12"/>
      <c r="H237" s="13"/>
    </row>
    <row r="238" spans="1:8" s="2" customFormat="1" ht="16.899999999999999" customHeight="1" x14ac:dyDescent="0.2">
      <c r="A238" s="12"/>
      <c r="B238" s="13"/>
      <c r="C238" s="29" t="s">
        <v>1102</v>
      </c>
      <c r="D238" s="12"/>
      <c r="E238" s="12"/>
      <c r="F238" s="12"/>
      <c r="G238" s="12"/>
      <c r="H238" s="13"/>
    </row>
    <row r="239" spans="1:8" s="2" customFormat="1" ht="16.899999999999999" customHeight="1" x14ac:dyDescent="0.2">
      <c r="A239" s="12"/>
      <c r="B239" s="13"/>
      <c r="C239" s="27" t="s">
        <v>346</v>
      </c>
      <c r="D239" s="27" t="s">
        <v>347</v>
      </c>
      <c r="E239" s="4" t="s">
        <v>247</v>
      </c>
      <c r="F239" s="28">
        <v>71.146000000000001</v>
      </c>
      <c r="G239" s="12"/>
      <c r="H239" s="13"/>
    </row>
    <row r="240" spans="1:8" s="2" customFormat="1" ht="16.899999999999999" customHeight="1" x14ac:dyDescent="0.2">
      <c r="A240" s="12"/>
      <c r="B240" s="13"/>
      <c r="C240" s="27" t="s">
        <v>367</v>
      </c>
      <c r="D240" s="27" t="s">
        <v>368</v>
      </c>
      <c r="E240" s="4" t="s">
        <v>247</v>
      </c>
      <c r="F240" s="28">
        <v>17.786000000000001</v>
      </c>
      <c r="G240" s="12"/>
      <c r="H240" s="13"/>
    </row>
    <row r="241" spans="1:8" s="2" customFormat="1" ht="16.899999999999999" customHeight="1" x14ac:dyDescent="0.2">
      <c r="A241" s="12"/>
      <c r="B241" s="13"/>
      <c r="C241" s="23" t="s">
        <v>144</v>
      </c>
      <c r="D241" s="24" t="s">
        <v>1</v>
      </c>
      <c r="E241" s="25" t="s">
        <v>1</v>
      </c>
      <c r="F241" s="26">
        <v>52.84</v>
      </c>
      <c r="G241" s="12"/>
      <c r="H241" s="13"/>
    </row>
    <row r="242" spans="1:8" s="2" customFormat="1" ht="16.899999999999999" customHeight="1" x14ac:dyDescent="0.2">
      <c r="A242" s="12"/>
      <c r="B242" s="13"/>
      <c r="C242" s="27" t="s">
        <v>144</v>
      </c>
      <c r="D242" s="27" t="s">
        <v>353</v>
      </c>
      <c r="E242" s="4" t="s">
        <v>1</v>
      </c>
      <c r="F242" s="28">
        <v>52.84</v>
      </c>
      <c r="G242" s="12"/>
      <c r="H242" s="13"/>
    </row>
    <row r="243" spans="1:8" s="2" customFormat="1" ht="16.899999999999999" customHeight="1" x14ac:dyDescent="0.2">
      <c r="A243" s="12"/>
      <c r="B243" s="13"/>
      <c r="C243" s="29" t="s">
        <v>1102</v>
      </c>
      <c r="D243" s="12"/>
      <c r="E243" s="12"/>
      <c r="F243" s="12"/>
      <c r="G243" s="12"/>
      <c r="H243" s="13"/>
    </row>
    <row r="244" spans="1:8" s="2" customFormat="1" ht="16.899999999999999" customHeight="1" x14ac:dyDescent="0.2">
      <c r="A244" s="12"/>
      <c r="B244" s="13"/>
      <c r="C244" s="27" t="s">
        <v>346</v>
      </c>
      <c r="D244" s="27" t="s">
        <v>347</v>
      </c>
      <c r="E244" s="4" t="s">
        <v>247</v>
      </c>
      <c r="F244" s="28">
        <v>71.146000000000001</v>
      </c>
      <c r="G244" s="12"/>
      <c r="H244" s="13"/>
    </row>
    <row r="245" spans="1:8" s="2" customFormat="1" ht="16.899999999999999" customHeight="1" x14ac:dyDescent="0.2">
      <c r="A245" s="12"/>
      <c r="B245" s="13"/>
      <c r="C245" s="27" t="s">
        <v>355</v>
      </c>
      <c r="D245" s="27" t="s">
        <v>356</v>
      </c>
      <c r="E245" s="4" t="s">
        <v>247</v>
      </c>
      <c r="F245" s="28">
        <v>42.271999999999998</v>
      </c>
      <c r="G245" s="12"/>
      <c r="H245" s="13"/>
    </row>
    <row r="246" spans="1:8" s="2" customFormat="1" ht="16.899999999999999" customHeight="1" x14ac:dyDescent="0.2">
      <c r="A246" s="12"/>
      <c r="B246" s="13"/>
      <c r="C246" s="27" t="s">
        <v>372</v>
      </c>
      <c r="D246" s="27" t="s">
        <v>373</v>
      </c>
      <c r="E246" s="4" t="s">
        <v>247</v>
      </c>
      <c r="F246" s="28">
        <v>10.568</v>
      </c>
      <c r="G246" s="12"/>
      <c r="H246" s="13"/>
    </row>
    <row r="247" spans="1:8" s="2" customFormat="1" ht="16.899999999999999" customHeight="1" x14ac:dyDescent="0.2">
      <c r="A247" s="12"/>
      <c r="B247" s="13"/>
      <c r="C247" s="23" t="s">
        <v>146</v>
      </c>
      <c r="D247" s="24" t="s">
        <v>1</v>
      </c>
      <c r="E247" s="25" t="s">
        <v>1</v>
      </c>
      <c r="F247" s="26">
        <v>71.146000000000001</v>
      </c>
      <c r="G247" s="12"/>
      <c r="H247" s="13"/>
    </row>
    <row r="248" spans="1:8" s="2" customFormat="1" ht="16.899999999999999" customHeight="1" x14ac:dyDescent="0.2">
      <c r="A248" s="12"/>
      <c r="B248" s="13"/>
      <c r="C248" s="27" t="s">
        <v>146</v>
      </c>
      <c r="D248" s="27" t="s">
        <v>354</v>
      </c>
      <c r="E248" s="4" t="s">
        <v>1</v>
      </c>
      <c r="F248" s="28">
        <v>71.146000000000001</v>
      </c>
      <c r="G248" s="12"/>
      <c r="H248" s="13"/>
    </row>
    <row r="249" spans="1:8" s="2" customFormat="1" ht="16.899999999999999" customHeight="1" x14ac:dyDescent="0.2">
      <c r="A249" s="12"/>
      <c r="B249" s="13"/>
      <c r="C249" s="29" t="s">
        <v>1102</v>
      </c>
      <c r="D249" s="12"/>
      <c r="E249" s="12"/>
      <c r="F249" s="12"/>
      <c r="G249" s="12"/>
      <c r="H249" s="13"/>
    </row>
    <row r="250" spans="1:8" s="2" customFormat="1" ht="16.899999999999999" customHeight="1" x14ac:dyDescent="0.2">
      <c r="A250" s="12"/>
      <c r="B250" s="13"/>
      <c r="C250" s="27" t="s">
        <v>346</v>
      </c>
      <c r="D250" s="27" t="s">
        <v>347</v>
      </c>
      <c r="E250" s="4" t="s">
        <v>247</v>
      </c>
      <c r="F250" s="28">
        <v>71.146000000000001</v>
      </c>
      <c r="G250" s="12"/>
      <c r="H250" s="13"/>
    </row>
    <row r="251" spans="1:8" s="2" customFormat="1" ht="16.899999999999999" customHeight="1" x14ac:dyDescent="0.2">
      <c r="A251" s="12"/>
      <c r="B251" s="13"/>
      <c r="C251" s="27" t="s">
        <v>360</v>
      </c>
      <c r="D251" s="27" t="s">
        <v>361</v>
      </c>
      <c r="E251" s="4" t="s">
        <v>247</v>
      </c>
      <c r="F251" s="28">
        <v>71.146000000000001</v>
      </c>
      <c r="G251" s="12"/>
      <c r="H251" s="13"/>
    </row>
    <row r="252" spans="1:8" s="2" customFormat="1" ht="16.899999999999999" customHeight="1" x14ac:dyDescent="0.2">
      <c r="A252" s="12"/>
      <c r="B252" s="13"/>
      <c r="C252" s="23" t="s">
        <v>148</v>
      </c>
      <c r="D252" s="24" t="s">
        <v>1</v>
      </c>
      <c r="E252" s="25" t="s">
        <v>1</v>
      </c>
      <c r="F252" s="26">
        <v>42.271999999999998</v>
      </c>
      <c r="G252" s="12"/>
      <c r="H252" s="13"/>
    </row>
    <row r="253" spans="1:8" s="2" customFormat="1" ht="16.899999999999999" customHeight="1" x14ac:dyDescent="0.2">
      <c r="A253" s="12"/>
      <c r="B253" s="13"/>
      <c r="C253" s="27" t="s">
        <v>148</v>
      </c>
      <c r="D253" s="27" t="s">
        <v>358</v>
      </c>
      <c r="E253" s="4" t="s">
        <v>1</v>
      </c>
      <c r="F253" s="28">
        <v>42.271999999999998</v>
      </c>
      <c r="G253" s="12"/>
      <c r="H253" s="13"/>
    </row>
    <row r="254" spans="1:8" s="2" customFormat="1" ht="16.899999999999999" customHeight="1" x14ac:dyDescent="0.2">
      <c r="A254" s="12"/>
      <c r="B254" s="13"/>
      <c r="C254" s="29" t="s">
        <v>1102</v>
      </c>
      <c r="D254" s="12"/>
      <c r="E254" s="12"/>
      <c r="F254" s="12"/>
      <c r="G254" s="12"/>
      <c r="H254" s="13"/>
    </row>
    <row r="255" spans="1:8" s="2" customFormat="1" ht="16.899999999999999" customHeight="1" x14ac:dyDescent="0.2">
      <c r="A255" s="12"/>
      <c r="B255" s="13"/>
      <c r="C255" s="27" t="s">
        <v>355</v>
      </c>
      <c r="D255" s="27" t="s">
        <v>356</v>
      </c>
      <c r="E255" s="4" t="s">
        <v>247</v>
      </c>
      <c r="F255" s="28">
        <v>42.271999999999998</v>
      </c>
      <c r="G255" s="12"/>
      <c r="H255" s="13"/>
    </row>
    <row r="256" spans="1:8" s="2" customFormat="1" ht="16.899999999999999" customHeight="1" x14ac:dyDescent="0.2">
      <c r="A256" s="12"/>
      <c r="B256" s="13"/>
      <c r="C256" s="27" t="s">
        <v>364</v>
      </c>
      <c r="D256" s="27" t="s">
        <v>365</v>
      </c>
      <c r="E256" s="4" t="s">
        <v>247</v>
      </c>
      <c r="F256" s="28">
        <v>42.271999999999998</v>
      </c>
      <c r="G256" s="12"/>
      <c r="H256" s="13"/>
    </row>
    <row r="257" spans="1:8" s="2" customFormat="1" ht="16.899999999999999" customHeight="1" x14ac:dyDescent="0.2">
      <c r="A257" s="12"/>
      <c r="B257" s="13"/>
      <c r="C257" s="23" t="s">
        <v>150</v>
      </c>
      <c r="D257" s="24" t="s">
        <v>1</v>
      </c>
      <c r="E257" s="25" t="s">
        <v>1</v>
      </c>
      <c r="F257" s="26">
        <v>17.786000000000001</v>
      </c>
      <c r="G257" s="12"/>
      <c r="H257" s="13"/>
    </row>
    <row r="258" spans="1:8" s="2" customFormat="1" ht="16.899999999999999" customHeight="1" x14ac:dyDescent="0.2">
      <c r="A258" s="12"/>
      <c r="B258" s="13"/>
      <c r="C258" s="27" t="s">
        <v>150</v>
      </c>
      <c r="D258" s="27" t="s">
        <v>370</v>
      </c>
      <c r="E258" s="4" t="s">
        <v>1</v>
      </c>
      <c r="F258" s="28">
        <v>17.786000000000001</v>
      </c>
      <c r="G258" s="12"/>
      <c r="H258" s="13"/>
    </row>
    <row r="259" spans="1:8" s="2" customFormat="1" ht="16.899999999999999" customHeight="1" x14ac:dyDescent="0.2">
      <c r="A259" s="12"/>
      <c r="B259" s="13"/>
      <c r="C259" s="29" t="s">
        <v>1102</v>
      </c>
      <c r="D259" s="12"/>
      <c r="E259" s="12"/>
      <c r="F259" s="12"/>
      <c r="G259" s="12"/>
      <c r="H259" s="13"/>
    </row>
    <row r="260" spans="1:8" s="2" customFormat="1" ht="16.899999999999999" customHeight="1" x14ac:dyDescent="0.2">
      <c r="A260" s="12"/>
      <c r="B260" s="13"/>
      <c r="C260" s="27" t="s">
        <v>367</v>
      </c>
      <c r="D260" s="27" t="s">
        <v>368</v>
      </c>
      <c r="E260" s="4" t="s">
        <v>247</v>
      </c>
      <c r="F260" s="28">
        <v>17.786000000000001</v>
      </c>
      <c r="G260" s="12"/>
      <c r="H260" s="13"/>
    </row>
    <row r="261" spans="1:8" s="2" customFormat="1" ht="16.899999999999999" customHeight="1" x14ac:dyDescent="0.2">
      <c r="A261" s="12"/>
      <c r="B261" s="13"/>
      <c r="C261" s="27" t="s">
        <v>377</v>
      </c>
      <c r="D261" s="27" t="s">
        <v>378</v>
      </c>
      <c r="E261" s="4" t="s">
        <v>247</v>
      </c>
      <c r="F261" s="28">
        <v>17.786000000000001</v>
      </c>
      <c r="G261" s="12"/>
      <c r="H261" s="13"/>
    </row>
    <row r="262" spans="1:8" s="2" customFormat="1" ht="16.899999999999999" customHeight="1" x14ac:dyDescent="0.2">
      <c r="A262" s="12"/>
      <c r="B262" s="13"/>
      <c r="C262" s="23" t="s">
        <v>152</v>
      </c>
      <c r="D262" s="24" t="s">
        <v>1</v>
      </c>
      <c r="E262" s="25" t="s">
        <v>1</v>
      </c>
      <c r="F262" s="26">
        <v>10.568</v>
      </c>
      <c r="G262" s="12"/>
      <c r="H262" s="13"/>
    </row>
    <row r="263" spans="1:8" s="2" customFormat="1" ht="16.899999999999999" customHeight="1" x14ac:dyDescent="0.2">
      <c r="A263" s="12"/>
      <c r="B263" s="13"/>
      <c r="C263" s="27" t="s">
        <v>152</v>
      </c>
      <c r="D263" s="27" t="s">
        <v>375</v>
      </c>
      <c r="E263" s="4" t="s">
        <v>1</v>
      </c>
      <c r="F263" s="28">
        <v>10.568</v>
      </c>
      <c r="G263" s="12"/>
      <c r="H263" s="13"/>
    </row>
    <row r="264" spans="1:8" s="2" customFormat="1" ht="16.899999999999999" customHeight="1" x14ac:dyDescent="0.2">
      <c r="A264" s="12"/>
      <c r="B264" s="13"/>
      <c r="C264" s="29" t="s">
        <v>1102</v>
      </c>
      <c r="D264" s="12"/>
      <c r="E264" s="12"/>
      <c r="F264" s="12"/>
      <c r="G264" s="12"/>
      <c r="H264" s="13"/>
    </row>
    <row r="265" spans="1:8" s="2" customFormat="1" ht="16.899999999999999" customHeight="1" x14ac:dyDescent="0.2">
      <c r="A265" s="12"/>
      <c r="B265" s="13"/>
      <c r="C265" s="27" t="s">
        <v>372</v>
      </c>
      <c r="D265" s="27" t="s">
        <v>373</v>
      </c>
      <c r="E265" s="4" t="s">
        <v>247</v>
      </c>
      <c r="F265" s="28">
        <v>10.568</v>
      </c>
      <c r="G265" s="12"/>
      <c r="H265" s="13"/>
    </row>
    <row r="266" spans="1:8" s="2" customFormat="1" ht="16.899999999999999" customHeight="1" x14ac:dyDescent="0.2">
      <c r="A266" s="12"/>
      <c r="B266" s="13"/>
      <c r="C266" s="27" t="s">
        <v>381</v>
      </c>
      <c r="D266" s="27" t="s">
        <v>382</v>
      </c>
      <c r="E266" s="4" t="s">
        <v>247</v>
      </c>
      <c r="F266" s="28">
        <v>10.568</v>
      </c>
      <c r="G266" s="12"/>
      <c r="H266" s="13"/>
    </row>
    <row r="267" spans="1:8" s="2" customFormat="1" ht="16.899999999999999" customHeight="1" x14ac:dyDescent="0.2">
      <c r="A267" s="12"/>
      <c r="B267" s="13"/>
      <c r="C267" s="23" t="s">
        <v>108</v>
      </c>
      <c r="D267" s="24" t="s">
        <v>1</v>
      </c>
      <c r="E267" s="25" t="s">
        <v>1</v>
      </c>
      <c r="F267" s="26">
        <v>2.1160000000000001</v>
      </c>
      <c r="G267" s="12"/>
      <c r="H267" s="13"/>
    </row>
    <row r="268" spans="1:8" s="2" customFormat="1" ht="22.5" x14ac:dyDescent="0.2">
      <c r="A268" s="12"/>
      <c r="B268" s="13"/>
      <c r="C268" s="27" t="s">
        <v>108</v>
      </c>
      <c r="D268" s="27" t="s">
        <v>254</v>
      </c>
      <c r="E268" s="4" t="s">
        <v>1</v>
      </c>
      <c r="F268" s="28">
        <v>2.1160000000000001</v>
      </c>
      <c r="G268" s="12"/>
      <c r="H268" s="13"/>
    </row>
    <row r="269" spans="1:8" s="2" customFormat="1" ht="16.899999999999999" customHeight="1" x14ac:dyDescent="0.2">
      <c r="A269" s="12"/>
      <c r="B269" s="13"/>
      <c r="C269" s="29" t="s">
        <v>1102</v>
      </c>
      <c r="D269" s="12"/>
      <c r="E269" s="12"/>
      <c r="F269" s="12"/>
      <c r="G269" s="12"/>
      <c r="H269" s="13"/>
    </row>
    <row r="270" spans="1:8" s="2" customFormat="1" ht="16.899999999999999" customHeight="1" x14ac:dyDescent="0.2">
      <c r="A270" s="12"/>
      <c r="B270" s="13"/>
      <c r="C270" s="27" t="s">
        <v>251</v>
      </c>
      <c r="D270" s="27" t="s">
        <v>252</v>
      </c>
      <c r="E270" s="4" t="s">
        <v>247</v>
      </c>
      <c r="F270" s="28">
        <v>46.69</v>
      </c>
      <c r="G270" s="12"/>
      <c r="H270" s="13"/>
    </row>
    <row r="271" spans="1:8" s="2" customFormat="1" ht="16.899999999999999" customHeight="1" x14ac:dyDescent="0.2">
      <c r="A271" s="12"/>
      <c r="B271" s="13"/>
      <c r="C271" s="27" t="s">
        <v>346</v>
      </c>
      <c r="D271" s="27" t="s">
        <v>347</v>
      </c>
      <c r="E271" s="4" t="s">
        <v>247</v>
      </c>
      <c r="F271" s="28">
        <v>71.146000000000001</v>
      </c>
      <c r="G271" s="12"/>
      <c r="H271" s="13"/>
    </row>
    <row r="272" spans="1:8" s="2" customFormat="1" ht="16.899999999999999" customHeight="1" x14ac:dyDescent="0.2">
      <c r="A272" s="12"/>
      <c r="B272" s="13"/>
      <c r="C272" s="23" t="s">
        <v>200</v>
      </c>
      <c r="D272" s="24" t="s">
        <v>1</v>
      </c>
      <c r="E272" s="25" t="s">
        <v>1</v>
      </c>
      <c r="F272" s="26">
        <v>31.774999999999999</v>
      </c>
      <c r="G272" s="12"/>
      <c r="H272" s="13"/>
    </row>
    <row r="273" spans="1:8" s="2" customFormat="1" ht="16.899999999999999" customHeight="1" x14ac:dyDescent="0.2">
      <c r="A273" s="12"/>
      <c r="B273" s="13"/>
      <c r="C273" s="27" t="s">
        <v>200</v>
      </c>
      <c r="D273" s="27" t="s">
        <v>835</v>
      </c>
      <c r="E273" s="4" t="s">
        <v>1</v>
      </c>
      <c r="F273" s="28">
        <v>31.774999999999999</v>
      </c>
      <c r="G273" s="12"/>
      <c r="H273" s="13"/>
    </row>
    <row r="274" spans="1:8" s="2" customFormat="1" ht="16.899999999999999" customHeight="1" x14ac:dyDescent="0.2">
      <c r="A274" s="12"/>
      <c r="B274" s="13"/>
      <c r="C274" s="29" t="s">
        <v>1102</v>
      </c>
      <c r="D274" s="12"/>
      <c r="E274" s="12"/>
      <c r="F274" s="12"/>
      <c r="G274" s="12"/>
      <c r="H274" s="13"/>
    </row>
    <row r="275" spans="1:8" s="2" customFormat="1" ht="16.899999999999999" customHeight="1" x14ac:dyDescent="0.2">
      <c r="A275" s="12"/>
      <c r="B275" s="13"/>
      <c r="C275" s="27" t="s">
        <v>832</v>
      </c>
      <c r="D275" s="27" t="s">
        <v>833</v>
      </c>
      <c r="E275" s="4" t="s">
        <v>399</v>
      </c>
      <c r="F275" s="28">
        <v>31.774999999999999</v>
      </c>
      <c r="G275" s="12"/>
      <c r="H275" s="13"/>
    </row>
    <row r="276" spans="1:8" s="2" customFormat="1" ht="22.5" x14ac:dyDescent="0.2">
      <c r="A276" s="12"/>
      <c r="B276" s="13"/>
      <c r="C276" s="27" t="s">
        <v>837</v>
      </c>
      <c r="D276" s="27" t="s">
        <v>838</v>
      </c>
      <c r="E276" s="4" t="s">
        <v>399</v>
      </c>
      <c r="F276" s="28">
        <v>31.774999999999999</v>
      </c>
      <c r="G276" s="12"/>
      <c r="H276" s="13"/>
    </row>
    <row r="277" spans="1:8" s="2" customFormat="1" ht="16.899999999999999" customHeight="1" x14ac:dyDescent="0.2">
      <c r="A277" s="12"/>
      <c r="B277" s="13"/>
      <c r="C277" s="23" t="s">
        <v>206</v>
      </c>
      <c r="D277" s="24" t="s">
        <v>1</v>
      </c>
      <c r="E277" s="25" t="s">
        <v>1</v>
      </c>
      <c r="F277" s="26">
        <v>25.431000000000001</v>
      </c>
      <c r="G277" s="12"/>
      <c r="H277" s="13"/>
    </row>
    <row r="278" spans="1:8" s="2" customFormat="1" ht="16.899999999999999" customHeight="1" x14ac:dyDescent="0.2">
      <c r="A278" s="12"/>
      <c r="B278" s="13"/>
      <c r="C278" s="27" t="s">
        <v>206</v>
      </c>
      <c r="D278" s="27" t="s">
        <v>819</v>
      </c>
      <c r="E278" s="4" t="s">
        <v>1</v>
      </c>
      <c r="F278" s="28">
        <v>25.431000000000001</v>
      </c>
      <c r="G278" s="12"/>
      <c r="H278" s="13"/>
    </row>
    <row r="279" spans="1:8" s="2" customFormat="1" ht="16.899999999999999" customHeight="1" x14ac:dyDescent="0.2">
      <c r="A279" s="12"/>
      <c r="B279" s="13"/>
      <c r="C279" s="29" t="s">
        <v>1102</v>
      </c>
      <c r="D279" s="12"/>
      <c r="E279" s="12"/>
      <c r="F279" s="12"/>
      <c r="G279" s="12"/>
      <c r="H279" s="13"/>
    </row>
    <row r="280" spans="1:8" s="2" customFormat="1" ht="22.5" x14ac:dyDescent="0.2">
      <c r="A280" s="12"/>
      <c r="B280" s="13"/>
      <c r="C280" s="27" t="s">
        <v>816</v>
      </c>
      <c r="D280" s="27" t="s">
        <v>817</v>
      </c>
      <c r="E280" s="4" t="s">
        <v>399</v>
      </c>
      <c r="F280" s="28">
        <v>25.431000000000001</v>
      </c>
      <c r="G280" s="12"/>
      <c r="H280" s="13"/>
    </row>
    <row r="281" spans="1:8" s="2" customFormat="1" ht="22.5" x14ac:dyDescent="0.2">
      <c r="A281" s="12"/>
      <c r="B281" s="13"/>
      <c r="C281" s="27" t="s">
        <v>812</v>
      </c>
      <c r="D281" s="27" t="s">
        <v>813</v>
      </c>
      <c r="E281" s="4" t="s">
        <v>399</v>
      </c>
      <c r="F281" s="28">
        <v>25.431000000000001</v>
      </c>
      <c r="G281" s="12"/>
      <c r="H281" s="13"/>
    </row>
    <row r="282" spans="1:8" s="2" customFormat="1" ht="16.899999999999999" customHeight="1" x14ac:dyDescent="0.2">
      <c r="A282" s="12"/>
      <c r="B282" s="13"/>
      <c r="C282" s="23" t="s">
        <v>1105</v>
      </c>
      <c r="D282" s="24" t="s">
        <v>1</v>
      </c>
      <c r="E282" s="25" t="s">
        <v>1</v>
      </c>
      <c r="F282" s="26">
        <v>0.436</v>
      </c>
      <c r="G282" s="12"/>
      <c r="H282" s="13"/>
    </row>
    <row r="283" spans="1:8" s="2" customFormat="1" ht="16.899999999999999" customHeight="1" x14ac:dyDescent="0.2">
      <c r="A283" s="12"/>
      <c r="B283" s="13"/>
      <c r="C283" s="27" t="s">
        <v>1105</v>
      </c>
      <c r="D283" s="27" t="s">
        <v>1106</v>
      </c>
      <c r="E283" s="4" t="s">
        <v>1</v>
      </c>
      <c r="F283" s="28">
        <v>0.436</v>
      </c>
      <c r="G283" s="12"/>
      <c r="H283" s="13"/>
    </row>
    <row r="284" spans="1:8" s="2" customFormat="1" ht="16.899999999999999" customHeight="1" x14ac:dyDescent="0.2">
      <c r="A284" s="12"/>
      <c r="B284" s="13"/>
      <c r="C284" s="23" t="s">
        <v>809</v>
      </c>
      <c r="D284" s="24" t="s">
        <v>1</v>
      </c>
      <c r="E284" s="25" t="s">
        <v>1</v>
      </c>
      <c r="F284" s="26">
        <v>42.63</v>
      </c>
      <c r="G284" s="12"/>
      <c r="H284" s="13"/>
    </row>
    <row r="285" spans="1:8" s="2" customFormat="1" ht="16.899999999999999" customHeight="1" x14ac:dyDescent="0.2">
      <c r="A285" s="12"/>
      <c r="B285" s="13"/>
      <c r="C285" s="27" t="s">
        <v>809</v>
      </c>
      <c r="D285" s="27" t="s">
        <v>810</v>
      </c>
      <c r="E285" s="4" t="s">
        <v>1</v>
      </c>
      <c r="F285" s="28">
        <v>42.63</v>
      </c>
      <c r="G285" s="12"/>
      <c r="H285" s="13"/>
    </row>
    <row r="286" spans="1:8" s="2" customFormat="1" ht="16.899999999999999" customHeight="1" x14ac:dyDescent="0.2">
      <c r="A286" s="12"/>
      <c r="B286" s="13"/>
      <c r="C286" s="23" t="s">
        <v>202</v>
      </c>
      <c r="D286" s="24" t="s">
        <v>1</v>
      </c>
      <c r="E286" s="25" t="s">
        <v>1</v>
      </c>
      <c r="F286" s="26">
        <v>20.544</v>
      </c>
      <c r="G286" s="12"/>
      <c r="H286" s="13"/>
    </row>
    <row r="287" spans="1:8" s="2" customFormat="1" ht="16.899999999999999" customHeight="1" x14ac:dyDescent="0.2">
      <c r="A287" s="12"/>
      <c r="B287" s="13"/>
      <c r="C287" s="27" t="s">
        <v>202</v>
      </c>
      <c r="D287" s="27" t="s">
        <v>828</v>
      </c>
      <c r="E287" s="4" t="s">
        <v>1</v>
      </c>
      <c r="F287" s="28">
        <v>20.544</v>
      </c>
      <c r="G287" s="12"/>
      <c r="H287" s="13"/>
    </row>
    <row r="288" spans="1:8" s="2" customFormat="1" ht="16.899999999999999" customHeight="1" x14ac:dyDescent="0.2">
      <c r="A288" s="12"/>
      <c r="B288" s="13"/>
      <c r="C288" s="29" t="s">
        <v>1102</v>
      </c>
      <c r="D288" s="12"/>
      <c r="E288" s="12"/>
      <c r="F288" s="12"/>
      <c r="G288" s="12"/>
      <c r="H288" s="13"/>
    </row>
    <row r="289" spans="1:8" s="2" customFormat="1" ht="16.899999999999999" customHeight="1" x14ac:dyDescent="0.2">
      <c r="A289" s="12"/>
      <c r="B289" s="13"/>
      <c r="C289" s="27" t="s">
        <v>826</v>
      </c>
      <c r="D289" s="27" t="s">
        <v>398</v>
      </c>
      <c r="E289" s="4" t="s">
        <v>399</v>
      </c>
      <c r="F289" s="28">
        <v>20.544</v>
      </c>
      <c r="G289" s="12"/>
      <c r="H289" s="13"/>
    </row>
    <row r="290" spans="1:8" s="2" customFormat="1" ht="22.5" x14ac:dyDescent="0.2">
      <c r="A290" s="12"/>
      <c r="B290" s="13"/>
      <c r="C290" s="27" t="s">
        <v>806</v>
      </c>
      <c r="D290" s="27" t="s">
        <v>807</v>
      </c>
      <c r="E290" s="4" t="s">
        <v>399</v>
      </c>
      <c r="F290" s="28">
        <v>42.63</v>
      </c>
      <c r="G290" s="12"/>
      <c r="H290" s="13"/>
    </row>
    <row r="291" spans="1:8" s="2" customFormat="1" ht="16.899999999999999" customHeight="1" x14ac:dyDescent="0.2">
      <c r="A291" s="12"/>
      <c r="B291" s="13"/>
      <c r="C291" s="23" t="s">
        <v>1107</v>
      </c>
      <c r="D291" s="24" t="s">
        <v>1</v>
      </c>
      <c r="E291" s="25" t="s">
        <v>1</v>
      </c>
      <c r="F291" s="26">
        <v>0</v>
      </c>
      <c r="G291" s="12"/>
      <c r="H291" s="13"/>
    </row>
    <row r="292" spans="1:8" s="2" customFormat="1" ht="16.899999999999999" customHeight="1" x14ac:dyDescent="0.2">
      <c r="A292" s="12"/>
      <c r="B292" s="13"/>
      <c r="C292" s="27" t="s">
        <v>1107</v>
      </c>
      <c r="D292" s="27" t="s">
        <v>85</v>
      </c>
      <c r="E292" s="4" t="s">
        <v>1</v>
      </c>
      <c r="F292" s="28">
        <v>0</v>
      </c>
      <c r="G292" s="12"/>
      <c r="H292" s="13"/>
    </row>
    <row r="293" spans="1:8" s="2" customFormat="1" ht="16.899999999999999" customHeight="1" x14ac:dyDescent="0.2">
      <c r="A293" s="12"/>
      <c r="B293" s="13"/>
      <c r="C293" s="23" t="s">
        <v>204</v>
      </c>
      <c r="D293" s="24" t="s">
        <v>1</v>
      </c>
      <c r="E293" s="25" t="s">
        <v>1</v>
      </c>
      <c r="F293" s="26">
        <v>22.085999999999999</v>
      </c>
      <c r="G293" s="12"/>
      <c r="H293" s="13"/>
    </row>
    <row r="294" spans="1:8" s="2" customFormat="1" ht="16.899999999999999" customHeight="1" x14ac:dyDescent="0.2">
      <c r="A294" s="12"/>
      <c r="B294" s="13"/>
      <c r="C294" s="27" t="s">
        <v>204</v>
      </c>
      <c r="D294" s="27" t="s">
        <v>824</v>
      </c>
      <c r="E294" s="4" t="s">
        <v>1</v>
      </c>
      <c r="F294" s="28">
        <v>22.085999999999999</v>
      </c>
      <c r="G294" s="12"/>
      <c r="H294" s="13"/>
    </row>
    <row r="295" spans="1:8" s="2" customFormat="1" ht="16.899999999999999" customHeight="1" x14ac:dyDescent="0.2">
      <c r="A295" s="12"/>
      <c r="B295" s="13"/>
      <c r="C295" s="29" t="s">
        <v>1102</v>
      </c>
      <c r="D295" s="12"/>
      <c r="E295" s="12"/>
      <c r="F295" s="12"/>
      <c r="G295" s="12"/>
      <c r="H295" s="13"/>
    </row>
    <row r="296" spans="1:8" s="2" customFormat="1" ht="22.5" x14ac:dyDescent="0.2">
      <c r="A296" s="12"/>
      <c r="B296" s="13"/>
      <c r="C296" s="27" t="s">
        <v>821</v>
      </c>
      <c r="D296" s="27" t="s">
        <v>822</v>
      </c>
      <c r="E296" s="4" t="s">
        <v>399</v>
      </c>
      <c r="F296" s="28">
        <v>22.085999999999999</v>
      </c>
      <c r="G296" s="12"/>
      <c r="H296" s="13"/>
    </row>
    <row r="297" spans="1:8" s="2" customFormat="1" ht="22.5" x14ac:dyDescent="0.2">
      <c r="A297" s="12"/>
      <c r="B297" s="13"/>
      <c r="C297" s="27" t="s">
        <v>806</v>
      </c>
      <c r="D297" s="27" t="s">
        <v>807</v>
      </c>
      <c r="E297" s="4" t="s">
        <v>399</v>
      </c>
      <c r="F297" s="28">
        <v>42.63</v>
      </c>
      <c r="G297" s="12"/>
      <c r="H297" s="13"/>
    </row>
    <row r="298" spans="1:8" s="2" customFormat="1" ht="16.899999999999999" customHeight="1" x14ac:dyDescent="0.2">
      <c r="A298" s="12"/>
      <c r="B298" s="13"/>
      <c r="C298" s="23" t="s">
        <v>198</v>
      </c>
      <c r="D298" s="24" t="s">
        <v>1</v>
      </c>
      <c r="E298" s="25" t="s">
        <v>1</v>
      </c>
      <c r="F298" s="26">
        <v>2</v>
      </c>
      <c r="G298" s="12"/>
      <c r="H298" s="13"/>
    </row>
    <row r="299" spans="1:8" s="2" customFormat="1" ht="16.899999999999999" customHeight="1" x14ac:dyDescent="0.2">
      <c r="A299" s="12"/>
      <c r="B299" s="13"/>
      <c r="C299" s="27" t="s">
        <v>198</v>
      </c>
      <c r="D299" s="27" t="s">
        <v>534</v>
      </c>
      <c r="E299" s="4" t="s">
        <v>1</v>
      </c>
      <c r="F299" s="28">
        <v>2</v>
      </c>
      <c r="G299" s="12"/>
      <c r="H299" s="13"/>
    </row>
    <row r="300" spans="1:8" s="2" customFormat="1" ht="16.899999999999999" customHeight="1" x14ac:dyDescent="0.2">
      <c r="A300" s="12"/>
      <c r="B300" s="13"/>
      <c r="C300" s="29" t="s">
        <v>1102</v>
      </c>
      <c r="D300" s="12"/>
      <c r="E300" s="12"/>
      <c r="F300" s="12"/>
      <c r="G300" s="12"/>
      <c r="H300" s="13"/>
    </row>
    <row r="301" spans="1:8" s="2" customFormat="1" ht="16.899999999999999" customHeight="1" x14ac:dyDescent="0.2">
      <c r="A301" s="12"/>
      <c r="B301" s="13"/>
      <c r="C301" s="27" t="s">
        <v>531</v>
      </c>
      <c r="D301" s="27" t="s">
        <v>532</v>
      </c>
      <c r="E301" s="4" t="s">
        <v>299</v>
      </c>
      <c r="F301" s="28">
        <v>2</v>
      </c>
      <c r="G301" s="12"/>
      <c r="H301" s="13"/>
    </row>
    <row r="302" spans="1:8" s="2" customFormat="1" ht="22.5" x14ac:dyDescent="0.2">
      <c r="A302" s="12"/>
      <c r="B302" s="13"/>
      <c r="C302" s="27" t="s">
        <v>536</v>
      </c>
      <c r="D302" s="27" t="s">
        <v>537</v>
      </c>
      <c r="E302" s="4" t="s">
        <v>299</v>
      </c>
      <c r="F302" s="28">
        <v>2</v>
      </c>
      <c r="G302" s="12"/>
      <c r="H302" s="13"/>
    </row>
    <row r="303" spans="1:8" s="2" customFormat="1" ht="16.899999999999999" customHeight="1" x14ac:dyDescent="0.2">
      <c r="A303" s="12"/>
      <c r="B303" s="13"/>
      <c r="C303" s="23" t="s">
        <v>199</v>
      </c>
      <c r="D303" s="24" t="s">
        <v>1</v>
      </c>
      <c r="E303" s="25" t="s">
        <v>1</v>
      </c>
      <c r="F303" s="26">
        <v>1</v>
      </c>
      <c r="G303" s="12"/>
      <c r="H303" s="13"/>
    </row>
    <row r="304" spans="1:8" s="2" customFormat="1" ht="16.899999999999999" customHeight="1" x14ac:dyDescent="0.2">
      <c r="A304" s="12"/>
      <c r="B304" s="13"/>
      <c r="C304" s="27" t="s">
        <v>199</v>
      </c>
      <c r="D304" s="27" t="s">
        <v>525</v>
      </c>
      <c r="E304" s="4" t="s">
        <v>1</v>
      </c>
      <c r="F304" s="28">
        <v>1</v>
      </c>
      <c r="G304" s="12"/>
      <c r="H304" s="13"/>
    </row>
    <row r="305" spans="1:8" s="2" customFormat="1" ht="16.899999999999999" customHeight="1" x14ac:dyDescent="0.2">
      <c r="A305" s="12"/>
      <c r="B305" s="13"/>
      <c r="C305" s="29" t="s">
        <v>1102</v>
      </c>
      <c r="D305" s="12"/>
      <c r="E305" s="12"/>
      <c r="F305" s="12"/>
      <c r="G305" s="12"/>
      <c r="H305" s="13"/>
    </row>
    <row r="306" spans="1:8" s="2" customFormat="1" ht="16.899999999999999" customHeight="1" x14ac:dyDescent="0.2">
      <c r="A306" s="12"/>
      <c r="B306" s="13"/>
      <c r="C306" s="27" t="s">
        <v>540</v>
      </c>
      <c r="D306" s="27" t="s">
        <v>541</v>
      </c>
      <c r="E306" s="4" t="s">
        <v>299</v>
      </c>
      <c r="F306" s="28">
        <v>1</v>
      </c>
      <c r="G306" s="12"/>
      <c r="H306" s="13"/>
    </row>
    <row r="307" spans="1:8" s="2" customFormat="1" ht="22.5" x14ac:dyDescent="0.2">
      <c r="A307" s="12"/>
      <c r="B307" s="13"/>
      <c r="C307" s="27" t="s">
        <v>544</v>
      </c>
      <c r="D307" s="27" t="s">
        <v>545</v>
      </c>
      <c r="E307" s="4" t="s">
        <v>299</v>
      </c>
      <c r="F307" s="28">
        <v>1</v>
      </c>
      <c r="G307" s="12"/>
      <c r="H307" s="13"/>
    </row>
    <row r="308" spans="1:8" s="2" customFormat="1" ht="16.899999999999999" customHeight="1" x14ac:dyDescent="0.2">
      <c r="A308" s="12"/>
      <c r="B308" s="13"/>
      <c r="C308" s="23" t="s">
        <v>197</v>
      </c>
      <c r="D308" s="24" t="s">
        <v>1</v>
      </c>
      <c r="E308" s="25" t="s">
        <v>1</v>
      </c>
      <c r="F308" s="26">
        <v>1</v>
      </c>
      <c r="G308" s="12"/>
      <c r="H308" s="13"/>
    </row>
    <row r="309" spans="1:8" s="2" customFormat="1" ht="16.899999999999999" customHeight="1" x14ac:dyDescent="0.2">
      <c r="A309" s="12"/>
      <c r="B309" s="13"/>
      <c r="C309" s="27" t="s">
        <v>197</v>
      </c>
      <c r="D309" s="27" t="s">
        <v>525</v>
      </c>
      <c r="E309" s="4" t="s">
        <v>1</v>
      </c>
      <c r="F309" s="28">
        <v>1</v>
      </c>
      <c r="G309" s="12"/>
      <c r="H309" s="13"/>
    </row>
    <row r="310" spans="1:8" s="2" customFormat="1" ht="16.899999999999999" customHeight="1" x14ac:dyDescent="0.2">
      <c r="A310" s="12"/>
      <c r="B310" s="13"/>
      <c r="C310" s="29" t="s">
        <v>1102</v>
      </c>
      <c r="D310" s="12"/>
      <c r="E310" s="12"/>
      <c r="F310" s="12"/>
      <c r="G310" s="12"/>
      <c r="H310" s="13"/>
    </row>
    <row r="311" spans="1:8" s="2" customFormat="1" ht="16.899999999999999" customHeight="1" x14ac:dyDescent="0.2">
      <c r="A311" s="12"/>
      <c r="B311" s="13"/>
      <c r="C311" s="27" t="s">
        <v>522</v>
      </c>
      <c r="D311" s="27" t="s">
        <v>523</v>
      </c>
      <c r="E311" s="4" t="s">
        <v>299</v>
      </c>
      <c r="F311" s="28">
        <v>1</v>
      </c>
      <c r="G311" s="12"/>
      <c r="H311" s="13"/>
    </row>
    <row r="312" spans="1:8" s="2" customFormat="1" ht="22.5" x14ac:dyDescent="0.2">
      <c r="A312" s="12"/>
      <c r="B312" s="13"/>
      <c r="C312" s="27" t="s">
        <v>527</v>
      </c>
      <c r="D312" s="27" t="s">
        <v>528</v>
      </c>
      <c r="E312" s="4" t="s">
        <v>299</v>
      </c>
      <c r="F312" s="28">
        <v>1</v>
      </c>
      <c r="G312" s="12"/>
      <c r="H312" s="13"/>
    </row>
    <row r="313" spans="1:8" s="2" customFormat="1" ht="16.899999999999999" customHeight="1" x14ac:dyDescent="0.2">
      <c r="A313" s="12"/>
      <c r="B313" s="13"/>
      <c r="C313" s="23" t="s">
        <v>326</v>
      </c>
      <c r="D313" s="24" t="s">
        <v>1</v>
      </c>
      <c r="E313" s="25" t="s">
        <v>1</v>
      </c>
      <c r="F313" s="26">
        <v>10.896000000000001</v>
      </c>
      <c r="G313" s="12"/>
      <c r="H313" s="13"/>
    </row>
    <row r="314" spans="1:8" s="2" customFormat="1" ht="16.899999999999999" customHeight="1" x14ac:dyDescent="0.2">
      <c r="A314" s="12"/>
      <c r="B314" s="13"/>
      <c r="C314" s="27" t="s">
        <v>326</v>
      </c>
      <c r="D314" s="27" t="s">
        <v>327</v>
      </c>
      <c r="E314" s="4" t="s">
        <v>1</v>
      </c>
      <c r="F314" s="28">
        <v>10.896000000000001</v>
      </c>
      <c r="G314" s="12"/>
      <c r="H314" s="13"/>
    </row>
    <row r="315" spans="1:8" s="2" customFormat="1" ht="16.899999999999999" customHeight="1" x14ac:dyDescent="0.2">
      <c r="A315" s="12"/>
      <c r="B315" s="13"/>
      <c r="C315" s="23" t="s">
        <v>324</v>
      </c>
      <c r="D315" s="24" t="s">
        <v>1</v>
      </c>
      <c r="E315" s="25" t="s">
        <v>1</v>
      </c>
      <c r="F315" s="26">
        <v>49.938000000000002</v>
      </c>
      <c r="G315" s="12"/>
      <c r="H315" s="13"/>
    </row>
    <row r="316" spans="1:8" s="2" customFormat="1" ht="22.5" x14ac:dyDescent="0.2">
      <c r="A316" s="12"/>
      <c r="B316" s="13"/>
      <c r="C316" s="27" t="s">
        <v>324</v>
      </c>
      <c r="D316" s="27" t="s">
        <v>325</v>
      </c>
      <c r="E316" s="4" t="s">
        <v>1</v>
      </c>
      <c r="F316" s="28">
        <v>49.938000000000002</v>
      </c>
      <c r="G316" s="12"/>
      <c r="H316" s="13"/>
    </row>
    <row r="317" spans="1:8" s="2" customFormat="1" ht="16.899999999999999" customHeight="1" x14ac:dyDescent="0.2">
      <c r="A317" s="12"/>
      <c r="B317" s="13"/>
      <c r="C317" s="23" t="s">
        <v>130</v>
      </c>
      <c r="D317" s="24" t="s">
        <v>1</v>
      </c>
      <c r="E317" s="25" t="s">
        <v>1</v>
      </c>
      <c r="F317" s="26">
        <v>93.885000000000005</v>
      </c>
      <c r="G317" s="12"/>
      <c r="H317" s="13"/>
    </row>
    <row r="318" spans="1:8" s="2" customFormat="1" ht="16.899999999999999" customHeight="1" x14ac:dyDescent="0.2">
      <c r="A318" s="12"/>
      <c r="B318" s="13"/>
      <c r="C318" s="27" t="s">
        <v>130</v>
      </c>
      <c r="D318" s="27" t="s">
        <v>329</v>
      </c>
      <c r="E318" s="4" t="s">
        <v>1</v>
      </c>
      <c r="F318" s="28">
        <v>93.885000000000005</v>
      </c>
      <c r="G318" s="12"/>
      <c r="H318" s="13"/>
    </row>
    <row r="319" spans="1:8" s="2" customFormat="1" ht="16.899999999999999" customHeight="1" x14ac:dyDescent="0.2">
      <c r="A319" s="12"/>
      <c r="B319" s="13"/>
      <c r="C319" s="29" t="s">
        <v>1102</v>
      </c>
      <c r="D319" s="12"/>
      <c r="E319" s="12"/>
      <c r="F319" s="12"/>
      <c r="G319" s="12"/>
      <c r="H319" s="13"/>
    </row>
    <row r="320" spans="1:8" s="2" customFormat="1" ht="22.5" x14ac:dyDescent="0.2">
      <c r="A320" s="12"/>
      <c r="B320" s="13"/>
      <c r="C320" s="27" t="s">
        <v>321</v>
      </c>
      <c r="D320" s="27" t="s">
        <v>322</v>
      </c>
      <c r="E320" s="4" t="s">
        <v>305</v>
      </c>
      <c r="F320" s="28">
        <v>42.247999999999998</v>
      </c>
      <c r="G320" s="12"/>
      <c r="H320" s="13"/>
    </row>
    <row r="321" spans="1:8" s="2" customFormat="1" ht="22.5" x14ac:dyDescent="0.2">
      <c r="A321" s="12"/>
      <c r="B321" s="13"/>
      <c r="C321" s="27" t="s">
        <v>332</v>
      </c>
      <c r="D321" s="27" t="s">
        <v>333</v>
      </c>
      <c r="E321" s="4" t="s">
        <v>305</v>
      </c>
      <c r="F321" s="28">
        <v>46.942999999999998</v>
      </c>
      <c r="G321" s="12"/>
      <c r="H321" s="13"/>
    </row>
    <row r="322" spans="1:8" s="2" customFormat="1" ht="22.5" x14ac:dyDescent="0.2">
      <c r="A322" s="12"/>
      <c r="B322" s="13"/>
      <c r="C322" s="27" t="s">
        <v>336</v>
      </c>
      <c r="D322" s="27" t="s">
        <v>337</v>
      </c>
      <c r="E322" s="4" t="s">
        <v>305</v>
      </c>
      <c r="F322" s="28">
        <v>4.694</v>
      </c>
      <c r="G322" s="12"/>
      <c r="H322" s="13"/>
    </row>
    <row r="323" spans="1:8" s="2" customFormat="1" ht="22.5" x14ac:dyDescent="0.2">
      <c r="A323" s="12"/>
      <c r="B323" s="13"/>
      <c r="C323" s="27" t="s">
        <v>390</v>
      </c>
      <c r="D323" s="27" t="s">
        <v>391</v>
      </c>
      <c r="E323" s="4" t="s">
        <v>305</v>
      </c>
      <c r="F323" s="28">
        <v>95.971999999999994</v>
      </c>
      <c r="G323" s="12"/>
      <c r="H323" s="13"/>
    </row>
    <row r="324" spans="1:8" s="2" customFormat="1" ht="16.899999999999999" customHeight="1" x14ac:dyDescent="0.2">
      <c r="A324" s="12"/>
      <c r="B324" s="13"/>
      <c r="C324" s="23" t="s">
        <v>128</v>
      </c>
      <c r="D324" s="24" t="s">
        <v>1</v>
      </c>
      <c r="E324" s="25" t="s">
        <v>1</v>
      </c>
      <c r="F324" s="26">
        <v>33.051000000000002</v>
      </c>
      <c r="G324" s="12"/>
      <c r="H324" s="13"/>
    </row>
    <row r="325" spans="1:8" s="2" customFormat="1" ht="16.899999999999999" customHeight="1" x14ac:dyDescent="0.2">
      <c r="A325" s="12"/>
      <c r="B325" s="13"/>
      <c r="C325" s="27" t="s">
        <v>128</v>
      </c>
      <c r="D325" s="27" t="s">
        <v>328</v>
      </c>
      <c r="E325" s="4" t="s">
        <v>1</v>
      </c>
      <c r="F325" s="28">
        <v>33.051000000000002</v>
      </c>
      <c r="G325" s="12"/>
      <c r="H325" s="13"/>
    </row>
    <row r="326" spans="1:8" s="2" customFormat="1" ht="16.899999999999999" customHeight="1" x14ac:dyDescent="0.2">
      <c r="A326" s="12"/>
      <c r="B326" s="13"/>
      <c r="C326" s="29" t="s">
        <v>1102</v>
      </c>
      <c r="D326" s="12"/>
      <c r="E326" s="12"/>
      <c r="F326" s="12"/>
      <c r="G326" s="12"/>
      <c r="H326" s="13"/>
    </row>
    <row r="327" spans="1:8" s="2" customFormat="1" ht="22.5" x14ac:dyDescent="0.2">
      <c r="A327" s="12"/>
      <c r="B327" s="13"/>
      <c r="C327" s="27" t="s">
        <v>321</v>
      </c>
      <c r="D327" s="27" t="s">
        <v>322</v>
      </c>
      <c r="E327" s="4" t="s">
        <v>305</v>
      </c>
      <c r="F327" s="28">
        <v>42.247999999999998</v>
      </c>
      <c r="G327" s="12"/>
      <c r="H327" s="13"/>
    </row>
    <row r="328" spans="1:8" s="2" customFormat="1" ht="16.899999999999999" customHeight="1" x14ac:dyDescent="0.2">
      <c r="A328" s="12"/>
      <c r="B328" s="13"/>
      <c r="C328" s="27" t="s">
        <v>408</v>
      </c>
      <c r="D328" s="27" t="s">
        <v>409</v>
      </c>
      <c r="E328" s="4" t="s">
        <v>305</v>
      </c>
      <c r="F328" s="28">
        <v>82.427000000000007</v>
      </c>
      <c r="G328" s="12"/>
      <c r="H328" s="13"/>
    </row>
    <row r="329" spans="1:8" s="2" customFormat="1" ht="16.899999999999999" customHeight="1" x14ac:dyDescent="0.2">
      <c r="A329" s="12"/>
      <c r="B329" s="13"/>
      <c r="C329" s="23" t="s">
        <v>124</v>
      </c>
      <c r="D329" s="24" t="s">
        <v>1</v>
      </c>
      <c r="E329" s="25" t="s">
        <v>1</v>
      </c>
      <c r="F329" s="26">
        <v>60.834000000000003</v>
      </c>
      <c r="G329" s="12"/>
      <c r="H329" s="13"/>
    </row>
    <row r="330" spans="1:8" s="2" customFormat="1" ht="22.5" x14ac:dyDescent="0.2">
      <c r="A330" s="12"/>
      <c r="B330" s="13"/>
      <c r="C330" s="27" t="s">
        <v>324</v>
      </c>
      <c r="D330" s="27" t="s">
        <v>325</v>
      </c>
      <c r="E330" s="4" t="s">
        <v>1</v>
      </c>
      <c r="F330" s="28">
        <v>49.938000000000002</v>
      </c>
      <c r="G330" s="12"/>
      <c r="H330" s="13"/>
    </row>
    <row r="331" spans="1:8" s="2" customFormat="1" ht="16.899999999999999" customHeight="1" x14ac:dyDescent="0.2">
      <c r="A331" s="12"/>
      <c r="B331" s="13"/>
      <c r="C331" s="27" t="s">
        <v>326</v>
      </c>
      <c r="D331" s="27" t="s">
        <v>327</v>
      </c>
      <c r="E331" s="4" t="s">
        <v>1</v>
      </c>
      <c r="F331" s="28">
        <v>10.896000000000001</v>
      </c>
      <c r="G331" s="12"/>
      <c r="H331" s="13"/>
    </row>
    <row r="332" spans="1:8" s="2" customFormat="1" ht="16.899999999999999" customHeight="1" x14ac:dyDescent="0.2">
      <c r="A332" s="12"/>
      <c r="B332" s="13"/>
      <c r="C332" s="27" t="s">
        <v>124</v>
      </c>
      <c r="D332" s="27" t="s">
        <v>255</v>
      </c>
      <c r="E332" s="4" t="s">
        <v>1</v>
      </c>
      <c r="F332" s="28">
        <v>60.834000000000003</v>
      </c>
      <c r="G332" s="12"/>
      <c r="H332" s="13"/>
    </row>
    <row r="333" spans="1:8" s="2" customFormat="1" ht="16.899999999999999" customHeight="1" x14ac:dyDescent="0.2">
      <c r="A333" s="12"/>
      <c r="B333" s="13"/>
      <c r="C333" s="29" t="s">
        <v>1102</v>
      </c>
      <c r="D333" s="12"/>
      <c r="E333" s="12"/>
      <c r="F333" s="12"/>
      <c r="G333" s="12"/>
      <c r="H333" s="13"/>
    </row>
    <row r="334" spans="1:8" s="2" customFormat="1" ht="22.5" x14ac:dyDescent="0.2">
      <c r="A334" s="12"/>
      <c r="B334" s="13"/>
      <c r="C334" s="27" t="s">
        <v>321</v>
      </c>
      <c r="D334" s="27" t="s">
        <v>322</v>
      </c>
      <c r="E334" s="4" t="s">
        <v>305</v>
      </c>
      <c r="F334" s="28">
        <v>42.247999999999998</v>
      </c>
      <c r="G334" s="12"/>
      <c r="H334" s="13"/>
    </row>
    <row r="335" spans="1:8" s="2" customFormat="1" ht="22.5" x14ac:dyDescent="0.2">
      <c r="A335" s="12"/>
      <c r="B335" s="13"/>
      <c r="C335" s="27" t="s">
        <v>390</v>
      </c>
      <c r="D335" s="27" t="s">
        <v>391</v>
      </c>
      <c r="E335" s="4" t="s">
        <v>305</v>
      </c>
      <c r="F335" s="28">
        <v>95.971999999999994</v>
      </c>
      <c r="G335" s="12"/>
      <c r="H335" s="13"/>
    </row>
    <row r="336" spans="1:8" s="2" customFormat="1" ht="16.899999999999999" customHeight="1" x14ac:dyDescent="0.2">
      <c r="A336" s="12"/>
      <c r="B336" s="13"/>
      <c r="C336" s="27" t="s">
        <v>408</v>
      </c>
      <c r="D336" s="27" t="s">
        <v>409</v>
      </c>
      <c r="E336" s="4" t="s">
        <v>305</v>
      </c>
      <c r="F336" s="28">
        <v>82.427000000000007</v>
      </c>
      <c r="G336" s="12"/>
      <c r="H336" s="13"/>
    </row>
    <row r="337" spans="1:8" s="2" customFormat="1" ht="16.899999999999999" customHeight="1" x14ac:dyDescent="0.2">
      <c r="A337" s="12"/>
      <c r="B337" s="13"/>
      <c r="C337" s="23" t="s">
        <v>132</v>
      </c>
      <c r="D337" s="24" t="s">
        <v>1</v>
      </c>
      <c r="E337" s="25" t="s">
        <v>1</v>
      </c>
      <c r="F337" s="26">
        <v>42.247999999999998</v>
      </c>
      <c r="G337" s="12"/>
      <c r="H337" s="13"/>
    </row>
    <row r="338" spans="1:8" s="2" customFormat="1" ht="16.899999999999999" customHeight="1" x14ac:dyDescent="0.2">
      <c r="A338" s="12"/>
      <c r="B338" s="13"/>
      <c r="C338" s="27" t="s">
        <v>132</v>
      </c>
      <c r="D338" s="27" t="s">
        <v>330</v>
      </c>
      <c r="E338" s="4" t="s">
        <v>1</v>
      </c>
      <c r="F338" s="28">
        <v>42.247999999999998</v>
      </c>
      <c r="G338" s="12"/>
      <c r="H338" s="13"/>
    </row>
    <row r="339" spans="1:8" s="2" customFormat="1" ht="16.899999999999999" customHeight="1" x14ac:dyDescent="0.2">
      <c r="A339" s="12"/>
      <c r="B339" s="13"/>
      <c r="C339" s="29" t="s">
        <v>1102</v>
      </c>
      <c r="D339" s="12"/>
      <c r="E339" s="12"/>
      <c r="F339" s="12"/>
      <c r="G339" s="12"/>
      <c r="H339" s="13"/>
    </row>
    <row r="340" spans="1:8" s="2" customFormat="1" ht="22.5" x14ac:dyDescent="0.2">
      <c r="A340" s="12"/>
      <c r="B340" s="13"/>
      <c r="C340" s="27" t="s">
        <v>321</v>
      </c>
      <c r="D340" s="27" t="s">
        <v>322</v>
      </c>
      <c r="E340" s="4" t="s">
        <v>305</v>
      </c>
      <c r="F340" s="28">
        <v>42.247999999999998</v>
      </c>
      <c r="G340" s="12"/>
      <c r="H340" s="13"/>
    </row>
    <row r="341" spans="1:8" s="2" customFormat="1" ht="22.5" x14ac:dyDescent="0.2">
      <c r="A341" s="12"/>
      <c r="B341" s="13"/>
      <c r="C341" s="27" t="s">
        <v>390</v>
      </c>
      <c r="D341" s="27" t="s">
        <v>391</v>
      </c>
      <c r="E341" s="4" t="s">
        <v>305</v>
      </c>
      <c r="F341" s="28">
        <v>95.971999999999994</v>
      </c>
      <c r="G341" s="12"/>
      <c r="H341" s="13"/>
    </row>
    <row r="342" spans="1:8" s="2" customFormat="1" ht="16.899999999999999" customHeight="1" x14ac:dyDescent="0.2">
      <c r="A342" s="12"/>
      <c r="B342" s="13"/>
      <c r="C342" s="23" t="s">
        <v>134</v>
      </c>
      <c r="D342" s="24" t="s">
        <v>1</v>
      </c>
      <c r="E342" s="25" t="s">
        <v>1</v>
      </c>
      <c r="F342" s="26">
        <v>46.942999999999998</v>
      </c>
      <c r="G342" s="12"/>
      <c r="H342" s="13"/>
    </row>
    <row r="343" spans="1:8" s="2" customFormat="1" ht="16.899999999999999" customHeight="1" x14ac:dyDescent="0.2">
      <c r="A343" s="12"/>
      <c r="B343" s="13"/>
      <c r="C343" s="27" t="s">
        <v>134</v>
      </c>
      <c r="D343" s="27" t="s">
        <v>335</v>
      </c>
      <c r="E343" s="4" t="s">
        <v>1</v>
      </c>
      <c r="F343" s="28">
        <v>46.942999999999998</v>
      </c>
      <c r="G343" s="12"/>
      <c r="H343" s="13"/>
    </row>
    <row r="344" spans="1:8" s="2" customFormat="1" ht="16.899999999999999" customHeight="1" x14ac:dyDescent="0.2">
      <c r="A344" s="12"/>
      <c r="B344" s="13"/>
      <c r="C344" s="29" t="s">
        <v>1102</v>
      </c>
      <c r="D344" s="12"/>
      <c r="E344" s="12"/>
      <c r="F344" s="12"/>
      <c r="G344" s="12"/>
      <c r="H344" s="13"/>
    </row>
    <row r="345" spans="1:8" s="2" customFormat="1" ht="22.5" x14ac:dyDescent="0.2">
      <c r="A345" s="12"/>
      <c r="B345" s="13"/>
      <c r="C345" s="27" t="s">
        <v>332</v>
      </c>
      <c r="D345" s="27" t="s">
        <v>333</v>
      </c>
      <c r="E345" s="4" t="s">
        <v>305</v>
      </c>
      <c r="F345" s="28">
        <v>46.942999999999998</v>
      </c>
      <c r="G345" s="12"/>
      <c r="H345" s="13"/>
    </row>
    <row r="346" spans="1:8" s="2" customFormat="1" ht="22.5" x14ac:dyDescent="0.2">
      <c r="A346" s="12"/>
      <c r="B346" s="13"/>
      <c r="C346" s="27" t="s">
        <v>390</v>
      </c>
      <c r="D346" s="27" t="s">
        <v>391</v>
      </c>
      <c r="E346" s="4" t="s">
        <v>305</v>
      </c>
      <c r="F346" s="28">
        <v>95.971999999999994</v>
      </c>
      <c r="G346" s="12"/>
      <c r="H346" s="13"/>
    </row>
    <row r="347" spans="1:8" s="2" customFormat="1" ht="16.899999999999999" customHeight="1" x14ac:dyDescent="0.2">
      <c r="A347" s="12"/>
      <c r="B347" s="13"/>
      <c r="C347" s="23" t="s">
        <v>339</v>
      </c>
      <c r="D347" s="24" t="s">
        <v>1</v>
      </c>
      <c r="E347" s="25" t="s">
        <v>1</v>
      </c>
      <c r="F347" s="26">
        <v>4.694</v>
      </c>
      <c r="G347" s="12"/>
      <c r="H347" s="13"/>
    </row>
    <row r="348" spans="1:8" s="2" customFormat="1" ht="16.899999999999999" customHeight="1" x14ac:dyDescent="0.2">
      <c r="A348" s="12"/>
      <c r="B348" s="13"/>
      <c r="C348" s="27" t="s">
        <v>339</v>
      </c>
      <c r="D348" s="27" t="s">
        <v>340</v>
      </c>
      <c r="E348" s="4" t="s">
        <v>1</v>
      </c>
      <c r="F348" s="28">
        <v>4.694</v>
      </c>
      <c r="G348" s="12"/>
      <c r="H348" s="13"/>
    </row>
    <row r="349" spans="1:8" s="2" customFormat="1" ht="16.899999999999999" customHeight="1" x14ac:dyDescent="0.2">
      <c r="A349" s="12"/>
      <c r="B349" s="13"/>
      <c r="C349" s="23" t="s">
        <v>156</v>
      </c>
      <c r="D349" s="24" t="s">
        <v>1</v>
      </c>
      <c r="E349" s="25" t="s">
        <v>1</v>
      </c>
      <c r="F349" s="26">
        <v>9.66</v>
      </c>
      <c r="G349" s="12"/>
      <c r="H349" s="13"/>
    </row>
    <row r="350" spans="1:8" s="2" customFormat="1" ht="16.899999999999999" customHeight="1" x14ac:dyDescent="0.2">
      <c r="A350" s="12"/>
      <c r="B350" s="13"/>
      <c r="C350" s="27" t="s">
        <v>156</v>
      </c>
      <c r="D350" s="27" t="s">
        <v>394</v>
      </c>
      <c r="E350" s="4" t="s">
        <v>1</v>
      </c>
      <c r="F350" s="28">
        <v>9.66</v>
      </c>
      <c r="G350" s="12"/>
      <c r="H350" s="13"/>
    </row>
    <row r="351" spans="1:8" s="2" customFormat="1" ht="16.899999999999999" customHeight="1" x14ac:dyDescent="0.2">
      <c r="A351" s="12"/>
      <c r="B351" s="13"/>
      <c r="C351" s="29" t="s">
        <v>1102</v>
      </c>
      <c r="D351" s="12"/>
      <c r="E351" s="12"/>
      <c r="F351" s="12"/>
      <c r="G351" s="12"/>
      <c r="H351" s="13"/>
    </row>
    <row r="352" spans="1:8" s="2" customFormat="1" ht="22.5" x14ac:dyDescent="0.2">
      <c r="A352" s="12"/>
      <c r="B352" s="13"/>
      <c r="C352" s="27" t="s">
        <v>390</v>
      </c>
      <c r="D352" s="27" t="s">
        <v>391</v>
      </c>
      <c r="E352" s="4" t="s">
        <v>305</v>
      </c>
      <c r="F352" s="28">
        <v>95.971999999999994</v>
      </c>
      <c r="G352" s="12"/>
      <c r="H352" s="13"/>
    </row>
    <row r="353" spans="1:8" s="2" customFormat="1" ht="16.899999999999999" customHeight="1" x14ac:dyDescent="0.2">
      <c r="A353" s="12"/>
      <c r="B353" s="13"/>
      <c r="C353" s="27" t="s">
        <v>408</v>
      </c>
      <c r="D353" s="27" t="s">
        <v>409</v>
      </c>
      <c r="E353" s="4" t="s">
        <v>305</v>
      </c>
      <c r="F353" s="28">
        <v>82.427000000000007</v>
      </c>
      <c r="G353" s="12"/>
      <c r="H353" s="13"/>
    </row>
    <row r="354" spans="1:8" s="2" customFormat="1" ht="16.899999999999999" customHeight="1" x14ac:dyDescent="0.2">
      <c r="A354" s="12"/>
      <c r="B354" s="13"/>
      <c r="C354" s="23" t="s">
        <v>154</v>
      </c>
      <c r="D354" s="24" t="s">
        <v>1</v>
      </c>
      <c r="E354" s="25" t="s">
        <v>1</v>
      </c>
      <c r="F354" s="26">
        <v>18.48</v>
      </c>
      <c r="G354" s="12"/>
      <c r="H354" s="13"/>
    </row>
    <row r="355" spans="1:8" s="2" customFormat="1" ht="16.899999999999999" customHeight="1" x14ac:dyDescent="0.2">
      <c r="A355" s="12"/>
      <c r="B355" s="13"/>
      <c r="C355" s="27" t="s">
        <v>154</v>
      </c>
      <c r="D355" s="27" t="s">
        <v>393</v>
      </c>
      <c r="E355" s="4" t="s">
        <v>1</v>
      </c>
      <c r="F355" s="28">
        <v>18.48</v>
      </c>
      <c r="G355" s="12"/>
      <c r="H355" s="13"/>
    </row>
    <row r="356" spans="1:8" s="2" customFormat="1" ht="16.899999999999999" customHeight="1" x14ac:dyDescent="0.2">
      <c r="A356" s="12"/>
      <c r="B356" s="13"/>
      <c r="C356" s="29" t="s">
        <v>1102</v>
      </c>
      <c r="D356" s="12"/>
      <c r="E356" s="12"/>
      <c r="F356" s="12"/>
      <c r="G356" s="12"/>
      <c r="H356" s="13"/>
    </row>
    <row r="357" spans="1:8" s="2" customFormat="1" ht="22.5" x14ac:dyDescent="0.2">
      <c r="A357" s="12"/>
      <c r="B357" s="13"/>
      <c r="C357" s="27" t="s">
        <v>390</v>
      </c>
      <c r="D357" s="27" t="s">
        <v>391</v>
      </c>
      <c r="E357" s="4" t="s">
        <v>305</v>
      </c>
      <c r="F357" s="28">
        <v>95.971999999999994</v>
      </c>
      <c r="G357" s="12"/>
      <c r="H357" s="13"/>
    </row>
    <row r="358" spans="1:8" s="2" customFormat="1" ht="16.899999999999999" customHeight="1" x14ac:dyDescent="0.2">
      <c r="A358" s="12"/>
      <c r="B358" s="13"/>
      <c r="C358" s="27" t="s">
        <v>408</v>
      </c>
      <c r="D358" s="27" t="s">
        <v>409</v>
      </c>
      <c r="E358" s="4" t="s">
        <v>305</v>
      </c>
      <c r="F358" s="28">
        <v>82.427000000000007</v>
      </c>
      <c r="G358" s="12"/>
      <c r="H358" s="13"/>
    </row>
    <row r="359" spans="1:8" s="2" customFormat="1" ht="16.899999999999999" customHeight="1" x14ac:dyDescent="0.2">
      <c r="A359" s="12"/>
      <c r="B359" s="13"/>
      <c r="C359" s="23" t="s">
        <v>190</v>
      </c>
      <c r="D359" s="24" t="s">
        <v>1</v>
      </c>
      <c r="E359" s="25" t="s">
        <v>1</v>
      </c>
      <c r="F359" s="26">
        <v>13.847</v>
      </c>
      <c r="G359" s="12"/>
      <c r="H359" s="13"/>
    </row>
    <row r="360" spans="1:8" s="2" customFormat="1" ht="16.899999999999999" customHeight="1" x14ac:dyDescent="0.2">
      <c r="A360" s="12"/>
      <c r="B360" s="13"/>
      <c r="C360" s="27" t="s">
        <v>190</v>
      </c>
      <c r="D360" s="27" t="s">
        <v>395</v>
      </c>
      <c r="E360" s="4" t="s">
        <v>1</v>
      </c>
      <c r="F360" s="28">
        <v>13.847</v>
      </c>
      <c r="G360" s="12"/>
      <c r="H360" s="13"/>
    </row>
    <row r="361" spans="1:8" s="2" customFormat="1" ht="16.899999999999999" customHeight="1" x14ac:dyDescent="0.2">
      <c r="A361" s="12"/>
      <c r="B361" s="13"/>
      <c r="C361" s="29" t="s">
        <v>1102</v>
      </c>
      <c r="D361" s="12"/>
      <c r="E361" s="12"/>
      <c r="F361" s="12"/>
      <c r="G361" s="12"/>
      <c r="H361" s="13"/>
    </row>
    <row r="362" spans="1:8" s="2" customFormat="1" ht="22.5" x14ac:dyDescent="0.2">
      <c r="A362" s="12"/>
      <c r="B362" s="13"/>
      <c r="C362" s="27" t="s">
        <v>390</v>
      </c>
      <c r="D362" s="27" t="s">
        <v>391</v>
      </c>
      <c r="E362" s="4" t="s">
        <v>305</v>
      </c>
      <c r="F362" s="28">
        <v>95.971999999999994</v>
      </c>
      <c r="G362" s="12"/>
      <c r="H362" s="13"/>
    </row>
    <row r="363" spans="1:8" s="2" customFormat="1" ht="16.899999999999999" customHeight="1" x14ac:dyDescent="0.2">
      <c r="A363" s="12"/>
      <c r="B363" s="13"/>
      <c r="C363" s="27" t="s">
        <v>408</v>
      </c>
      <c r="D363" s="27" t="s">
        <v>409</v>
      </c>
      <c r="E363" s="4" t="s">
        <v>305</v>
      </c>
      <c r="F363" s="28">
        <v>82.427000000000007</v>
      </c>
      <c r="G363" s="12"/>
      <c r="H363" s="13"/>
    </row>
    <row r="364" spans="1:8" s="2" customFormat="1" ht="16.899999999999999" customHeight="1" x14ac:dyDescent="0.2">
      <c r="A364" s="12"/>
      <c r="B364" s="13"/>
      <c r="C364" s="27" t="s">
        <v>418</v>
      </c>
      <c r="D364" s="27" t="s">
        <v>419</v>
      </c>
      <c r="E364" s="4" t="s">
        <v>399</v>
      </c>
      <c r="F364" s="28">
        <v>151.43600000000001</v>
      </c>
      <c r="G364" s="12"/>
      <c r="H364" s="13"/>
    </row>
    <row r="365" spans="1:8" s="2" customFormat="1" ht="16.899999999999999" customHeight="1" x14ac:dyDescent="0.2">
      <c r="A365" s="12"/>
      <c r="B365" s="13"/>
      <c r="C365" s="23" t="s">
        <v>414</v>
      </c>
      <c r="D365" s="24" t="s">
        <v>1</v>
      </c>
      <c r="E365" s="25" t="s">
        <v>1</v>
      </c>
      <c r="F365" s="26">
        <v>82.427000000000007</v>
      </c>
      <c r="G365" s="12"/>
      <c r="H365" s="13"/>
    </row>
    <row r="366" spans="1:8" s="2" customFormat="1" ht="16.899999999999999" customHeight="1" x14ac:dyDescent="0.2">
      <c r="A366" s="12"/>
      <c r="B366" s="13"/>
      <c r="C366" s="27" t="s">
        <v>177</v>
      </c>
      <c r="D366" s="27" t="s">
        <v>411</v>
      </c>
      <c r="E366" s="4" t="s">
        <v>1</v>
      </c>
      <c r="F366" s="28">
        <v>59.036000000000001</v>
      </c>
      <c r="G366" s="12"/>
      <c r="H366" s="13"/>
    </row>
    <row r="367" spans="1:8" s="2" customFormat="1" ht="16.899999999999999" customHeight="1" x14ac:dyDescent="0.2">
      <c r="A367" s="12"/>
      <c r="B367" s="13"/>
      <c r="C367" s="27" t="s">
        <v>412</v>
      </c>
      <c r="D367" s="27" t="s">
        <v>413</v>
      </c>
      <c r="E367" s="4" t="s">
        <v>1</v>
      </c>
      <c r="F367" s="28">
        <v>23.390999999999998</v>
      </c>
      <c r="G367" s="12"/>
      <c r="H367" s="13"/>
    </row>
    <row r="368" spans="1:8" s="2" customFormat="1" ht="16.899999999999999" customHeight="1" x14ac:dyDescent="0.2">
      <c r="A368" s="12"/>
      <c r="B368" s="13"/>
      <c r="C368" s="27" t="s">
        <v>414</v>
      </c>
      <c r="D368" s="27" t="s">
        <v>415</v>
      </c>
      <c r="E368" s="4" t="s">
        <v>1</v>
      </c>
      <c r="F368" s="28">
        <v>82.427000000000007</v>
      </c>
      <c r="G368" s="12"/>
      <c r="H368" s="13"/>
    </row>
    <row r="369" spans="1:8" s="2" customFormat="1" ht="16.899999999999999" customHeight="1" x14ac:dyDescent="0.2">
      <c r="A369" s="12"/>
      <c r="B369" s="13"/>
      <c r="C369" s="23" t="s">
        <v>412</v>
      </c>
      <c r="D369" s="24" t="s">
        <v>1</v>
      </c>
      <c r="E369" s="25" t="s">
        <v>1</v>
      </c>
      <c r="F369" s="26">
        <v>23.390999999999998</v>
      </c>
      <c r="G369" s="12"/>
      <c r="H369" s="13"/>
    </row>
    <row r="370" spans="1:8" s="2" customFormat="1" ht="16.899999999999999" customHeight="1" x14ac:dyDescent="0.2">
      <c r="A370" s="12"/>
      <c r="B370" s="13"/>
      <c r="C370" s="27" t="s">
        <v>412</v>
      </c>
      <c r="D370" s="27" t="s">
        <v>413</v>
      </c>
      <c r="E370" s="4" t="s">
        <v>1</v>
      </c>
      <c r="F370" s="28">
        <v>23.390999999999998</v>
      </c>
      <c r="G370" s="12"/>
      <c r="H370" s="13"/>
    </row>
    <row r="371" spans="1:8" s="2" customFormat="1" ht="16.899999999999999" customHeight="1" x14ac:dyDescent="0.2">
      <c r="A371" s="12"/>
      <c r="B371" s="13"/>
      <c r="C371" s="23" t="s">
        <v>177</v>
      </c>
      <c r="D371" s="24" t="s">
        <v>1</v>
      </c>
      <c r="E371" s="25" t="s">
        <v>1</v>
      </c>
      <c r="F371" s="26">
        <v>59.036000000000001</v>
      </c>
      <c r="G371" s="12"/>
      <c r="H371" s="13"/>
    </row>
    <row r="372" spans="1:8" s="2" customFormat="1" ht="16.899999999999999" customHeight="1" x14ac:dyDescent="0.2">
      <c r="A372" s="12"/>
      <c r="B372" s="13"/>
      <c r="C372" s="27" t="s">
        <v>177</v>
      </c>
      <c r="D372" s="27" t="s">
        <v>411</v>
      </c>
      <c r="E372" s="4" t="s">
        <v>1</v>
      </c>
      <c r="F372" s="28">
        <v>59.036000000000001</v>
      </c>
      <c r="G372" s="12"/>
      <c r="H372" s="13"/>
    </row>
    <row r="373" spans="1:8" s="2" customFormat="1" ht="16.899999999999999" customHeight="1" x14ac:dyDescent="0.2">
      <c r="A373" s="12"/>
      <c r="B373" s="13"/>
      <c r="C373" s="29" t="s">
        <v>1102</v>
      </c>
      <c r="D373" s="12"/>
      <c r="E373" s="12"/>
      <c r="F373" s="12"/>
      <c r="G373" s="12"/>
      <c r="H373" s="13"/>
    </row>
    <row r="374" spans="1:8" s="2" customFormat="1" ht="16.899999999999999" customHeight="1" x14ac:dyDescent="0.2">
      <c r="A374" s="12"/>
      <c r="B374" s="13"/>
      <c r="C374" s="27" t="s">
        <v>408</v>
      </c>
      <c r="D374" s="27" t="s">
        <v>409</v>
      </c>
      <c r="E374" s="4" t="s">
        <v>305</v>
      </c>
      <c r="F374" s="28">
        <v>82.427000000000007</v>
      </c>
      <c r="G374" s="12"/>
      <c r="H374" s="13"/>
    </row>
    <row r="375" spans="1:8" s="2" customFormat="1" ht="16.899999999999999" customHeight="1" x14ac:dyDescent="0.2">
      <c r="A375" s="12"/>
      <c r="B375" s="13"/>
      <c r="C375" s="27" t="s">
        <v>418</v>
      </c>
      <c r="D375" s="27" t="s">
        <v>419</v>
      </c>
      <c r="E375" s="4" t="s">
        <v>399</v>
      </c>
      <c r="F375" s="28">
        <v>151.43600000000001</v>
      </c>
      <c r="G375" s="12"/>
      <c r="H375" s="13"/>
    </row>
    <row r="376" spans="1:8" s="2" customFormat="1" ht="26.45" customHeight="1" x14ac:dyDescent="0.2">
      <c r="A376" s="12"/>
      <c r="B376" s="13"/>
      <c r="C376" s="22" t="s">
        <v>1108</v>
      </c>
      <c r="D376" s="22" t="s">
        <v>97</v>
      </c>
      <c r="E376" s="12"/>
      <c r="F376" s="12"/>
      <c r="G376" s="12"/>
      <c r="H376" s="13"/>
    </row>
    <row r="377" spans="1:8" s="2" customFormat="1" ht="16.899999999999999" customHeight="1" x14ac:dyDescent="0.2">
      <c r="A377" s="12"/>
      <c r="B377" s="13"/>
      <c r="C377" s="23" t="s">
        <v>106</v>
      </c>
      <c r="D377" s="24" t="s">
        <v>1</v>
      </c>
      <c r="E377" s="25" t="s">
        <v>1</v>
      </c>
      <c r="F377" s="26">
        <v>412.7</v>
      </c>
      <c r="G377" s="12"/>
      <c r="H377" s="13"/>
    </row>
    <row r="378" spans="1:8" s="2" customFormat="1" ht="16.899999999999999" customHeight="1" x14ac:dyDescent="0.2">
      <c r="A378" s="12"/>
      <c r="B378" s="13"/>
      <c r="C378" s="27" t="s">
        <v>104</v>
      </c>
      <c r="D378" s="27" t="s">
        <v>996</v>
      </c>
      <c r="E378" s="4" t="s">
        <v>1</v>
      </c>
      <c r="F378" s="28">
        <v>329.7</v>
      </c>
      <c r="G378" s="12"/>
      <c r="H378" s="13"/>
    </row>
    <row r="379" spans="1:8" s="2" customFormat="1" ht="16.899999999999999" customHeight="1" x14ac:dyDescent="0.2">
      <c r="A379" s="12"/>
      <c r="B379" s="13"/>
      <c r="C379" s="27" t="s">
        <v>974</v>
      </c>
      <c r="D379" s="27" t="s">
        <v>997</v>
      </c>
      <c r="E379" s="4" t="s">
        <v>1</v>
      </c>
      <c r="F379" s="28">
        <v>69</v>
      </c>
      <c r="G379" s="12"/>
      <c r="H379" s="13"/>
    </row>
    <row r="380" spans="1:8" s="2" customFormat="1" ht="16.899999999999999" customHeight="1" x14ac:dyDescent="0.2">
      <c r="A380" s="12"/>
      <c r="B380" s="13"/>
      <c r="C380" s="27" t="s">
        <v>951</v>
      </c>
      <c r="D380" s="27" t="s">
        <v>998</v>
      </c>
      <c r="E380" s="4" t="s">
        <v>1</v>
      </c>
      <c r="F380" s="28">
        <v>9</v>
      </c>
      <c r="G380" s="12"/>
      <c r="H380" s="13"/>
    </row>
    <row r="381" spans="1:8" s="2" customFormat="1" ht="16.899999999999999" customHeight="1" x14ac:dyDescent="0.2">
      <c r="A381" s="12"/>
      <c r="B381" s="13"/>
      <c r="C381" s="27" t="s">
        <v>101</v>
      </c>
      <c r="D381" s="27" t="s">
        <v>999</v>
      </c>
      <c r="E381" s="4" t="s">
        <v>1</v>
      </c>
      <c r="F381" s="28">
        <v>5</v>
      </c>
      <c r="G381" s="12"/>
      <c r="H381" s="13"/>
    </row>
    <row r="382" spans="1:8" s="2" customFormat="1" ht="16.899999999999999" customHeight="1" x14ac:dyDescent="0.2">
      <c r="A382" s="12"/>
      <c r="B382" s="13"/>
      <c r="C382" s="27" t="s">
        <v>106</v>
      </c>
      <c r="D382" s="27" t="s">
        <v>255</v>
      </c>
      <c r="E382" s="4" t="s">
        <v>1</v>
      </c>
      <c r="F382" s="28">
        <v>412.7</v>
      </c>
      <c r="G382" s="12"/>
      <c r="H382" s="13"/>
    </row>
    <row r="383" spans="1:8" s="2" customFormat="1" ht="16.899999999999999" customHeight="1" x14ac:dyDescent="0.2">
      <c r="A383" s="12"/>
      <c r="B383" s="13"/>
      <c r="C383" s="29" t="s">
        <v>1102</v>
      </c>
      <c r="D383" s="12"/>
      <c r="E383" s="12"/>
      <c r="F383" s="12"/>
      <c r="G383" s="12"/>
      <c r="H383" s="13"/>
    </row>
    <row r="384" spans="1:8" s="2" customFormat="1" ht="16.899999999999999" customHeight="1" x14ac:dyDescent="0.2">
      <c r="A384" s="12"/>
      <c r="B384" s="13"/>
      <c r="C384" s="27" t="s">
        <v>992</v>
      </c>
      <c r="D384" s="27" t="s">
        <v>993</v>
      </c>
      <c r="E384" s="4" t="s">
        <v>247</v>
      </c>
      <c r="F384" s="28">
        <v>144</v>
      </c>
      <c r="G384" s="12"/>
      <c r="H384" s="13"/>
    </row>
    <row r="385" spans="1:8" s="2" customFormat="1" ht="16.899999999999999" customHeight="1" x14ac:dyDescent="0.2">
      <c r="A385" s="12"/>
      <c r="B385" s="13"/>
      <c r="C385" s="27" t="s">
        <v>641</v>
      </c>
      <c r="D385" s="27" t="s">
        <v>642</v>
      </c>
      <c r="E385" s="4" t="s">
        <v>299</v>
      </c>
      <c r="F385" s="28">
        <v>412.7</v>
      </c>
      <c r="G385" s="12"/>
      <c r="H385" s="13"/>
    </row>
    <row r="386" spans="1:8" s="2" customFormat="1" ht="16.899999999999999" customHeight="1" x14ac:dyDescent="0.2">
      <c r="A386" s="12"/>
      <c r="B386" s="13"/>
      <c r="C386" s="27" t="s">
        <v>654</v>
      </c>
      <c r="D386" s="27" t="s">
        <v>655</v>
      </c>
      <c r="E386" s="4" t="s">
        <v>387</v>
      </c>
      <c r="F386" s="28">
        <v>6</v>
      </c>
      <c r="G386" s="12"/>
      <c r="H386" s="13"/>
    </row>
    <row r="387" spans="1:8" s="2" customFormat="1" ht="22.5" x14ac:dyDescent="0.2">
      <c r="A387" s="12"/>
      <c r="B387" s="13"/>
      <c r="C387" s="27" t="s">
        <v>670</v>
      </c>
      <c r="D387" s="27" t="s">
        <v>671</v>
      </c>
      <c r="E387" s="4" t="s">
        <v>299</v>
      </c>
      <c r="F387" s="28">
        <v>481.7</v>
      </c>
      <c r="G387" s="12"/>
      <c r="H387" s="13"/>
    </row>
    <row r="388" spans="1:8" s="2" customFormat="1" ht="16.899999999999999" customHeight="1" x14ac:dyDescent="0.2">
      <c r="A388" s="12"/>
      <c r="B388" s="13"/>
      <c r="C388" s="27" t="s">
        <v>714</v>
      </c>
      <c r="D388" s="27" t="s">
        <v>715</v>
      </c>
      <c r="E388" s="4" t="s">
        <v>299</v>
      </c>
      <c r="F388" s="28">
        <v>412.7</v>
      </c>
      <c r="G388" s="12"/>
      <c r="H388" s="13"/>
    </row>
    <row r="389" spans="1:8" s="2" customFormat="1" ht="16.899999999999999" customHeight="1" x14ac:dyDescent="0.2">
      <c r="A389" s="12"/>
      <c r="B389" s="13"/>
      <c r="C389" s="27" t="s">
        <v>783</v>
      </c>
      <c r="D389" s="27" t="s">
        <v>784</v>
      </c>
      <c r="E389" s="4" t="s">
        <v>299</v>
      </c>
      <c r="F389" s="28">
        <v>412.7</v>
      </c>
      <c r="G389" s="12"/>
      <c r="H389" s="13"/>
    </row>
    <row r="390" spans="1:8" s="2" customFormat="1" ht="16.899999999999999" customHeight="1" x14ac:dyDescent="0.2">
      <c r="A390" s="12"/>
      <c r="B390" s="13"/>
      <c r="C390" s="27" t="s">
        <v>1068</v>
      </c>
      <c r="D390" s="27" t="s">
        <v>647</v>
      </c>
      <c r="E390" s="4" t="s">
        <v>299</v>
      </c>
      <c r="F390" s="28">
        <v>412.7</v>
      </c>
      <c r="G390" s="12"/>
      <c r="H390" s="13"/>
    </row>
    <row r="391" spans="1:8" s="2" customFormat="1" ht="16.899999999999999" customHeight="1" x14ac:dyDescent="0.2">
      <c r="A391" s="12"/>
      <c r="B391" s="13"/>
      <c r="C391" s="27" t="s">
        <v>658</v>
      </c>
      <c r="D391" s="27" t="s">
        <v>659</v>
      </c>
      <c r="E391" s="4" t="s">
        <v>387</v>
      </c>
      <c r="F391" s="28">
        <v>6</v>
      </c>
      <c r="G391" s="12"/>
      <c r="H391" s="13"/>
    </row>
    <row r="392" spans="1:8" s="2" customFormat="1" ht="16.899999999999999" customHeight="1" x14ac:dyDescent="0.2">
      <c r="A392" s="12"/>
      <c r="B392" s="13"/>
      <c r="C392" s="23" t="s">
        <v>101</v>
      </c>
      <c r="D392" s="24" t="s">
        <v>1</v>
      </c>
      <c r="E392" s="25" t="s">
        <v>1</v>
      </c>
      <c r="F392" s="26">
        <v>5</v>
      </c>
      <c r="G392" s="12"/>
      <c r="H392" s="13"/>
    </row>
    <row r="393" spans="1:8" s="2" customFormat="1" ht="16.899999999999999" customHeight="1" x14ac:dyDescent="0.2">
      <c r="A393" s="12"/>
      <c r="B393" s="13"/>
      <c r="C393" s="27" t="s">
        <v>101</v>
      </c>
      <c r="D393" s="27" t="s">
        <v>999</v>
      </c>
      <c r="E393" s="4" t="s">
        <v>1</v>
      </c>
      <c r="F393" s="28">
        <v>5</v>
      </c>
      <c r="G393" s="12"/>
      <c r="H393" s="13"/>
    </row>
    <row r="394" spans="1:8" s="2" customFormat="1" ht="16.899999999999999" customHeight="1" x14ac:dyDescent="0.2">
      <c r="A394" s="12"/>
      <c r="B394" s="13"/>
      <c r="C394" s="29" t="s">
        <v>1102</v>
      </c>
      <c r="D394" s="12"/>
      <c r="E394" s="12"/>
      <c r="F394" s="12"/>
      <c r="G394" s="12"/>
      <c r="H394" s="13"/>
    </row>
    <row r="395" spans="1:8" s="2" customFormat="1" ht="16.899999999999999" customHeight="1" x14ac:dyDescent="0.2">
      <c r="A395" s="12"/>
      <c r="B395" s="13"/>
      <c r="C395" s="27" t="s">
        <v>992</v>
      </c>
      <c r="D395" s="27" t="s">
        <v>993</v>
      </c>
      <c r="E395" s="4" t="s">
        <v>247</v>
      </c>
      <c r="F395" s="28">
        <v>144</v>
      </c>
      <c r="G395" s="12"/>
      <c r="H395" s="13"/>
    </row>
    <row r="396" spans="1:8" s="2" customFormat="1" ht="16.899999999999999" customHeight="1" x14ac:dyDescent="0.2">
      <c r="A396" s="12"/>
      <c r="B396" s="13"/>
      <c r="C396" s="27" t="s">
        <v>774</v>
      </c>
      <c r="D396" s="27" t="s">
        <v>775</v>
      </c>
      <c r="E396" s="4" t="s">
        <v>299</v>
      </c>
      <c r="F396" s="28">
        <v>14</v>
      </c>
      <c r="G396" s="12"/>
      <c r="H396" s="13"/>
    </row>
    <row r="397" spans="1:8" s="2" customFormat="1" ht="16.899999999999999" customHeight="1" x14ac:dyDescent="0.2">
      <c r="A397" s="12"/>
      <c r="B397" s="13"/>
      <c r="C397" s="23" t="s">
        <v>951</v>
      </c>
      <c r="D397" s="24" t="s">
        <v>1</v>
      </c>
      <c r="E397" s="25" t="s">
        <v>1</v>
      </c>
      <c r="F397" s="26">
        <v>9</v>
      </c>
      <c r="G397" s="12"/>
      <c r="H397" s="13"/>
    </row>
    <row r="398" spans="1:8" s="2" customFormat="1" ht="16.899999999999999" customHeight="1" x14ac:dyDescent="0.2">
      <c r="A398" s="12"/>
      <c r="B398" s="13"/>
      <c r="C398" s="27" t="s">
        <v>951</v>
      </c>
      <c r="D398" s="27" t="s">
        <v>998</v>
      </c>
      <c r="E398" s="4" t="s">
        <v>1</v>
      </c>
      <c r="F398" s="28">
        <v>9</v>
      </c>
      <c r="G398" s="12"/>
      <c r="H398" s="13"/>
    </row>
    <row r="399" spans="1:8" s="2" customFormat="1" ht="16.899999999999999" customHeight="1" x14ac:dyDescent="0.2">
      <c r="A399" s="12"/>
      <c r="B399" s="13"/>
      <c r="C399" s="29" t="s">
        <v>1102</v>
      </c>
      <c r="D399" s="12"/>
      <c r="E399" s="12"/>
      <c r="F399" s="12"/>
      <c r="G399" s="12"/>
      <c r="H399" s="13"/>
    </row>
    <row r="400" spans="1:8" s="2" customFormat="1" ht="16.899999999999999" customHeight="1" x14ac:dyDescent="0.2">
      <c r="A400" s="12"/>
      <c r="B400" s="13"/>
      <c r="C400" s="27" t="s">
        <v>992</v>
      </c>
      <c r="D400" s="27" t="s">
        <v>993</v>
      </c>
      <c r="E400" s="4" t="s">
        <v>247</v>
      </c>
      <c r="F400" s="28">
        <v>144</v>
      </c>
      <c r="G400" s="12"/>
      <c r="H400" s="13"/>
    </row>
    <row r="401" spans="1:8" s="2" customFormat="1" ht="16.899999999999999" customHeight="1" x14ac:dyDescent="0.2">
      <c r="A401" s="12"/>
      <c r="B401" s="13"/>
      <c r="C401" s="27" t="s">
        <v>774</v>
      </c>
      <c r="D401" s="27" t="s">
        <v>775</v>
      </c>
      <c r="E401" s="4" t="s">
        <v>299</v>
      </c>
      <c r="F401" s="28">
        <v>14</v>
      </c>
      <c r="G401" s="12"/>
      <c r="H401" s="13"/>
    </row>
    <row r="402" spans="1:8" s="2" customFormat="1" ht="16.899999999999999" customHeight="1" x14ac:dyDescent="0.2">
      <c r="A402" s="12"/>
      <c r="B402" s="13"/>
      <c r="C402" s="23" t="s">
        <v>104</v>
      </c>
      <c r="D402" s="24" t="s">
        <v>1</v>
      </c>
      <c r="E402" s="25" t="s">
        <v>1</v>
      </c>
      <c r="F402" s="26">
        <v>329.7</v>
      </c>
      <c r="G402" s="12"/>
      <c r="H402" s="13"/>
    </row>
    <row r="403" spans="1:8" s="2" customFormat="1" ht="16.899999999999999" customHeight="1" x14ac:dyDescent="0.2">
      <c r="A403" s="12"/>
      <c r="B403" s="13"/>
      <c r="C403" s="27" t="s">
        <v>104</v>
      </c>
      <c r="D403" s="27" t="s">
        <v>996</v>
      </c>
      <c r="E403" s="4" t="s">
        <v>1</v>
      </c>
      <c r="F403" s="28">
        <v>329.7</v>
      </c>
      <c r="G403" s="12"/>
      <c r="H403" s="13"/>
    </row>
    <row r="404" spans="1:8" s="2" customFormat="1" ht="16.899999999999999" customHeight="1" x14ac:dyDescent="0.2">
      <c r="A404" s="12"/>
      <c r="B404" s="13"/>
      <c r="C404" s="29" t="s">
        <v>1102</v>
      </c>
      <c r="D404" s="12"/>
      <c r="E404" s="12"/>
      <c r="F404" s="12"/>
      <c r="G404" s="12"/>
      <c r="H404" s="13"/>
    </row>
    <row r="405" spans="1:8" s="2" customFormat="1" ht="16.899999999999999" customHeight="1" x14ac:dyDescent="0.2">
      <c r="A405" s="12"/>
      <c r="B405" s="13"/>
      <c r="C405" s="27" t="s">
        <v>992</v>
      </c>
      <c r="D405" s="27" t="s">
        <v>993</v>
      </c>
      <c r="E405" s="4" t="s">
        <v>247</v>
      </c>
      <c r="F405" s="28">
        <v>144</v>
      </c>
      <c r="G405" s="12"/>
      <c r="H405" s="13"/>
    </row>
    <row r="406" spans="1:8" s="2" customFormat="1" ht="22.5" x14ac:dyDescent="0.2">
      <c r="A406" s="12"/>
      <c r="B406" s="13"/>
      <c r="C406" s="27" t="s">
        <v>342</v>
      </c>
      <c r="D406" s="27" t="s">
        <v>343</v>
      </c>
      <c r="E406" s="4" t="s">
        <v>299</v>
      </c>
      <c r="F406" s="28">
        <v>329.7</v>
      </c>
      <c r="G406" s="12"/>
      <c r="H406" s="13"/>
    </row>
    <row r="407" spans="1:8" s="2" customFormat="1" ht="16.899999999999999" customHeight="1" x14ac:dyDescent="0.2">
      <c r="A407" s="12"/>
      <c r="B407" s="13"/>
      <c r="C407" s="23" t="s">
        <v>974</v>
      </c>
      <c r="D407" s="24" t="s">
        <v>1</v>
      </c>
      <c r="E407" s="25" t="s">
        <v>1</v>
      </c>
      <c r="F407" s="26">
        <v>69</v>
      </c>
      <c r="G407" s="12"/>
      <c r="H407" s="13"/>
    </row>
    <row r="408" spans="1:8" s="2" customFormat="1" ht="16.899999999999999" customHeight="1" x14ac:dyDescent="0.2">
      <c r="A408" s="12"/>
      <c r="B408" s="13"/>
      <c r="C408" s="27" t="s">
        <v>974</v>
      </c>
      <c r="D408" s="27" t="s">
        <v>997</v>
      </c>
      <c r="E408" s="4" t="s">
        <v>1</v>
      </c>
      <c r="F408" s="28">
        <v>69</v>
      </c>
      <c r="G408" s="12"/>
      <c r="H408" s="13"/>
    </row>
    <row r="409" spans="1:8" s="2" customFormat="1" ht="16.899999999999999" customHeight="1" x14ac:dyDescent="0.2">
      <c r="A409" s="12"/>
      <c r="B409" s="13"/>
      <c r="C409" s="29" t="s">
        <v>1102</v>
      </c>
      <c r="D409" s="12"/>
      <c r="E409" s="12"/>
      <c r="F409" s="12"/>
      <c r="G409" s="12"/>
      <c r="H409" s="13"/>
    </row>
    <row r="410" spans="1:8" s="2" customFormat="1" ht="16.899999999999999" customHeight="1" x14ac:dyDescent="0.2">
      <c r="A410" s="12"/>
      <c r="B410" s="13"/>
      <c r="C410" s="27" t="s">
        <v>992</v>
      </c>
      <c r="D410" s="27" t="s">
        <v>993</v>
      </c>
      <c r="E410" s="4" t="s">
        <v>247</v>
      </c>
      <c r="F410" s="28">
        <v>144</v>
      </c>
      <c r="G410" s="12"/>
      <c r="H410" s="13"/>
    </row>
    <row r="411" spans="1:8" s="2" customFormat="1" ht="22.5" x14ac:dyDescent="0.2">
      <c r="A411" s="12"/>
      <c r="B411" s="13"/>
      <c r="C411" s="27" t="s">
        <v>1030</v>
      </c>
      <c r="D411" s="27" t="s">
        <v>1031</v>
      </c>
      <c r="E411" s="4" t="s">
        <v>299</v>
      </c>
      <c r="F411" s="28">
        <v>69</v>
      </c>
      <c r="G411" s="12"/>
      <c r="H411" s="13"/>
    </row>
    <row r="412" spans="1:8" s="2" customFormat="1" ht="16.899999999999999" customHeight="1" x14ac:dyDescent="0.2">
      <c r="A412" s="12"/>
      <c r="B412" s="13"/>
      <c r="C412" s="27" t="s">
        <v>1070</v>
      </c>
      <c r="D412" s="27" t="s">
        <v>1071</v>
      </c>
      <c r="E412" s="4" t="s">
        <v>299</v>
      </c>
      <c r="F412" s="28">
        <v>69</v>
      </c>
      <c r="G412" s="12"/>
      <c r="H412" s="13"/>
    </row>
    <row r="413" spans="1:8" s="2" customFormat="1" ht="22.5" x14ac:dyDescent="0.2">
      <c r="A413" s="12"/>
      <c r="B413" s="13"/>
      <c r="C413" s="27" t="s">
        <v>670</v>
      </c>
      <c r="D413" s="27" t="s">
        <v>671</v>
      </c>
      <c r="E413" s="4" t="s">
        <v>299</v>
      </c>
      <c r="F413" s="28">
        <v>481.7</v>
      </c>
      <c r="G413" s="12"/>
      <c r="H413" s="13"/>
    </row>
    <row r="414" spans="1:8" s="2" customFormat="1" ht="16.899999999999999" customHeight="1" x14ac:dyDescent="0.2">
      <c r="A414" s="12"/>
      <c r="B414" s="13"/>
      <c r="C414" s="27" t="s">
        <v>1084</v>
      </c>
      <c r="D414" s="27" t="s">
        <v>1085</v>
      </c>
      <c r="E414" s="4" t="s">
        <v>387</v>
      </c>
      <c r="F414" s="28">
        <v>92</v>
      </c>
      <c r="G414" s="12"/>
      <c r="H414" s="13"/>
    </row>
    <row r="415" spans="1:8" s="2" customFormat="1" ht="16.899999999999999" customHeight="1" x14ac:dyDescent="0.2">
      <c r="A415" s="12"/>
      <c r="B415" s="13"/>
      <c r="C415" s="27" t="s">
        <v>1074</v>
      </c>
      <c r="D415" s="27" t="s">
        <v>1075</v>
      </c>
      <c r="E415" s="4" t="s">
        <v>299</v>
      </c>
      <c r="F415" s="28">
        <v>69</v>
      </c>
      <c r="G415" s="12"/>
      <c r="H415" s="13"/>
    </row>
    <row r="416" spans="1:8" s="2" customFormat="1" ht="16.899999999999999" customHeight="1" x14ac:dyDescent="0.2">
      <c r="A416" s="12"/>
      <c r="B416" s="13"/>
      <c r="C416" s="23" t="s">
        <v>459</v>
      </c>
      <c r="D416" s="24" t="s">
        <v>1</v>
      </c>
      <c r="E416" s="25" t="s">
        <v>1</v>
      </c>
      <c r="F416" s="26">
        <v>4.5</v>
      </c>
      <c r="G416" s="12"/>
      <c r="H416" s="13"/>
    </row>
    <row r="417" spans="1:8" s="2" customFormat="1" ht="16.899999999999999" customHeight="1" x14ac:dyDescent="0.2">
      <c r="A417" s="12"/>
      <c r="B417" s="13"/>
      <c r="C417" s="27" t="s">
        <v>459</v>
      </c>
      <c r="D417" s="27" t="s">
        <v>1063</v>
      </c>
      <c r="E417" s="4" t="s">
        <v>1</v>
      </c>
      <c r="F417" s="28">
        <v>4.5</v>
      </c>
      <c r="G417" s="12"/>
      <c r="H417" s="13"/>
    </row>
    <row r="418" spans="1:8" s="2" customFormat="1" ht="16.899999999999999" customHeight="1" x14ac:dyDescent="0.2">
      <c r="A418" s="12"/>
      <c r="B418" s="13"/>
      <c r="C418" s="23" t="s">
        <v>164</v>
      </c>
      <c r="D418" s="24" t="s">
        <v>1</v>
      </c>
      <c r="E418" s="25" t="s">
        <v>1</v>
      </c>
      <c r="F418" s="26">
        <v>12.3</v>
      </c>
      <c r="G418" s="12"/>
      <c r="H418" s="13"/>
    </row>
    <row r="419" spans="1:8" s="2" customFormat="1" ht="16.899999999999999" customHeight="1" x14ac:dyDescent="0.2">
      <c r="A419" s="12"/>
      <c r="B419" s="13"/>
      <c r="C419" s="27" t="s">
        <v>164</v>
      </c>
      <c r="D419" s="27" t="s">
        <v>1053</v>
      </c>
      <c r="E419" s="4" t="s">
        <v>1</v>
      </c>
      <c r="F419" s="28">
        <v>12.3</v>
      </c>
      <c r="G419" s="12"/>
      <c r="H419" s="13"/>
    </row>
    <row r="420" spans="1:8" s="2" customFormat="1" ht="16.899999999999999" customHeight="1" x14ac:dyDescent="0.2">
      <c r="A420" s="12"/>
      <c r="B420" s="13"/>
      <c r="C420" s="29" t="s">
        <v>1102</v>
      </c>
      <c r="D420" s="12"/>
      <c r="E420" s="12"/>
      <c r="F420" s="12"/>
      <c r="G420" s="12"/>
      <c r="H420" s="13"/>
    </row>
    <row r="421" spans="1:8" s="2" customFormat="1" ht="16.899999999999999" customHeight="1" x14ac:dyDescent="0.2">
      <c r="A421" s="12"/>
      <c r="B421" s="13"/>
      <c r="C421" s="27" t="s">
        <v>423</v>
      </c>
      <c r="D421" s="27" t="s">
        <v>424</v>
      </c>
      <c r="E421" s="4" t="s">
        <v>305</v>
      </c>
      <c r="F421" s="28">
        <v>12.3</v>
      </c>
      <c r="G421" s="12"/>
      <c r="H421" s="13"/>
    </row>
    <row r="422" spans="1:8" s="2" customFormat="1" ht="16.899999999999999" customHeight="1" x14ac:dyDescent="0.2">
      <c r="A422" s="12"/>
      <c r="B422" s="13"/>
      <c r="C422" s="27" t="s">
        <v>428</v>
      </c>
      <c r="D422" s="27" t="s">
        <v>429</v>
      </c>
      <c r="E422" s="4" t="s">
        <v>399</v>
      </c>
      <c r="F422" s="28">
        <v>24.6</v>
      </c>
      <c r="G422" s="12"/>
      <c r="H422" s="13"/>
    </row>
    <row r="423" spans="1:8" s="2" customFormat="1" ht="16.899999999999999" customHeight="1" x14ac:dyDescent="0.2">
      <c r="A423" s="12"/>
      <c r="B423" s="13"/>
      <c r="C423" s="23" t="s">
        <v>162</v>
      </c>
      <c r="D423" s="24" t="s">
        <v>1</v>
      </c>
      <c r="E423" s="25" t="s">
        <v>1</v>
      </c>
      <c r="F423" s="26">
        <v>16.8</v>
      </c>
      <c r="G423" s="12"/>
      <c r="H423" s="13"/>
    </row>
    <row r="424" spans="1:8" s="2" customFormat="1" ht="16.899999999999999" customHeight="1" x14ac:dyDescent="0.2">
      <c r="A424" s="12"/>
      <c r="B424" s="13"/>
      <c r="C424" s="27" t="s">
        <v>162</v>
      </c>
      <c r="D424" s="27" t="s">
        <v>401</v>
      </c>
      <c r="E424" s="4" t="s">
        <v>1</v>
      </c>
      <c r="F424" s="28">
        <v>16.8</v>
      </c>
      <c r="G424" s="12"/>
      <c r="H424" s="13"/>
    </row>
    <row r="425" spans="1:8" s="2" customFormat="1" ht="16.899999999999999" customHeight="1" x14ac:dyDescent="0.2">
      <c r="A425" s="12"/>
      <c r="B425" s="13"/>
      <c r="C425" s="29" t="s">
        <v>1102</v>
      </c>
      <c r="D425" s="12"/>
      <c r="E425" s="12"/>
      <c r="F425" s="12"/>
      <c r="G425" s="12"/>
      <c r="H425" s="13"/>
    </row>
    <row r="426" spans="1:8" s="2" customFormat="1" ht="16.899999999999999" customHeight="1" x14ac:dyDescent="0.2">
      <c r="A426" s="12"/>
      <c r="B426" s="13"/>
      <c r="C426" s="27" t="s">
        <v>397</v>
      </c>
      <c r="D426" s="27" t="s">
        <v>398</v>
      </c>
      <c r="E426" s="4" t="s">
        <v>399</v>
      </c>
      <c r="F426" s="28">
        <v>33.6</v>
      </c>
      <c r="G426" s="12"/>
      <c r="H426" s="13"/>
    </row>
    <row r="427" spans="1:8" s="2" customFormat="1" ht="16.899999999999999" customHeight="1" x14ac:dyDescent="0.2">
      <c r="A427" s="12"/>
      <c r="B427" s="13"/>
      <c r="C427" s="23" t="s">
        <v>158</v>
      </c>
      <c r="D427" s="24" t="s">
        <v>1</v>
      </c>
      <c r="E427" s="25" t="s">
        <v>1</v>
      </c>
      <c r="F427" s="26">
        <v>15.96</v>
      </c>
      <c r="G427" s="12"/>
      <c r="H427" s="13"/>
    </row>
    <row r="428" spans="1:8" s="2" customFormat="1" ht="22.5" x14ac:dyDescent="0.2">
      <c r="A428" s="12"/>
      <c r="B428" s="13"/>
      <c r="C428" s="27" t="s">
        <v>158</v>
      </c>
      <c r="D428" s="27" t="s">
        <v>1044</v>
      </c>
      <c r="E428" s="4" t="s">
        <v>1</v>
      </c>
      <c r="F428" s="28">
        <v>15.96</v>
      </c>
      <c r="G428" s="12"/>
      <c r="H428" s="13"/>
    </row>
    <row r="429" spans="1:8" s="2" customFormat="1" ht="16.899999999999999" customHeight="1" x14ac:dyDescent="0.2">
      <c r="A429" s="12"/>
      <c r="B429" s="13"/>
      <c r="C429" s="29" t="s">
        <v>1102</v>
      </c>
      <c r="D429" s="12"/>
      <c r="E429" s="12"/>
      <c r="F429" s="12"/>
      <c r="G429" s="12"/>
      <c r="H429" s="13"/>
    </row>
    <row r="430" spans="1:8" s="2" customFormat="1" ht="22.5" x14ac:dyDescent="0.2">
      <c r="A430" s="12"/>
      <c r="B430" s="13"/>
      <c r="C430" s="27" t="s">
        <v>390</v>
      </c>
      <c r="D430" s="27" t="s">
        <v>391</v>
      </c>
      <c r="E430" s="4" t="s">
        <v>305</v>
      </c>
      <c r="F430" s="28">
        <v>15.96</v>
      </c>
      <c r="G430" s="12"/>
      <c r="H430" s="13"/>
    </row>
    <row r="431" spans="1:8" s="2" customFormat="1" ht="16.899999999999999" customHeight="1" x14ac:dyDescent="0.2">
      <c r="A431" s="12"/>
      <c r="B431" s="13"/>
      <c r="C431" s="27" t="s">
        <v>397</v>
      </c>
      <c r="D431" s="27" t="s">
        <v>398</v>
      </c>
      <c r="E431" s="4" t="s">
        <v>399</v>
      </c>
      <c r="F431" s="28">
        <v>33.6</v>
      </c>
      <c r="G431" s="12"/>
      <c r="H431" s="13"/>
    </row>
    <row r="432" spans="1:8" s="2" customFormat="1" ht="16.899999999999999" customHeight="1" x14ac:dyDescent="0.2">
      <c r="A432" s="12"/>
      <c r="B432" s="13"/>
      <c r="C432" s="23" t="s">
        <v>160</v>
      </c>
      <c r="D432" s="24" t="s">
        <v>1</v>
      </c>
      <c r="E432" s="25" t="s">
        <v>1</v>
      </c>
      <c r="F432" s="26">
        <v>0.84</v>
      </c>
      <c r="G432" s="12"/>
      <c r="H432" s="13"/>
    </row>
    <row r="433" spans="1:8" s="2" customFormat="1" ht="22.5" x14ac:dyDescent="0.2">
      <c r="A433" s="12"/>
      <c r="B433" s="13"/>
      <c r="C433" s="27" t="s">
        <v>160</v>
      </c>
      <c r="D433" s="27" t="s">
        <v>1048</v>
      </c>
      <c r="E433" s="4" t="s">
        <v>1</v>
      </c>
      <c r="F433" s="28">
        <v>0.84</v>
      </c>
      <c r="G433" s="12"/>
      <c r="H433" s="13"/>
    </row>
    <row r="434" spans="1:8" s="2" customFormat="1" ht="16.899999999999999" customHeight="1" x14ac:dyDescent="0.2">
      <c r="A434" s="12"/>
      <c r="B434" s="13"/>
      <c r="C434" s="29" t="s">
        <v>1102</v>
      </c>
      <c r="D434" s="12"/>
      <c r="E434" s="12"/>
      <c r="F434" s="12"/>
      <c r="G434" s="12"/>
      <c r="H434" s="13"/>
    </row>
    <row r="435" spans="1:8" s="2" customFormat="1" ht="22.5" x14ac:dyDescent="0.2">
      <c r="A435" s="12"/>
      <c r="B435" s="13"/>
      <c r="C435" s="27" t="s">
        <v>1045</v>
      </c>
      <c r="D435" s="27" t="s">
        <v>1046</v>
      </c>
      <c r="E435" s="4" t="s">
        <v>305</v>
      </c>
      <c r="F435" s="28">
        <v>0.84</v>
      </c>
      <c r="G435" s="12"/>
      <c r="H435" s="13"/>
    </row>
    <row r="436" spans="1:8" s="2" customFormat="1" ht="16.899999999999999" customHeight="1" x14ac:dyDescent="0.2">
      <c r="A436" s="12"/>
      <c r="B436" s="13"/>
      <c r="C436" s="27" t="s">
        <v>397</v>
      </c>
      <c r="D436" s="27" t="s">
        <v>398</v>
      </c>
      <c r="E436" s="4" t="s">
        <v>399</v>
      </c>
      <c r="F436" s="28">
        <v>33.6</v>
      </c>
      <c r="G436" s="12"/>
      <c r="H436" s="13"/>
    </row>
    <row r="437" spans="1:8" s="2" customFormat="1" ht="16.899999999999999" customHeight="1" x14ac:dyDescent="0.2">
      <c r="A437" s="12"/>
      <c r="B437" s="13"/>
      <c r="C437" s="23" t="s">
        <v>958</v>
      </c>
      <c r="D437" s="24" t="s">
        <v>1</v>
      </c>
      <c r="E437" s="25" t="s">
        <v>1</v>
      </c>
      <c r="F437" s="26">
        <v>72</v>
      </c>
      <c r="G437" s="12"/>
      <c r="H437" s="13"/>
    </row>
    <row r="438" spans="1:8" s="2" customFormat="1" ht="16.899999999999999" customHeight="1" x14ac:dyDescent="0.2">
      <c r="A438" s="12"/>
      <c r="B438" s="13"/>
      <c r="C438" s="27" t="s">
        <v>956</v>
      </c>
      <c r="D438" s="27" t="s">
        <v>989</v>
      </c>
      <c r="E438" s="4" t="s">
        <v>1</v>
      </c>
      <c r="F438" s="28">
        <v>12</v>
      </c>
      <c r="G438" s="12"/>
      <c r="H438" s="13"/>
    </row>
    <row r="439" spans="1:8" s="2" customFormat="1" ht="16.899999999999999" customHeight="1" x14ac:dyDescent="0.2">
      <c r="A439" s="12"/>
      <c r="B439" s="13"/>
      <c r="C439" s="27" t="s">
        <v>990</v>
      </c>
      <c r="D439" s="27" t="s">
        <v>991</v>
      </c>
      <c r="E439" s="4" t="s">
        <v>1</v>
      </c>
      <c r="F439" s="28">
        <v>60</v>
      </c>
      <c r="G439" s="12"/>
      <c r="H439" s="13"/>
    </row>
    <row r="440" spans="1:8" s="2" customFormat="1" ht="16.899999999999999" customHeight="1" x14ac:dyDescent="0.2">
      <c r="A440" s="12"/>
      <c r="B440" s="13"/>
      <c r="C440" s="27" t="s">
        <v>958</v>
      </c>
      <c r="D440" s="27" t="s">
        <v>255</v>
      </c>
      <c r="E440" s="4" t="s">
        <v>1</v>
      </c>
      <c r="F440" s="28">
        <v>72</v>
      </c>
      <c r="G440" s="12"/>
      <c r="H440" s="13"/>
    </row>
    <row r="441" spans="1:8" s="2" customFormat="1" ht="16.899999999999999" customHeight="1" x14ac:dyDescent="0.2">
      <c r="A441" s="12"/>
      <c r="B441" s="13"/>
      <c r="C441" s="29" t="s">
        <v>1102</v>
      </c>
      <c r="D441" s="12"/>
      <c r="E441" s="12"/>
      <c r="F441" s="12"/>
      <c r="G441" s="12"/>
      <c r="H441" s="13"/>
    </row>
    <row r="442" spans="1:8" s="2" customFormat="1" ht="16.899999999999999" customHeight="1" x14ac:dyDescent="0.2">
      <c r="A442" s="12"/>
      <c r="B442" s="13"/>
      <c r="C442" s="27" t="s">
        <v>292</v>
      </c>
      <c r="D442" s="27" t="s">
        <v>293</v>
      </c>
      <c r="E442" s="4" t="s">
        <v>247</v>
      </c>
      <c r="F442" s="28">
        <v>72</v>
      </c>
      <c r="G442" s="12"/>
      <c r="H442" s="13"/>
    </row>
    <row r="443" spans="1:8" s="2" customFormat="1" ht="16.899999999999999" customHeight="1" x14ac:dyDescent="0.2">
      <c r="A443" s="12"/>
      <c r="B443" s="13"/>
      <c r="C443" s="27" t="s">
        <v>433</v>
      </c>
      <c r="D443" s="27" t="s">
        <v>434</v>
      </c>
      <c r="E443" s="4" t="s">
        <v>247</v>
      </c>
      <c r="F443" s="28">
        <v>72</v>
      </c>
      <c r="G443" s="12"/>
      <c r="H443" s="13"/>
    </row>
    <row r="444" spans="1:8" s="2" customFormat="1" ht="16.899999999999999" customHeight="1" x14ac:dyDescent="0.2">
      <c r="A444" s="12"/>
      <c r="B444" s="13"/>
      <c r="C444" s="27" t="s">
        <v>437</v>
      </c>
      <c r="D444" s="27" t="s">
        <v>438</v>
      </c>
      <c r="E444" s="4" t="s">
        <v>247</v>
      </c>
      <c r="F444" s="28">
        <v>72</v>
      </c>
      <c r="G444" s="12"/>
      <c r="H444" s="13"/>
    </row>
    <row r="445" spans="1:8" s="2" customFormat="1" ht="16.899999999999999" customHeight="1" x14ac:dyDescent="0.2">
      <c r="A445" s="12"/>
      <c r="B445" s="13"/>
      <c r="C445" s="27" t="s">
        <v>441</v>
      </c>
      <c r="D445" s="27" t="s">
        <v>442</v>
      </c>
      <c r="E445" s="4" t="s">
        <v>443</v>
      </c>
      <c r="F445" s="28">
        <v>1.08</v>
      </c>
      <c r="G445" s="12"/>
      <c r="H445" s="13"/>
    </row>
    <row r="446" spans="1:8" s="2" customFormat="1" ht="16.899999999999999" customHeight="1" x14ac:dyDescent="0.2">
      <c r="A446" s="12"/>
      <c r="B446" s="13"/>
      <c r="C446" s="23" t="s">
        <v>956</v>
      </c>
      <c r="D446" s="24" t="s">
        <v>1</v>
      </c>
      <c r="E446" s="25" t="s">
        <v>1</v>
      </c>
      <c r="F446" s="26">
        <v>12</v>
      </c>
      <c r="G446" s="12"/>
      <c r="H446" s="13"/>
    </row>
    <row r="447" spans="1:8" s="2" customFormat="1" ht="16.899999999999999" customHeight="1" x14ac:dyDescent="0.2">
      <c r="A447" s="12"/>
      <c r="B447" s="13"/>
      <c r="C447" s="27" t="s">
        <v>956</v>
      </c>
      <c r="D447" s="27" t="s">
        <v>989</v>
      </c>
      <c r="E447" s="4" t="s">
        <v>1</v>
      </c>
      <c r="F447" s="28">
        <v>12</v>
      </c>
      <c r="G447" s="12"/>
      <c r="H447" s="13"/>
    </row>
    <row r="448" spans="1:8" s="2" customFormat="1" ht="16.899999999999999" customHeight="1" x14ac:dyDescent="0.2">
      <c r="A448" s="12"/>
      <c r="B448" s="13"/>
      <c r="C448" s="29" t="s">
        <v>1102</v>
      </c>
      <c r="D448" s="12"/>
      <c r="E448" s="12"/>
      <c r="F448" s="12"/>
      <c r="G448" s="12"/>
      <c r="H448" s="13"/>
    </row>
    <row r="449" spans="1:8" s="2" customFormat="1" ht="16.899999999999999" customHeight="1" x14ac:dyDescent="0.2">
      <c r="A449" s="12"/>
      <c r="B449" s="13"/>
      <c r="C449" s="27" t="s">
        <v>292</v>
      </c>
      <c r="D449" s="27" t="s">
        <v>293</v>
      </c>
      <c r="E449" s="4" t="s">
        <v>247</v>
      </c>
      <c r="F449" s="28">
        <v>72</v>
      </c>
      <c r="G449" s="12"/>
      <c r="H449" s="13"/>
    </row>
    <row r="450" spans="1:8" s="2" customFormat="1" ht="16.899999999999999" customHeight="1" x14ac:dyDescent="0.2">
      <c r="A450" s="12"/>
      <c r="B450" s="13"/>
      <c r="C450" s="23" t="s">
        <v>990</v>
      </c>
      <c r="D450" s="24" t="s">
        <v>1</v>
      </c>
      <c r="E450" s="25" t="s">
        <v>1</v>
      </c>
      <c r="F450" s="26">
        <v>60</v>
      </c>
      <c r="G450" s="12"/>
      <c r="H450" s="13"/>
    </row>
    <row r="451" spans="1:8" s="2" customFormat="1" ht="16.899999999999999" customHeight="1" x14ac:dyDescent="0.2">
      <c r="A451" s="12"/>
      <c r="B451" s="13"/>
      <c r="C451" s="27" t="s">
        <v>990</v>
      </c>
      <c r="D451" s="27" t="s">
        <v>991</v>
      </c>
      <c r="E451" s="4" t="s">
        <v>1</v>
      </c>
      <c r="F451" s="28">
        <v>60</v>
      </c>
      <c r="G451" s="12"/>
      <c r="H451" s="13"/>
    </row>
    <row r="452" spans="1:8" s="2" customFormat="1" ht="16.899999999999999" customHeight="1" x14ac:dyDescent="0.2">
      <c r="A452" s="12"/>
      <c r="B452" s="13"/>
      <c r="C452" s="23" t="s">
        <v>955</v>
      </c>
      <c r="D452" s="24" t="s">
        <v>1</v>
      </c>
      <c r="E452" s="25" t="s">
        <v>1</v>
      </c>
      <c r="F452" s="26">
        <v>144</v>
      </c>
      <c r="G452" s="12"/>
      <c r="H452" s="13"/>
    </row>
    <row r="453" spans="1:8" s="2" customFormat="1" ht="16.899999999999999" customHeight="1" x14ac:dyDescent="0.2">
      <c r="A453" s="12"/>
      <c r="B453" s="13"/>
      <c r="C453" s="27" t="s">
        <v>954</v>
      </c>
      <c r="D453" s="27" t="s">
        <v>1000</v>
      </c>
      <c r="E453" s="4" t="s">
        <v>1</v>
      </c>
      <c r="F453" s="28">
        <v>18</v>
      </c>
      <c r="G453" s="12"/>
      <c r="H453" s="13"/>
    </row>
    <row r="454" spans="1:8" s="2" customFormat="1" ht="16.899999999999999" customHeight="1" x14ac:dyDescent="0.2">
      <c r="A454" s="12"/>
      <c r="B454" s="13"/>
      <c r="C454" s="27" t="s">
        <v>1001</v>
      </c>
      <c r="D454" s="27" t="s">
        <v>1002</v>
      </c>
      <c r="E454" s="4" t="s">
        <v>1</v>
      </c>
      <c r="F454" s="28">
        <v>126</v>
      </c>
      <c r="G454" s="12"/>
      <c r="H454" s="13"/>
    </row>
    <row r="455" spans="1:8" s="2" customFormat="1" ht="16.899999999999999" customHeight="1" x14ac:dyDescent="0.2">
      <c r="A455" s="12"/>
      <c r="B455" s="13"/>
      <c r="C455" s="27" t="s">
        <v>955</v>
      </c>
      <c r="D455" s="27" t="s">
        <v>255</v>
      </c>
      <c r="E455" s="4" t="s">
        <v>1</v>
      </c>
      <c r="F455" s="28">
        <v>144</v>
      </c>
      <c r="G455" s="12"/>
      <c r="H455" s="13"/>
    </row>
    <row r="456" spans="1:8" s="2" customFormat="1" ht="16.899999999999999" customHeight="1" x14ac:dyDescent="0.2">
      <c r="A456" s="12"/>
      <c r="B456" s="13"/>
      <c r="C456" s="29" t="s">
        <v>1102</v>
      </c>
      <c r="D456" s="12"/>
      <c r="E456" s="12"/>
      <c r="F456" s="12"/>
      <c r="G456" s="12"/>
      <c r="H456" s="13"/>
    </row>
    <row r="457" spans="1:8" s="2" customFormat="1" ht="16.899999999999999" customHeight="1" x14ac:dyDescent="0.2">
      <c r="A457" s="12"/>
      <c r="B457" s="13"/>
      <c r="C457" s="27" t="s">
        <v>992</v>
      </c>
      <c r="D457" s="27" t="s">
        <v>993</v>
      </c>
      <c r="E457" s="4" t="s">
        <v>247</v>
      </c>
      <c r="F457" s="28">
        <v>144</v>
      </c>
      <c r="G457" s="12"/>
      <c r="H457" s="13"/>
    </row>
    <row r="458" spans="1:8" s="2" customFormat="1" ht="16.899999999999999" customHeight="1" x14ac:dyDescent="0.2">
      <c r="A458" s="12"/>
      <c r="B458" s="13"/>
      <c r="C458" s="27" t="s">
        <v>1056</v>
      </c>
      <c r="D458" s="27" t="s">
        <v>1057</v>
      </c>
      <c r="E458" s="4" t="s">
        <v>247</v>
      </c>
      <c r="F458" s="28">
        <v>144</v>
      </c>
      <c r="G458" s="12"/>
      <c r="H458" s="13"/>
    </row>
    <row r="459" spans="1:8" s="2" customFormat="1" ht="16.899999999999999" customHeight="1" x14ac:dyDescent="0.2">
      <c r="A459" s="12"/>
      <c r="B459" s="13"/>
      <c r="C459" s="23" t="s">
        <v>954</v>
      </c>
      <c r="D459" s="24" t="s">
        <v>1</v>
      </c>
      <c r="E459" s="25" t="s">
        <v>1</v>
      </c>
      <c r="F459" s="26">
        <v>18</v>
      </c>
      <c r="G459" s="12"/>
      <c r="H459" s="13"/>
    </row>
    <row r="460" spans="1:8" s="2" customFormat="1" ht="16.899999999999999" customHeight="1" x14ac:dyDescent="0.2">
      <c r="A460" s="12"/>
      <c r="B460" s="13"/>
      <c r="C460" s="27" t="s">
        <v>954</v>
      </c>
      <c r="D460" s="27" t="s">
        <v>1000</v>
      </c>
      <c r="E460" s="4" t="s">
        <v>1</v>
      </c>
      <c r="F460" s="28">
        <v>18</v>
      </c>
      <c r="G460" s="12"/>
      <c r="H460" s="13"/>
    </row>
    <row r="461" spans="1:8" s="2" customFormat="1" ht="16.899999999999999" customHeight="1" x14ac:dyDescent="0.2">
      <c r="A461" s="12"/>
      <c r="B461" s="13"/>
      <c r="C461" s="29" t="s">
        <v>1102</v>
      </c>
      <c r="D461" s="12"/>
      <c r="E461" s="12"/>
      <c r="F461" s="12"/>
      <c r="G461" s="12"/>
      <c r="H461" s="13"/>
    </row>
    <row r="462" spans="1:8" s="2" customFormat="1" ht="16.899999999999999" customHeight="1" x14ac:dyDescent="0.2">
      <c r="A462" s="12"/>
      <c r="B462" s="13"/>
      <c r="C462" s="27" t="s">
        <v>992</v>
      </c>
      <c r="D462" s="27" t="s">
        <v>993</v>
      </c>
      <c r="E462" s="4" t="s">
        <v>247</v>
      </c>
      <c r="F462" s="28">
        <v>144</v>
      </c>
      <c r="G462" s="12"/>
      <c r="H462" s="13"/>
    </row>
    <row r="463" spans="1:8" s="2" customFormat="1" ht="16.899999999999999" customHeight="1" x14ac:dyDescent="0.2">
      <c r="A463" s="12"/>
      <c r="B463" s="13"/>
      <c r="C463" s="23" t="s">
        <v>1001</v>
      </c>
      <c r="D463" s="24" t="s">
        <v>1</v>
      </c>
      <c r="E463" s="25" t="s">
        <v>1</v>
      </c>
      <c r="F463" s="26">
        <v>126</v>
      </c>
      <c r="G463" s="12"/>
      <c r="H463" s="13"/>
    </row>
    <row r="464" spans="1:8" s="2" customFormat="1" ht="16.899999999999999" customHeight="1" x14ac:dyDescent="0.2">
      <c r="A464" s="12"/>
      <c r="B464" s="13"/>
      <c r="C464" s="27" t="s">
        <v>1001</v>
      </c>
      <c r="D464" s="27" t="s">
        <v>1002</v>
      </c>
      <c r="E464" s="4" t="s">
        <v>1</v>
      </c>
      <c r="F464" s="28">
        <v>126</v>
      </c>
      <c r="G464" s="12"/>
      <c r="H464" s="13"/>
    </row>
    <row r="465" spans="1:8" s="2" customFormat="1" ht="16.899999999999999" customHeight="1" x14ac:dyDescent="0.2">
      <c r="A465" s="12"/>
      <c r="B465" s="13"/>
      <c r="C465" s="23" t="s">
        <v>142</v>
      </c>
      <c r="D465" s="24" t="s">
        <v>1</v>
      </c>
      <c r="E465" s="25" t="s">
        <v>1</v>
      </c>
      <c r="F465" s="26">
        <v>27.92</v>
      </c>
      <c r="G465" s="12"/>
      <c r="H465" s="13"/>
    </row>
    <row r="466" spans="1:8" s="2" customFormat="1" ht="16.899999999999999" customHeight="1" x14ac:dyDescent="0.2">
      <c r="A466" s="12"/>
      <c r="B466" s="13"/>
      <c r="C466" s="27" t="s">
        <v>142</v>
      </c>
      <c r="D466" s="27" t="s">
        <v>1034</v>
      </c>
      <c r="E466" s="4" t="s">
        <v>1</v>
      </c>
      <c r="F466" s="28">
        <v>27.92</v>
      </c>
      <c r="G466" s="12"/>
      <c r="H466" s="13"/>
    </row>
    <row r="467" spans="1:8" s="2" customFormat="1" ht="16.899999999999999" customHeight="1" x14ac:dyDescent="0.2">
      <c r="A467" s="12"/>
      <c r="B467" s="13"/>
      <c r="C467" s="29" t="s">
        <v>1102</v>
      </c>
      <c r="D467" s="12"/>
      <c r="E467" s="12"/>
      <c r="F467" s="12"/>
      <c r="G467" s="12"/>
      <c r="H467" s="13"/>
    </row>
    <row r="468" spans="1:8" s="2" customFormat="1" ht="16.899999999999999" customHeight="1" x14ac:dyDescent="0.2">
      <c r="A468" s="12"/>
      <c r="B468" s="13"/>
      <c r="C468" s="27" t="s">
        <v>346</v>
      </c>
      <c r="D468" s="27" t="s">
        <v>347</v>
      </c>
      <c r="E468" s="4" t="s">
        <v>247</v>
      </c>
      <c r="F468" s="28">
        <v>22.335999999999999</v>
      </c>
      <c r="G468" s="12"/>
      <c r="H468" s="13"/>
    </row>
    <row r="469" spans="1:8" s="2" customFormat="1" ht="16.899999999999999" customHeight="1" x14ac:dyDescent="0.2">
      <c r="A469" s="12"/>
      <c r="B469" s="13"/>
      <c r="C469" s="27" t="s">
        <v>367</v>
      </c>
      <c r="D469" s="27" t="s">
        <v>368</v>
      </c>
      <c r="E469" s="4" t="s">
        <v>247</v>
      </c>
      <c r="F469" s="28">
        <v>5.5839999999999996</v>
      </c>
      <c r="G469" s="12"/>
      <c r="H469" s="13"/>
    </row>
    <row r="470" spans="1:8" s="2" customFormat="1" ht="16.899999999999999" customHeight="1" x14ac:dyDescent="0.2">
      <c r="A470" s="12"/>
      <c r="B470" s="13"/>
      <c r="C470" s="23" t="s">
        <v>146</v>
      </c>
      <c r="D470" s="24" t="s">
        <v>1</v>
      </c>
      <c r="E470" s="25" t="s">
        <v>1</v>
      </c>
      <c r="F470" s="26">
        <v>22.335999999999999</v>
      </c>
      <c r="G470" s="12"/>
      <c r="H470" s="13"/>
    </row>
    <row r="471" spans="1:8" s="2" customFormat="1" ht="16.899999999999999" customHeight="1" x14ac:dyDescent="0.2">
      <c r="A471" s="12"/>
      <c r="B471" s="13"/>
      <c r="C471" s="27" t="s">
        <v>146</v>
      </c>
      <c r="D471" s="27" t="s">
        <v>354</v>
      </c>
      <c r="E471" s="4" t="s">
        <v>1</v>
      </c>
      <c r="F471" s="28">
        <v>22.335999999999999</v>
      </c>
      <c r="G471" s="12"/>
      <c r="H471" s="13"/>
    </row>
    <row r="472" spans="1:8" s="2" customFormat="1" ht="16.899999999999999" customHeight="1" x14ac:dyDescent="0.2">
      <c r="A472" s="12"/>
      <c r="B472" s="13"/>
      <c r="C472" s="29" t="s">
        <v>1102</v>
      </c>
      <c r="D472" s="12"/>
      <c r="E472" s="12"/>
      <c r="F472" s="12"/>
      <c r="G472" s="12"/>
      <c r="H472" s="13"/>
    </row>
    <row r="473" spans="1:8" s="2" customFormat="1" ht="16.899999999999999" customHeight="1" x14ac:dyDescent="0.2">
      <c r="A473" s="12"/>
      <c r="B473" s="13"/>
      <c r="C473" s="27" t="s">
        <v>346</v>
      </c>
      <c r="D473" s="27" t="s">
        <v>347</v>
      </c>
      <c r="E473" s="4" t="s">
        <v>247</v>
      </c>
      <c r="F473" s="28">
        <v>22.335999999999999</v>
      </c>
      <c r="G473" s="12"/>
      <c r="H473" s="13"/>
    </row>
    <row r="474" spans="1:8" s="2" customFormat="1" ht="16.899999999999999" customHeight="1" x14ac:dyDescent="0.2">
      <c r="A474" s="12"/>
      <c r="B474" s="13"/>
      <c r="C474" s="27" t="s">
        <v>360</v>
      </c>
      <c r="D474" s="27" t="s">
        <v>361</v>
      </c>
      <c r="E474" s="4" t="s">
        <v>247</v>
      </c>
      <c r="F474" s="28">
        <v>22.335999999999999</v>
      </c>
      <c r="G474" s="12"/>
      <c r="H474" s="13"/>
    </row>
    <row r="475" spans="1:8" s="2" customFormat="1" ht="16.899999999999999" customHeight="1" x14ac:dyDescent="0.2">
      <c r="A475" s="12"/>
      <c r="B475" s="13"/>
      <c r="C475" s="23" t="s">
        <v>150</v>
      </c>
      <c r="D475" s="24" t="s">
        <v>1</v>
      </c>
      <c r="E475" s="25" t="s">
        <v>1</v>
      </c>
      <c r="F475" s="26">
        <v>5.5839999999999996</v>
      </c>
      <c r="G475" s="12"/>
      <c r="H475" s="13"/>
    </row>
    <row r="476" spans="1:8" s="2" customFormat="1" ht="16.899999999999999" customHeight="1" x14ac:dyDescent="0.2">
      <c r="A476" s="12"/>
      <c r="B476" s="13"/>
      <c r="C476" s="27" t="s">
        <v>150</v>
      </c>
      <c r="D476" s="27" t="s">
        <v>370</v>
      </c>
      <c r="E476" s="4" t="s">
        <v>1</v>
      </c>
      <c r="F476" s="28">
        <v>5.5839999999999996</v>
      </c>
      <c r="G476" s="12"/>
      <c r="H476" s="13"/>
    </row>
    <row r="477" spans="1:8" s="2" customFormat="1" ht="16.899999999999999" customHeight="1" x14ac:dyDescent="0.2">
      <c r="A477" s="12"/>
      <c r="B477" s="13"/>
      <c r="C477" s="29" t="s">
        <v>1102</v>
      </c>
      <c r="D477" s="12"/>
      <c r="E477" s="12"/>
      <c r="F477" s="12"/>
      <c r="G477" s="12"/>
      <c r="H477" s="13"/>
    </row>
    <row r="478" spans="1:8" s="2" customFormat="1" ht="16.899999999999999" customHeight="1" x14ac:dyDescent="0.2">
      <c r="A478" s="12"/>
      <c r="B478" s="13"/>
      <c r="C478" s="27" t="s">
        <v>367</v>
      </c>
      <c r="D478" s="27" t="s">
        <v>368</v>
      </c>
      <c r="E478" s="4" t="s">
        <v>247</v>
      </c>
      <c r="F478" s="28">
        <v>5.5839999999999996</v>
      </c>
      <c r="G478" s="12"/>
      <c r="H478" s="13"/>
    </row>
    <row r="479" spans="1:8" s="2" customFormat="1" ht="16.899999999999999" customHeight="1" x14ac:dyDescent="0.2">
      <c r="A479" s="12"/>
      <c r="B479" s="13"/>
      <c r="C479" s="27" t="s">
        <v>377</v>
      </c>
      <c r="D479" s="27" t="s">
        <v>378</v>
      </c>
      <c r="E479" s="4" t="s">
        <v>247</v>
      </c>
      <c r="F479" s="28">
        <v>5.5839999999999996</v>
      </c>
      <c r="G479" s="12"/>
      <c r="H479" s="13"/>
    </row>
    <row r="480" spans="1:8" s="2" customFormat="1" ht="16.899999999999999" customHeight="1" x14ac:dyDescent="0.2">
      <c r="A480" s="12"/>
      <c r="B480" s="13"/>
      <c r="C480" s="23" t="s">
        <v>975</v>
      </c>
      <c r="D480" s="24" t="s">
        <v>1</v>
      </c>
      <c r="E480" s="25" t="s">
        <v>1</v>
      </c>
      <c r="F480" s="26">
        <v>1.7450000000000001</v>
      </c>
      <c r="G480" s="12"/>
      <c r="H480" s="13"/>
    </row>
    <row r="481" spans="1:8" s="2" customFormat="1" ht="16.899999999999999" customHeight="1" x14ac:dyDescent="0.2">
      <c r="A481" s="12"/>
      <c r="B481" s="13"/>
      <c r="C481" s="27" t="s">
        <v>975</v>
      </c>
      <c r="D481" s="27" t="s">
        <v>995</v>
      </c>
      <c r="E481" s="4" t="s">
        <v>1</v>
      </c>
      <c r="F481" s="28">
        <v>1.7450000000000001</v>
      </c>
      <c r="G481" s="12"/>
      <c r="H481" s="13"/>
    </row>
    <row r="482" spans="1:8" s="2" customFormat="1" ht="16.899999999999999" customHeight="1" x14ac:dyDescent="0.2">
      <c r="A482" s="12"/>
      <c r="B482" s="13"/>
      <c r="C482" s="29" t="s">
        <v>1102</v>
      </c>
      <c r="D482" s="12"/>
      <c r="E482" s="12"/>
      <c r="F482" s="12"/>
      <c r="G482" s="12"/>
      <c r="H482" s="13"/>
    </row>
    <row r="483" spans="1:8" s="2" customFormat="1" ht="16.899999999999999" customHeight="1" x14ac:dyDescent="0.2">
      <c r="A483" s="12"/>
      <c r="B483" s="13"/>
      <c r="C483" s="27" t="s">
        <v>992</v>
      </c>
      <c r="D483" s="27" t="s">
        <v>993</v>
      </c>
      <c r="E483" s="4" t="s">
        <v>247</v>
      </c>
      <c r="F483" s="28">
        <v>144</v>
      </c>
      <c r="G483" s="12"/>
      <c r="H483" s="13"/>
    </row>
    <row r="484" spans="1:8" s="2" customFormat="1" ht="16.899999999999999" customHeight="1" x14ac:dyDescent="0.2">
      <c r="A484" s="12"/>
      <c r="B484" s="13"/>
      <c r="C484" s="27" t="s">
        <v>346</v>
      </c>
      <c r="D484" s="27" t="s">
        <v>347</v>
      </c>
      <c r="E484" s="4" t="s">
        <v>247</v>
      </c>
      <c r="F484" s="28">
        <v>22.335999999999999</v>
      </c>
      <c r="G484" s="12"/>
      <c r="H484" s="13"/>
    </row>
    <row r="485" spans="1:8" s="2" customFormat="1" ht="16.899999999999999" customHeight="1" x14ac:dyDescent="0.2">
      <c r="A485" s="12"/>
      <c r="B485" s="13"/>
      <c r="C485" s="23" t="s">
        <v>200</v>
      </c>
      <c r="D485" s="24" t="s">
        <v>1</v>
      </c>
      <c r="E485" s="25" t="s">
        <v>1</v>
      </c>
      <c r="F485" s="26">
        <v>6.1369999999999996</v>
      </c>
      <c r="G485" s="12"/>
      <c r="H485" s="13"/>
    </row>
    <row r="486" spans="1:8" s="2" customFormat="1" ht="16.899999999999999" customHeight="1" x14ac:dyDescent="0.2">
      <c r="A486" s="12"/>
      <c r="B486" s="13"/>
      <c r="C486" s="27" t="s">
        <v>200</v>
      </c>
      <c r="D486" s="27" t="s">
        <v>1095</v>
      </c>
      <c r="E486" s="4" t="s">
        <v>1</v>
      </c>
      <c r="F486" s="28">
        <v>6.1369999999999996</v>
      </c>
      <c r="G486" s="12"/>
      <c r="H486" s="13"/>
    </row>
    <row r="487" spans="1:8" s="2" customFormat="1" ht="16.899999999999999" customHeight="1" x14ac:dyDescent="0.2">
      <c r="A487" s="12"/>
      <c r="B487" s="13"/>
      <c r="C487" s="29" t="s">
        <v>1102</v>
      </c>
      <c r="D487" s="12"/>
      <c r="E487" s="12"/>
      <c r="F487" s="12"/>
      <c r="G487" s="12"/>
      <c r="H487" s="13"/>
    </row>
    <row r="488" spans="1:8" s="2" customFormat="1" ht="16.899999999999999" customHeight="1" x14ac:dyDescent="0.2">
      <c r="A488" s="12"/>
      <c r="B488" s="13"/>
      <c r="C488" s="27" t="s">
        <v>832</v>
      </c>
      <c r="D488" s="27" t="s">
        <v>833</v>
      </c>
      <c r="E488" s="4" t="s">
        <v>399</v>
      </c>
      <c r="F488" s="28">
        <v>6.1369999999999996</v>
      </c>
      <c r="G488" s="12"/>
      <c r="H488" s="13"/>
    </row>
    <row r="489" spans="1:8" s="2" customFormat="1" ht="22.5" x14ac:dyDescent="0.2">
      <c r="A489" s="12"/>
      <c r="B489" s="13"/>
      <c r="C489" s="27" t="s">
        <v>1096</v>
      </c>
      <c r="D489" s="27" t="s">
        <v>1097</v>
      </c>
      <c r="E489" s="4" t="s">
        <v>399</v>
      </c>
      <c r="F489" s="28">
        <v>6.1369999999999996</v>
      </c>
      <c r="G489" s="12"/>
      <c r="H489" s="13"/>
    </row>
    <row r="490" spans="1:8" s="2" customFormat="1" ht="16.899999999999999" customHeight="1" x14ac:dyDescent="0.2">
      <c r="A490" s="12"/>
      <c r="B490" s="13"/>
      <c r="C490" s="23" t="s">
        <v>966</v>
      </c>
      <c r="D490" s="24" t="s">
        <v>1</v>
      </c>
      <c r="E490" s="25" t="s">
        <v>1</v>
      </c>
      <c r="F490" s="26">
        <v>10.74</v>
      </c>
      <c r="G490" s="12"/>
      <c r="H490" s="13"/>
    </row>
    <row r="491" spans="1:8" s="2" customFormat="1" ht="22.5" x14ac:dyDescent="0.2">
      <c r="A491" s="12"/>
      <c r="B491" s="13"/>
      <c r="C491" s="27" t="s">
        <v>1020</v>
      </c>
      <c r="D491" s="27" t="s">
        <v>1021</v>
      </c>
      <c r="E491" s="4" t="s">
        <v>1</v>
      </c>
      <c r="F491" s="28">
        <v>7.29</v>
      </c>
      <c r="G491" s="12"/>
      <c r="H491" s="13"/>
    </row>
    <row r="492" spans="1:8" s="2" customFormat="1" ht="22.5" x14ac:dyDescent="0.2">
      <c r="A492" s="12"/>
      <c r="B492" s="13"/>
      <c r="C492" s="27" t="s">
        <v>1022</v>
      </c>
      <c r="D492" s="27" t="s">
        <v>1023</v>
      </c>
      <c r="E492" s="4" t="s">
        <v>1</v>
      </c>
      <c r="F492" s="28">
        <v>3.45</v>
      </c>
      <c r="G492" s="12"/>
      <c r="H492" s="13"/>
    </row>
    <row r="493" spans="1:8" s="2" customFormat="1" ht="16.899999999999999" customHeight="1" x14ac:dyDescent="0.2">
      <c r="A493" s="12"/>
      <c r="B493" s="13"/>
      <c r="C493" s="27" t="s">
        <v>966</v>
      </c>
      <c r="D493" s="27" t="s">
        <v>255</v>
      </c>
      <c r="E493" s="4" t="s">
        <v>1</v>
      </c>
      <c r="F493" s="28">
        <v>10.74</v>
      </c>
      <c r="G493" s="12"/>
      <c r="H493" s="13"/>
    </row>
    <row r="494" spans="1:8" s="2" customFormat="1" ht="16.899999999999999" customHeight="1" x14ac:dyDescent="0.2">
      <c r="A494" s="12"/>
      <c r="B494" s="13"/>
      <c r="C494" s="29" t="s">
        <v>1102</v>
      </c>
      <c r="D494" s="12"/>
      <c r="E494" s="12"/>
      <c r="F494" s="12"/>
      <c r="G494" s="12"/>
      <c r="H494" s="13"/>
    </row>
    <row r="495" spans="1:8" s="2" customFormat="1" ht="22.5" x14ac:dyDescent="0.2">
      <c r="A495" s="12"/>
      <c r="B495" s="13"/>
      <c r="C495" s="27" t="s">
        <v>321</v>
      </c>
      <c r="D495" s="27" t="s">
        <v>322</v>
      </c>
      <c r="E495" s="4" t="s">
        <v>305</v>
      </c>
      <c r="F495" s="28">
        <v>4.8330000000000002</v>
      </c>
      <c r="G495" s="12"/>
      <c r="H495" s="13"/>
    </row>
    <row r="496" spans="1:8" s="2" customFormat="1" ht="22.5" x14ac:dyDescent="0.2">
      <c r="A496" s="12"/>
      <c r="B496" s="13"/>
      <c r="C496" s="27" t="s">
        <v>332</v>
      </c>
      <c r="D496" s="27" t="s">
        <v>333</v>
      </c>
      <c r="E496" s="4" t="s">
        <v>305</v>
      </c>
      <c r="F496" s="28">
        <v>5.37</v>
      </c>
      <c r="G496" s="12"/>
      <c r="H496" s="13"/>
    </row>
    <row r="497" spans="1:8" s="2" customFormat="1" ht="22.5" x14ac:dyDescent="0.2">
      <c r="A497" s="12"/>
      <c r="B497" s="13"/>
      <c r="C497" s="27" t="s">
        <v>336</v>
      </c>
      <c r="D497" s="27" t="s">
        <v>337</v>
      </c>
      <c r="E497" s="4" t="s">
        <v>305</v>
      </c>
      <c r="F497" s="28">
        <v>0.53700000000000003</v>
      </c>
      <c r="G497" s="12"/>
      <c r="H497" s="13"/>
    </row>
    <row r="498" spans="1:8" s="2" customFormat="1" ht="22.5" x14ac:dyDescent="0.2">
      <c r="A498" s="12"/>
      <c r="B498" s="13"/>
      <c r="C498" s="27" t="s">
        <v>390</v>
      </c>
      <c r="D498" s="27" t="s">
        <v>391</v>
      </c>
      <c r="E498" s="4" t="s">
        <v>305</v>
      </c>
      <c r="F498" s="28">
        <v>15.96</v>
      </c>
      <c r="G498" s="12"/>
      <c r="H498" s="13"/>
    </row>
    <row r="499" spans="1:8" s="2" customFormat="1" ht="22.5" x14ac:dyDescent="0.2">
      <c r="A499" s="12"/>
      <c r="B499" s="13"/>
      <c r="C499" s="27" t="s">
        <v>1045</v>
      </c>
      <c r="D499" s="27" t="s">
        <v>1046</v>
      </c>
      <c r="E499" s="4" t="s">
        <v>305</v>
      </c>
      <c r="F499" s="28">
        <v>0.84</v>
      </c>
      <c r="G499" s="12"/>
      <c r="H499" s="13"/>
    </row>
    <row r="500" spans="1:8" s="2" customFormat="1" ht="16.899999999999999" customHeight="1" x14ac:dyDescent="0.2">
      <c r="A500" s="12"/>
      <c r="B500" s="13"/>
      <c r="C500" s="23" t="s">
        <v>1022</v>
      </c>
      <c r="D500" s="24" t="s">
        <v>1</v>
      </c>
      <c r="E500" s="25" t="s">
        <v>1</v>
      </c>
      <c r="F500" s="26">
        <v>3.45</v>
      </c>
      <c r="G500" s="12"/>
      <c r="H500" s="13"/>
    </row>
    <row r="501" spans="1:8" s="2" customFormat="1" ht="22.5" x14ac:dyDescent="0.2">
      <c r="A501" s="12"/>
      <c r="B501" s="13"/>
      <c r="C501" s="27" t="s">
        <v>1022</v>
      </c>
      <c r="D501" s="27" t="s">
        <v>1023</v>
      </c>
      <c r="E501" s="4" t="s">
        <v>1</v>
      </c>
      <c r="F501" s="28">
        <v>3.45</v>
      </c>
      <c r="G501" s="12"/>
      <c r="H501" s="13"/>
    </row>
    <row r="502" spans="1:8" s="2" customFormat="1" ht="16.899999999999999" customHeight="1" x14ac:dyDescent="0.2">
      <c r="A502" s="12"/>
      <c r="B502" s="13"/>
      <c r="C502" s="23" t="s">
        <v>1020</v>
      </c>
      <c r="D502" s="24" t="s">
        <v>1</v>
      </c>
      <c r="E502" s="25" t="s">
        <v>1</v>
      </c>
      <c r="F502" s="26">
        <v>7.29</v>
      </c>
      <c r="G502" s="12"/>
      <c r="H502" s="13"/>
    </row>
    <row r="503" spans="1:8" s="2" customFormat="1" ht="22.5" x14ac:dyDescent="0.2">
      <c r="A503" s="12"/>
      <c r="B503" s="13"/>
      <c r="C503" s="27" t="s">
        <v>1020</v>
      </c>
      <c r="D503" s="27" t="s">
        <v>1021</v>
      </c>
      <c r="E503" s="4" t="s">
        <v>1</v>
      </c>
      <c r="F503" s="28">
        <v>7.29</v>
      </c>
      <c r="G503" s="12"/>
      <c r="H503" s="13"/>
    </row>
    <row r="504" spans="1:8" s="2" customFormat="1" ht="16.899999999999999" customHeight="1" x14ac:dyDescent="0.2">
      <c r="A504" s="12"/>
      <c r="B504" s="13"/>
      <c r="C504" s="23" t="s">
        <v>959</v>
      </c>
      <c r="D504" s="24" t="s">
        <v>1</v>
      </c>
      <c r="E504" s="25" t="s">
        <v>1</v>
      </c>
      <c r="F504" s="26">
        <v>27</v>
      </c>
      <c r="G504" s="12"/>
      <c r="H504" s="13"/>
    </row>
    <row r="505" spans="1:8" s="2" customFormat="1" ht="16.899999999999999" customHeight="1" x14ac:dyDescent="0.2">
      <c r="A505" s="12"/>
      <c r="B505" s="13"/>
      <c r="C505" s="27" t="s">
        <v>1006</v>
      </c>
      <c r="D505" s="27" t="s">
        <v>1007</v>
      </c>
      <c r="E505" s="4" t="s">
        <v>1</v>
      </c>
      <c r="F505" s="28">
        <v>12.6</v>
      </c>
      <c r="G505" s="12"/>
      <c r="H505" s="13"/>
    </row>
    <row r="506" spans="1:8" s="2" customFormat="1" ht="16.899999999999999" customHeight="1" x14ac:dyDescent="0.2">
      <c r="A506" s="12"/>
      <c r="B506" s="13"/>
      <c r="C506" s="27" t="s">
        <v>1008</v>
      </c>
      <c r="D506" s="27" t="s">
        <v>1009</v>
      </c>
      <c r="E506" s="4" t="s">
        <v>1</v>
      </c>
      <c r="F506" s="28">
        <v>14.4</v>
      </c>
      <c r="G506" s="12"/>
      <c r="H506" s="13"/>
    </row>
    <row r="507" spans="1:8" s="2" customFormat="1" ht="16.899999999999999" customHeight="1" x14ac:dyDescent="0.2">
      <c r="A507" s="12"/>
      <c r="B507" s="13"/>
      <c r="C507" s="27" t="s">
        <v>959</v>
      </c>
      <c r="D507" s="27" t="s">
        <v>255</v>
      </c>
      <c r="E507" s="4" t="s">
        <v>1</v>
      </c>
      <c r="F507" s="28">
        <v>27</v>
      </c>
      <c r="G507" s="12"/>
      <c r="H507" s="13"/>
    </row>
    <row r="508" spans="1:8" s="2" customFormat="1" ht="16.899999999999999" customHeight="1" x14ac:dyDescent="0.2">
      <c r="A508" s="12"/>
      <c r="B508" s="13"/>
      <c r="C508" s="29" t="s">
        <v>1102</v>
      </c>
      <c r="D508" s="12"/>
      <c r="E508" s="12"/>
      <c r="F508" s="12"/>
      <c r="G508" s="12"/>
      <c r="H508" s="13"/>
    </row>
    <row r="509" spans="1:8" s="2" customFormat="1" ht="22.5" x14ac:dyDescent="0.2">
      <c r="A509" s="12"/>
      <c r="B509" s="13"/>
      <c r="C509" s="27" t="s">
        <v>1003</v>
      </c>
      <c r="D509" s="27" t="s">
        <v>1004</v>
      </c>
      <c r="E509" s="4" t="s">
        <v>305</v>
      </c>
      <c r="F509" s="28">
        <v>12.15</v>
      </c>
      <c r="G509" s="12"/>
      <c r="H509" s="13"/>
    </row>
    <row r="510" spans="1:8" s="2" customFormat="1" ht="22.5" x14ac:dyDescent="0.2">
      <c r="A510" s="12"/>
      <c r="B510" s="13"/>
      <c r="C510" s="27" t="s">
        <v>1011</v>
      </c>
      <c r="D510" s="27" t="s">
        <v>1012</v>
      </c>
      <c r="E510" s="4" t="s">
        <v>305</v>
      </c>
      <c r="F510" s="28">
        <v>13.5</v>
      </c>
      <c r="G510" s="12"/>
      <c r="H510" s="13"/>
    </row>
    <row r="511" spans="1:8" s="2" customFormat="1" ht="22.5" x14ac:dyDescent="0.2">
      <c r="A511" s="12"/>
      <c r="B511" s="13"/>
      <c r="C511" s="27" t="s">
        <v>1015</v>
      </c>
      <c r="D511" s="27" t="s">
        <v>1016</v>
      </c>
      <c r="E511" s="4" t="s">
        <v>305</v>
      </c>
      <c r="F511" s="28">
        <v>1.35</v>
      </c>
      <c r="G511" s="12"/>
      <c r="H511" s="13"/>
    </row>
    <row r="512" spans="1:8" s="2" customFormat="1" ht="22.5" x14ac:dyDescent="0.2">
      <c r="A512" s="12"/>
      <c r="B512" s="13"/>
      <c r="C512" s="27" t="s">
        <v>390</v>
      </c>
      <c r="D512" s="27" t="s">
        <v>391</v>
      </c>
      <c r="E512" s="4" t="s">
        <v>305</v>
      </c>
      <c r="F512" s="28">
        <v>15.96</v>
      </c>
      <c r="G512" s="12"/>
      <c r="H512" s="13"/>
    </row>
    <row r="513" spans="1:8" s="2" customFormat="1" ht="22.5" x14ac:dyDescent="0.2">
      <c r="A513" s="12"/>
      <c r="B513" s="13"/>
      <c r="C513" s="27" t="s">
        <v>1045</v>
      </c>
      <c r="D513" s="27" t="s">
        <v>1046</v>
      </c>
      <c r="E513" s="4" t="s">
        <v>305</v>
      </c>
      <c r="F513" s="28">
        <v>0.84</v>
      </c>
      <c r="G513" s="12"/>
      <c r="H513" s="13"/>
    </row>
    <row r="514" spans="1:8" s="2" customFormat="1" ht="16.899999999999999" customHeight="1" x14ac:dyDescent="0.2">
      <c r="A514" s="12"/>
      <c r="B514" s="13"/>
      <c r="C514" s="23" t="s">
        <v>1008</v>
      </c>
      <c r="D514" s="24" t="s">
        <v>1</v>
      </c>
      <c r="E514" s="25" t="s">
        <v>1</v>
      </c>
      <c r="F514" s="26">
        <v>14.4</v>
      </c>
      <c r="G514" s="12"/>
      <c r="H514" s="13"/>
    </row>
    <row r="515" spans="1:8" s="2" customFormat="1" ht="16.899999999999999" customHeight="1" x14ac:dyDescent="0.2">
      <c r="A515" s="12"/>
      <c r="B515" s="13"/>
      <c r="C515" s="27" t="s">
        <v>1008</v>
      </c>
      <c r="D515" s="27" t="s">
        <v>1009</v>
      </c>
      <c r="E515" s="4" t="s">
        <v>1</v>
      </c>
      <c r="F515" s="28">
        <v>14.4</v>
      </c>
      <c r="G515" s="12"/>
      <c r="H515" s="13"/>
    </row>
    <row r="516" spans="1:8" s="2" customFormat="1" ht="16.899999999999999" customHeight="1" x14ac:dyDescent="0.2">
      <c r="A516" s="12"/>
      <c r="B516" s="13"/>
      <c r="C516" s="23" t="s">
        <v>1006</v>
      </c>
      <c r="D516" s="24" t="s">
        <v>1</v>
      </c>
      <c r="E516" s="25" t="s">
        <v>1</v>
      </c>
      <c r="F516" s="26">
        <v>12.6</v>
      </c>
      <c r="G516" s="12"/>
      <c r="H516" s="13"/>
    </row>
    <row r="517" spans="1:8" s="2" customFormat="1" ht="16.899999999999999" customHeight="1" x14ac:dyDescent="0.2">
      <c r="A517" s="12"/>
      <c r="B517" s="13"/>
      <c r="C517" s="27" t="s">
        <v>1006</v>
      </c>
      <c r="D517" s="27" t="s">
        <v>1007</v>
      </c>
      <c r="E517" s="4" t="s">
        <v>1</v>
      </c>
      <c r="F517" s="28">
        <v>12.6</v>
      </c>
      <c r="G517" s="12"/>
      <c r="H517" s="13"/>
    </row>
    <row r="518" spans="1:8" s="2" customFormat="1" ht="16.899999999999999" customHeight="1" x14ac:dyDescent="0.2">
      <c r="A518" s="12"/>
      <c r="B518" s="13"/>
      <c r="C518" s="23" t="s">
        <v>128</v>
      </c>
      <c r="D518" s="24" t="s">
        <v>1</v>
      </c>
      <c r="E518" s="25" t="s">
        <v>1</v>
      </c>
      <c r="F518" s="26">
        <v>37.74</v>
      </c>
      <c r="G518" s="12"/>
      <c r="H518" s="13"/>
    </row>
    <row r="519" spans="1:8" s="2" customFormat="1" ht="16.899999999999999" customHeight="1" x14ac:dyDescent="0.2">
      <c r="A519" s="12"/>
      <c r="B519" s="13"/>
      <c r="C519" s="27" t="s">
        <v>128</v>
      </c>
      <c r="D519" s="27" t="s">
        <v>1041</v>
      </c>
      <c r="E519" s="4" t="s">
        <v>1</v>
      </c>
      <c r="F519" s="28">
        <v>37.74</v>
      </c>
      <c r="G519" s="12"/>
      <c r="H519" s="13"/>
    </row>
    <row r="520" spans="1:8" s="2" customFormat="1" ht="16.899999999999999" customHeight="1" x14ac:dyDescent="0.2">
      <c r="A520" s="12"/>
      <c r="B520" s="13"/>
      <c r="C520" s="29" t="s">
        <v>1102</v>
      </c>
      <c r="D520" s="12"/>
      <c r="E520" s="12"/>
      <c r="F520" s="12"/>
      <c r="G520" s="12"/>
      <c r="H520" s="13"/>
    </row>
    <row r="521" spans="1:8" s="2" customFormat="1" ht="22.5" x14ac:dyDescent="0.2">
      <c r="A521" s="12"/>
      <c r="B521" s="13"/>
      <c r="C521" s="27" t="s">
        <v>390</v>
      </c>
      <c r="D521" s="27" t="s">
        <v>391</v>
      </c>
      <c r="E521" s="4" t="s">
        <v>305</v>
      </c>
      <c r="F521" s="28">
        <v>15.96</v>
      </c>
      <c r="G521" s="12"/>
      <c r="H521" s="13"/>
    </row>
    <row r="522" spans="1:8" s="2" customFormat="1" ht="16.899999999999999" customHeight="1" x14ac:dyDescent="0.2">
      <c r="A522" s="12"/>
      <c r="B522" s="13"/>
      <c r="C522" s="27" t="s">
        <v>408</v>
      </c>
      <c r="D522" s="27" t="s">
        <v>409</v>
      </c>
      <c r="E522" s="4" t="s">
        <v>305</v>
      </c>
      <c r="F522" s="28">
        <v>20.94</v>
      </c>
      <c r="G522" s="12"/>
      <c r="H522" s="13"/>
    </row>
    <row r="523" spans="1:8" s="2" customFormat="1" ht="16.899999999999999" customHeight="1" x14ac:dyDescent="0.2">
      <c r="A523" s="12"/>
      <c r="B523" s="13"/>
      <c r="C523" s="23" t="s">
        <v>124</v>
      </c>
      <c r="D523" s="24" t="s">
        <v>1</v>
      </c>
      <c r="E523" s="25" t="s">
        <v>1</v>
      </c>
      <c r="F523" s="26">
        <v>0</v>
      </c>
      <c r="G523" s="12"/>
      <c r="H523" s="13"/>
    </row>
    <row r="524" spans="1:8" s="2" customFormat="1" ht="16.899999999999999" customHeight="1" x14ac:dyDescent="0.2">
      <c r="A524" s="12"/>
      <c r="B524" s="13"/>
      <c r="C524" s="27" t="s">
        <v>124</v>
      </c>
      <c r="D524" s="27" t="s">
        <v>1040</v>
      </c>
      <c r="E524" s="4" t="s">
        <v>1</v>
      </c>
      <c r="F524" s="28">
        <v>0</v>
      </c>
      <c r="G524" s="12"/>
      <c r="H524" s="13"/>
    </row>
    <row r="525" spans="1:8" s="2" customFormat="1" ht="16.899999999999999" customHeight="1" x14ac:dyDescent="0.2">
      <c r="A525" s="12"/>
      <c r="B525" s="13"/>
      <c r="C525" s="29" t="s">
        <v>1102</v>
      </c>
      <c r="D525" s="12"/>
      <c r="E525" s="12"/>
      <c r="F525" s="12"/>
      <c r="G525" s="12"/>
      <c r="H525" s="13"/>
    </row>
    <row r="526" spans="1:8" s="2" customFormat="1" ht="22.5" x14ac:dyDescent="0.2">
      <c r="A526" s="12"/>
      <c r="B526" s="13"/>
      <c r="C526" s="27" t="s">
        <v>390</v>
      </c>
      <c r="D526" s="27" t="s">
        <v>391</v>
      </c>
      <c r="E526" s="4" t="s">
        <v>305</v>
      </c>
      <c r="F526" s="28">
        <v>15.96</v>
      </c>
      <c r="G526" s="12"/>
      <c r="H526" s="13"/>
    </row>
    <row r="527" spans="1:8" s="2" customFormat="1" ht="22.5" x14ac:dyDescent="0.2">
      <c r="A527" s="12"/>
      <c r="B527" s="13"/>
      <c r="C527" s="27" t="s">
        <v>1045</v>
      </c>
      <c r="D527" s="27" t="s">
        <v>1046</v>
      </c>
      <c r="E527" s="4" t="s">
        <v>305</v>
      </c>
      <c r="F527" s="28">
        <v>0.84</v>
      </c>
      <c r="G527" s="12"/>
      <c r="H527" s="13"/>
    </row>
    <row r="528" spans="1:8" s="2" customFormat="1" ht="16.899999999999999" customHeight="1" x14ac:dyDescent="0.2">
      <c r="A528" s="12"/>
      <c r="B528" s="13"/>
      <c r="C528" s="27" t="s">
        <v>408</v>
      </c>
      <c r="D528" s="27" t="s">
        <v>409</v>
      </c>
      <c r="E528" s="4" t="s">
        <v>305</v>
      </c>
      <c r="F528" s="28">
        <v>20.94</v>
      </c>
      <c r="G528" s="12"/>
      <c r="H528" s="13"/>
    </row>
    <row r="529" spans="1:8" s="2" customFormat="1" ht="16.899999999999999" customHeight="1" x14ac:dyDescent="0.2">
      <c r="A529" s="12"/>
      <c r="B529" s="13"/>
      <c r="C529" s="23" t="s">
        <v>970</v>
      </c>
      <c r="D529" s="24" t="s">
        <v>1</v>
      </c>
      <c r="E529" s="25" t="s">
        <v>1</v>
      </c>
      <c r="F529" s="26">
        <v>4.8330000000000002</v>
      </c>
      <c r="G529" s="12"/>
      <c r="H529" s="13"/>
    </row>
    <row r="530" spans="1:8" s="2" customFormat="1" ht="16.899999999999999" customHeight="1" x14ac:dyDescent="0.2">
      <c r="A530" s="12"/>
      <c r="B530" s="13"/>
      <c r="C530" s="27" t="s">
        <v>970</v>
      </c>
      <c r="D530" s="27" t="s">
        <v>1024</v>
      </c>
      <c r="E530" s="4" t="s">
        <v>1</v>
      </c>
      <c r="F530" s="28">
        <v>4.8330000000000002</v>
      </c>
      <c r="G530" s="12"/>
      <c r="H530" s="13"/>
    </row>
    <row r="531" spans="1:8" s="2" customFormat="1" ht="16.899999999999999" customHeight="1" x14ac:dyDescent="0.2">
      <c r="A531" s="12"/>
      <c r="B531" s="13"/>
      <c r="C531" s="29" t="s">
        <v>1102</v>
      </c>
      <c r="D531" s="12"/>
      <c r="E531" s="12"/>
      <c r="F531" s="12"/>
      <c r="G531" s="12"/>
      <c r="H531" s="13"/>
    </row>
    <row r="532" spans="1:8" s="2" customFormat="1" ht="22.5" x14ac:dyDescent="0.2">
      <c r="A532" s="12"/>
      <c r="B532" s="13"/>
      <c r="C532" s="27" t="s">
        <v>321</v>
      </c>
      <c r="D532" s="27" t="s">
        <v>322</v>
      </c>
      <c r="E532" s="4" t="s">
        <v>305</v>
      </c>
      <c r="F532" s="28">
        <v>4.8330000000000002</v>
      </c>
      <c r="G532" s="12"/>
      <c r="H532" s="13"/>
    </row>
    <row r="533" spans="1:8" s="2" customFormat="1" ht="22.5" x14ac:dyDescent="0.2">
      <c r="A533" s="12"/>
      <c r="B533" s="13"/>
      <c r="C533" s="27" t="s">
        <v>390</v>
      </c>
      <c r="D533" s="27" t="s">
        <v>391</v>
      </c>
      <c r="E533" s="4" t="s">
        <v>305</v>
      </c>
      <c r="F533" s="28">
        <v>15.96</v>
      </c>
      <c r="G533" s="12"/>
      <c r="H533" s="13"/>
    </row>
    <row r="534" spans="1:8" s="2" customFormat="1" ht="16.899999999999999" customHeight="1" x14ac:dyDescent="0.2">
      <c r="A534" s="12"/>
      <c r="B534" s="13"/>
      <c r="C534" s="23" t="s">
        <v>960</v>
      </c>
      <c r="D534" s="24" t="s">
        <v>1</v>
      </c>
      <c r="E534" s="25" t="s">
        <v>1</v>
      </c>
      <c r="F534" s="26">
        <v>12.15</v>
      </c>
      <c r="G534" s="12"/>
      <c r="H534" s="13"/>
    </row>
    <row r="535" spans="1:8" s="2" customFormat="1" ht="16.899999999999999" customHeight="1" x14ac:dyDescent="0.2">
      <c r="A535" s="12"/>
      <c r="B535" s="13"/>
      <c r="C535" s="27" t="s">
        <v>960</v>
      </c>
      <c r="D535" s="27" t="s">
        <v>1010</v>
      </c>
      <c r="E535" s="4" t="s">
        <v>1</v>
      </c>
      <c r="F535" s="28">
        <v>12.15</v>
      </c>
      <c r="G535" s="12"/>
      <c r="H535" s="13"/>
    </row>
    <row r="536" spans="1:8" s="2" customFormat="1" ht="16.899999999999999" customHeight="1" x14ac:dyDescent="0.2">
      <c r="A536" s="12"/>
      <c r="B536" s="13"/>
      <c r="C536" s="29" t="s">
        <v>1102</v>
      </c>
      <c r="D536" s="12"/>
      <c r="E536" s="12"/>
      <c r="F536" s="12"/>
      <c r="G536" s="12"/>
      <c r="H536" s="13"/>
    </row>
    <row r="537" spans="1:8" s="2" customFormat="1" ht="22.5" x14ac:dyDescent="0.2">
      <c r="A537" s="12"/>
      <c r="B537" s="13"/>
      <c r="C537" s="27" t="s">
        <v>1003</v>
      </c>
      <c r="D537" s="27" t="s">
        <v>1004</v>
      </c>
      <c r="E537" s="4" t="s">
        <v>305</v>
      </c>
      <c r="F537" s="28">
        <v>12.15</v>
      </c>
      <c r="G537" s="12"/>
      <c r="H537" s="13"/>
    </row>
    <row r="538" spans="1:8" s="2" customFormat="1" ht="22.5" x14ac:dyDescent="0.2">
      <c r="A538" s="12"/>
      <c r="B538" s="13"/>
      <c r="C538" s="27" t="s">
        <v>390</v>
      </c>
      <c r="D538" s="27" t="s">
        <v>391</v>
      </c>
      <c r="E538" s="4" t="s">
        <v>305</v>
      </c>
      <c r="F538" s="28">
        <v>15.96</v>
      </c>
      <c r="G538" s="12"/>
      <c r="H538" s="13"/>
    </row>
    <row r="539" spans="1:8" s="2" customFormat="1" ht="16.899999999999999" customHeight="1" x14ac:dyDescent="0.2">
      <c r="A539" s="12"/>
      <c r="B539" s="13"/>
      <c r="C539" s="23" t="s">
        <v>968</v>
      </c>
      <c r="D539" s="24" t="s">
        <v>1</v>
      </c>
      <c r="E539" s="25" t="s">
        <v>1</v>
      </c>
      <c r="F539" s="26">
        <v>5.37</v>
      </c>
      <c r="G539" s="12"/>
      <c r="H539" s="13"/>
    </row>
    <row r="540" spans="1:8" s="2" customFormat="1" ht="16.899999999999999" customHeight="1" x14ac:dyDescent="0.2">
      <c r="A540" s="12"/>
      <c r="B540" s="13"/>
      <c r="C540" s="27" t="s">
        <v>968</v>
      </c>
      <c r="D540" s="27" t="s">
        <v>1026</v>
      </c>
      <c r="E540" s="4" t="s">
        <v>1</v>
      </c>
      <c r="F540" s="28">
        <v>5.37</v>
      </c>
      <c r="G540" s="12"/>
      <c r="H540" s="13"/>
    </row>
    <row r="541" spans="1:8" s="2" customFormat="1" ht="16.899999999999999" customHeight="1" x14ac:dyDescent="0.2">
      <c r="A541" s="12"/>
      <c r="B541" s="13"/>
      <c r="C541" s="29" t="s">
        <v>1102</v>
      </c>
      <c r="D541" s="12"/>
      <c r="E541" s="12"/>
      <c r="F541" s="12"/>
      <c r="G541" s="12"/>
      <c r="H541" s="13"/>
    </row>
    <row r="542" spans="1:8" s="2" customFormat="1" ht="22.5" x14ac:dyDescent="0.2">
      <c r="A542" s="12"/>
      <c r="B542" s="13"/>
      <c r="C542" s="27" t="s">
        <v>332</v>
      </c>
      <c r="D542" s="27" t="s">
        <v>333</v>
      </c>
      <c r="E542" s="4" t="s">
        <v>305</v>
      </c>
      <c r="F542" s="28">
        <v>5.37</v>
      </c>
      <c r="G542" s="12"/>
      <c r="H542" s="13"/>
    </row>
    <row r="543" spans="1:8" s="2" customFormat="1" ht="22.5" x14ac:dyDescent="0.2">
      <c r="A543" s="12"/>
      <c r="B543" s="13"/>
      <c r="C543" s="27" t="s">
        <v>390</v>
      </c>
      <c r="D543" s="27" t="s">
        <v>391</v>
      </c>
      <c r="E543" s="4" t="s">
        <v>305</v>
      </c>
      <c r="F543" s="28">
        <v>15.96</v>
      </c>
      <c r="G543" s="12"/>
      <c r="H543" s="13"/>
    </row>
    <row r="544" spans="1:8" s="2" customFormat="1" ht="16.899999999999999" customHeight="1" x14ac:dyDescent="0.2">
      <c r="A544" s="12"/>
      <c r="B544" s="13"/>
      <c r="C544" s="23" t="s">
        <v>962</v>
      </c>
      <c r="D544" s="24" t="s">
        <v>1</v>
      </c>
      <c r="E544" s="25" t="s">
        <v>1</v>
      </c>
      <c r="F544" s="26">
        <v>13.5</v>
      </c>
      <c r="G544" s="12"/>
      <c r="H544" s="13"/>
    </row>
    <row r="545" spans="1:8" s="2" customFormat="1" ht="16.899999999999999" customHeight="1" x14ac:dyDescent="0.2">
      <c r="A545" s="12"/>
      <c r="B545" s="13"/>
      <c r="C545" s="27" t="s">
        <v>962</v>
      </c>
      <c r="D545" s="27" t="s">
        <v>1014</v>
      </c>
      <c r="E545" s="4" t="s">
        <v>1</v>
      </c>
      <c r="F545" s="28">
        <v>13.5</v>
      </c>
      <c r="G545" s="12"/>
      <c r="H545" s="13"/>
    </row>
    <row r="546" spans="1:8" s="2" customFormat="1" ht="16.899999999999999" customHeight="1" x14ac:dyDescent="0.2">
      <c r="A546" s="12"/>
      <c r="B546" s="13"/>
      <c r="C546" s="29" t="s">
        <v>1102</v>
      </c>
      <c r="D546" s="12"/>
      <c r="E546" s="12"/>
      <c r="F546" s="12"/>
      <c r="G546" s="12"/>
      <c r="H546" s="13"/>
    </row>
    <row r="547" spans="1:8" s="2" customFormat="1" ht="22.5" x14ac:dyDescent="0.2">
      <c r="A547" s="12"/>
      <c r="B547" s="13"/>
      <c r="C547" s="27" t="s">
        <v>1011</v>
      </c>
      <c r="D547" s="27" t="s">
        <v>1012</v>
      </c>
      <c r="E547" s="4" t="s">
        <v>305</v>
      </c>
      <c r="F547" s="28">
        <v>13.5</v>
      </c>
      <c r="G547" s="12"/>
      <c r="H547" s="13"/>
    </row>
    <row r="548" spans="1:8" s="2" customFormat="1" ht="22.5" x14ac:dyDescent="0.2">
      <c r="A548" s="12"/>
      <c r="B548" s="13"/>
      <c r="C548" s="27" t="s">
        <v>390</v>
      </c>
      <c r="D548" s="27" t="s">
        <v>391</v>
      </c>
      <c r="E548" s="4" t="s">
        <v>305</v>
      </c>
      <c r="F548" s="28">
        <v>15.96</v>
      </c>
      <c r="G548" s="12"/>
      <c r="H548" s="13"/>
    </row>
    <row r="549" spans="1:8" s="2" customFormat="1" ht="16.899999999999999" customHeight="1" x14ac:dyDescent="0.2">
      <c r="A549" s="12"/>
      <c r="B549" s="13"/>
      <c r="C549" s="23" t="s">
        <v>972</v>
      </c>
      <c r="D549" s="24" t="s">
        <v>1</v>
      </c>
      <c r="E549" s="25" t="s">
        <v>1</v>
      </c>
      <c r="F549" s="26">
        <v>0.53700000000000003</v>
      </c>
      <c r="G549" s="12"/>
      <c r="H549" s="13"/>
    </row>
    <row r="550" spans="1:8" s="2" customFormat="1" ht="16.899999999999999" customHeight="1" x14ac:dyDescent="0.2">
      <c r="A550" s="12"/>
      <c r="B550" s="13"/>
      <c r="C550" s="27" t="s">
        <v>972</v>
      </c>
      <c r="D550" s="27" t="s">
        <v>1028</v>
      </c>
      <c r="E550" s="4" t="s">
        <v>1</v>
      </c>
      <c r="F550" s="28">
        <v>0.53700000000000003</v>
      </c>
      <c r="G550" s="12"/>
      <c r="H550" s="13"/>
    </row>
    <row r="551" spans="1:8" s="2" customFormat="1" ht="16.899999999999999" customHeight="1" x14ac:dyDescent="0.2">
      <c r="A551" s="12"/>
      <c r="B551" s="13"/>
      <c r="C551" s="29" t="s">
        <v>1102</v>
      </c>
      <c r="D551" s="12"/>
      <c r="E551" s="12"/>
      <c r="F551" s="12"/>
      <c r="G551" s="12"/>
      <c r="H551" s="13"/>
    </row>
    <row r="552" spans="1:8" s="2" customFormat="1" ht="22.5" x14ac:dyDescent="0.2">
      <c r="A552" s="12"/>
      <c r="B552" s="13"/>
      <c r="C552" s="27" t="s">
        <v>336</v>
      </c>
      <c r="D552" s="27" t="s">
        <v>337</v>
      </c>
      <c r="E552" s="4" t="s">
        <v>305</v>
      </c>
      <c r="F552" s="28">
        <v>0.53700000000000003</v>
      </c>
      <c r="G552" s="12"/>
      <c r="H552" s="13"/>
    </row>
    <row r="553" spans="1:8" s="2" customFormat="1" ht="22.5" x14ac:dyDescent="0.2">
      <c r="A553" s="12"/>
      <c r="B553" s="13"/>
      <c r="C553" s="27" t="s">
        <v>1045</v>
      </c>
      <c r="D553" s="27" t="s">
        <v>1046</v>
      </c>
      <c r="E553" s="4" t="s">
        <v>305</v>
      </c>
      <c r="F553" s="28">
        <v>0.84</v>
      </c>
      <c r="G553" s="12"/>
      <c r="H553" s="13"/>
    </row>
    <row r="554" spans="1:8" s="2" customFormat="1" ht="16.899999999999999" customHeight="1" x14ac:dyDescent="0.2">
      <c r="A554" s="12"/>
      <c r="B554" s="13"/>
      <c r="C554" s="23" t="s">
        <v>964</v>
      </c>
      <c r="D554" s="24" t="s">
        <v>1</v>
      </c>
      <c r="E554" s="25" t="s">
        <v>1</v>
      </c>
      <c r="F554" s="26">
        <v>1.35</v>
      </c>
      <c r="G554" s="12"/>
      <c r="H554" s="13"/>
    </row>
    <row r="555" spans="1:8" s="2" customFormat="1" ht="16.899999999999999" customHeight="1" x14ac:dyDescent="0.2">
      <c r="A555" s="12"/>
      <c r="B555" s="13"/>
      <c r="C555" s="27" t="s">
        <v>964</v>
      </c>
      <c r="D555" s="27" t="s">
        <v>1018</v>
      </c>
      <c r="E555" s="4" t="s">
        <v>1</v>
      </c>
      <c r="F555" s="28">
        <v>1.35</v>
      </c>
      <c r="G555" s="12"/>
      <c r="H555" s="13"/>
    </row>
    <row r="556" spans="1:8" s="2" customFormat="1" ht="16.899999999999999" customHeight="1" x14ac:dyDescent="0.2">
      <c r="A556" s="12"/>
      <c r="B556" s="13"/>
      <c r="C556" s="29" t="s">
        <v>1102</v>
      </c>
      <c r="D556" s="12"/>
      <c r="E556" s="12"/>
      <c r="F556" s="12"/>
      <c r="G556" s="12"/>
      <c r="H556" s="13"/>
    </row>
    <row r="557" spans="1:8" s="2" customFormat="1" ht="22.5" x14ac:dyDescent="0.2">
      <c r="A557" s="12"/>
      <c r="B557" s="13"/>
      <c r="C557" s="27" t="s">
        <v>1015</v>
      </c>
      <c r="D557" s="27" t="s">
        <v>1016</v>
      </c>
      <c r="E557" s="4" t="s">
        <v>305</v>
      </c>
      <c r="F557" s="28">
        <v>1.35</v>
      </c>
      <c r="G557" s="12"/>
      <c r="H557" s="13"/>
    </row>
    <row r="558" spans="1:8" s="2" customFormat="1" ht="22.5" x14ac:dyDescent="0.2">
      <c r="A558" s="12"/>
      <c r="B558" s="13"/>
      <c r="C558" s="27" t="s">
        <v>1045</v>
      </c>
      <c r="D558" s="27" t="s">
        <v>1046</v>
      </c>
      <c r="E558" s="4" t="s">
        <v>305</v>
      </c>
      <c r="F558" s="28">
        <v>0.84</v>
      </c>
      <c r="G558" s="12"/>
      <c r="H558" s="13"/>
    </row>
    <row r="559" spans="1:8" s="2" customFormat="1" ht="16.899999999999999" customHeight="1" x14ac:dyDescent="0.2">
      <c r="A559" s="12"/>
      <c r="B559" s="13"/>
      <c r="C559" s="23" t="s">
        <v>156</v>
      </c>
      <c r="D559" s="24" t="s">
        <v>1</v>
      </c>
      <c r="E559" s="25" t="s">
        <v>1</v>
      </c>
      <c r="F559" s="26">
        <v>16.8</v>
      </c>
      <c r="G559" s="12"/>
      <c r="H559" s="13"/>
    </row>
    <row r="560" spans="1:8" s="2" customFormat="1" ht="22.5" x14ac:dyDescent="0.2">
      <c r="A560" s="12"/>
      <c r="B560" s="13"/>
      <c r="C560" s="27" t="s">
        <v>156</v>
      </c>
      <c r="D560" s="27" t="s">
        <v>1043</v>
      </c>
      <c r="E560" s="4" t="s">
        <v>1</v>
      </c>
      <c r="F560" s="28">
        <v>16.8</v>
      </c>
      <c r="G560" s="12"/>
      <c r="H560" s="13"/>
    </row>
    <row r="561" spans="1:8" s="2" customFormat="1" ht="16.899999999999999" customHeight="1" x14ac:dyDescent="0.2">
      <c r="A561" s="12"/>
      <c r="B561" s="13"/>
      <c r="C561" s="29" t="s">
        <v>1102</v>
      </c>
      <c r="D561" s="12"/>
      <c r="E561" s="12"/>
      <c r="F561" s="12"/>
      <c r="G561" s="12"/>
      <c r="H561" s="13"/>
    </row>
    <row r="562" spans="1:8" s="2" customFormat="1" ht="22.5" x14ac:dyDescent="0.2">
      <c r="A562" s="12"/>
      <c r="B562" s="13"/>
      <c r="C562" s="27" t="s">
        <v>390</v>
      </c>
      <c r="D562" s="27" t="s">
        <v>391</v>
      </c>
      <c r="E562" s="4" t="s">
        <v>305</v>
      </c>
      <c r="F562" s="28">
        <v>15.96</v>
      </c>
      <c r="G562" s="12"/>
      <c r="H562" s="13"/>
    </row>
    <row r="563" spans="1:8" s="2" customFormat="1" ht="22.5" x14ac:dyDescent="0.2">
      <c r="A563" s="12"/>
      <c r="B563" s="13"/>
      <c r="C563" s="27" t="s">
        <v>1045</v>
      </c>
      <c r="D563" s="27" t="s">
        <v>1046</v>
      </c>
      <c r="E563" s="4" t="s">
        <v>305</v>
      </c>
      <c r="F563" s="28">
        <v>0.84</v>
      </c>
      <c r="G563" s="12"/>
      <c r="H563" s="13"/>
    </row>
    <row r="564" spans="1:8" s="2" customFormat="1" ht="16.899999999999999" customHeight="1" x14ac:dyDescent="0.2">
      <c r="A564" s="12"/>
      <c r="B564" s="13"/>
      <c r="C564" s="27" t="s">
        <v>408</v>
      </c>
      <c r="D564" s="27" t="s">
        <v>409</v>
      </c>
      <c r="E564" s="4" t="s">
        <v>305</v>
      </c>
      <c r="F564" s="28">
        <v>20.94</v>
      </c>
      <c r="G564" s="12"/>
      <c r="H564" s="13"/>
    </row>
    <row r="565" spans="1:8" s="2" customFormat="1" ht="16.899999999999999" customHeight="1" x14ac:dyDescent="0.2">
      <c r="A565" s="12"/>
      <c r="B565" s="13"/>
      <c r="C565" s="23" t="s">
        <v>154</v>
      </c>
      <c r="D565" s="24" t="s">
        <v>1</v>
      </c>
      <c r="E565" s="25" t="s">
        <v>1</v>
      </c>
      <c r="F565" s="26">
        <v>0</v>
      </c>
      <c r="G565" s="12"/>
      <c r="H565" s="13"/>
    </row>
    <row r="566" spans="1:8" s="2" customFormat="1" ht="16.899999999999999" customHeight="1" x14ac:dyDescent="0.2">
      <c r="A566" s="12"/>
      <c r="B566" s="13"/>
      <c r="C566" s="27" t="s">
        <v>154</v>
      </c>
      <c r="D566" s="27" t="s">
        <v>1042</v>
      </c>
      <c r="E566" s="4" t="s">
        <v>1</v>
      </c>
      <c r="F566" s="28">
        <v>0</v>
      </c>
      <c r="G566" s="12"/>
      <c r="H566" s="13"/>
    </row>
    <row r="567" spans="1:8" s="2" customFormat="1" ht="16.899999999999999" customHeight="1" x14ac:dyDescent="0.2">
      <c r="A567" s="12"/>
      <c r="B567" s="13"/>
      <c r="C567" s="29" t="s">
        <v>1102</v>
      </c>
      <c r="D567" s="12"/>
      <c r="E567" s="12"/>
      <c r="F567" s="12"/>
      <c r="G567" s="12"/>
      <c r="H567" s="13"/>
    </row>
    <row r="568" spans="1:8" s="2" customFormat="1" ht="22.5" x14ac:dyDescent="0.2">
      <c r="A568" s="12"/>
      <c r="B568" s="13"/>
      <c r="C568" s="27" t="s">
        <v>390</v>
      </c>
      <c r="D568" s="27" t="s">
        <v>391</v>
      </c>
      <c r="E568" s="4" t="s">
        <v>305</v>
      </c>
      <c r="F568" s="28">
        <v>15.96</v>
      </c>
      <c r="G568" s="12"/>
      <c r="H568" s="13"/>
    </row>
    <row r="569" spans="1:8" s="2" customFormat="1" ht="16.899999999999999" customHeight="1" x14ac:dyDescent="0.2">
      <c r="A569" s="12"/>
      <c r="B569" s="13"/>
      <c r="C569" s="27" t="s">
        <v>408</v>
      </c>
      <c r="D569" s="27" t="s">
        <v>409</v>
      </c>
      <c r="E569" s="4" t="s">
        <v>305</v>
      </c>
      <c r="F569" s="28">
        <v>20.94</v>
      </c>
      <c r="G569" s="12"/>
      <c r="H569" s="13"/>
    </row>
    <row r="570" spans="1:8" s="2" customFormat="1" ht="16.899999999999999" customHeight="1" x14ac:dyDescent="0.2">
      <c r="A570" s="12"/>
      <c r="B570" s="13"/>
      <c r="C570" s="23" t="s">
        <v>414</v>
      </c>
      <c r="D570" s="24" t="s">
        <v>1</v>
      </c>
      <c r="E570" s="25" t="s">
        <v>1</v>
      </c>
      <c r="F570" s="26">
        <v>20.94</v>
      </c>
      <c r="G570" s="12"/>
      <c r="H570" s="13"/>
    </row>
    <row r="571" spans="1:8" s="2" customFormat="1" ht="16.899999999999999" customHeight="1" x14ac:dyDescent="0.2">
      <c r="A571" s="12"/>
      <c r="B571" s="13"/>
      <c r="C571" s="27" t="s">
        <v>177</v>
      </c>
      <c r="D571" s="27" t="s">
        <v>1051</v>
      </c>
      <c r="E571" s="4" t="s">
        <v>1</v>
      </c>
      <c r="F571" s="28">
        <v>0</v>
      </c>
      <c r="G571" s="12"/>
      <c r="H571" s="13"/>
    </row>
    <row r="572" spans="1:8" s="2" customFormat="1" ht="16.899999999999999" customHeight="1" x14ac:dyDescent="0.2">
      <c r="A572" s="12"/>
      <c r="B572" s="13"/>
      <c r="C572" s="27" t="s">
        <v>412</v>
      </c>
      <c r="D572" s="27" t="s">
        <v>413</v>
      </c>
      <c r="E572" s="4" t="s">
        <v>1</v>
      </c>
      <c r="F572" s="28">
        <v>20.94</v>
      </c>
      <c r="G572" s="12"/>
      <c r="H572" s="13"/>
    </row>
    <row r="573" spans="1:8" s="2" customFormat="1" ht="16.899999999999999" customHeight="1" x14ac:dyDescent="0.2">
      <c r="A573" s="12"/>
      <c r="B573" s="13"/>
      <c r="C573" s="27" t="s">
        <v>414</v>
      </c>
      <c r="D573" s="27" t="s">
        <v>415</v>
      </c>
      <c r="E573" s="4" t="s">
        <v>1</v>
      </c>
      <c r="F573" s="28">
        <v>20.94</v>
      </c>
      <c r="G573" s="12"/>
      <c r="H573" s="13"/>
    </row>
    <row r="574" spans="1:8" s="2" customFormat="1" ht="16.899999999999999" customHeight="1" x14ac:dyDescent="0.2">
      <c r="A574" s="12"/>
      <c r="B574" s="13"/>
      <c r="C574" s="23" t="s">
        <v>412</v>
      </c>
      <c r="D574" s="24" t="s">
        <v>1</v>
      </c>
      <c r="E574" s="25" t="s">
        <v>1</v>
      </c>
      <c r="F574" s="26">
        <v>20.94</v>
      </c>
      <c r="G574" s="12"/>
      <c r="H574" s="13"/>
    </row>
    <row r="575" spans="1:8" s="2" customFormat="1" ht="16.899999999999999" customHeight="1" x14ac:dyDescent="0.2">
      <c r="A575" s="12"/>
      <c r="B575" s="13"/>
      <c r="C575" s="27" t="s">
        <v>412</v>
      </c>
      <c r="D575" s="27" t="s">
        <v>413</v>
      </c>
      <c r="E575" s="4" t="s">
        <v>1</v>
      </c>
      <c r="F575" s="28">
        <v>20.94</v>
      </c>
      <c r="G575" s="12"/>
      <c r="H575" s="13"/>
    </row>
    <row r="576" spans="1:8" s="2" customFormat="1" ht="16.899999999999999" customHeight="1" x14ac:dyDescent="0.2">
      <c r="A576" s="12"/>
      <c r="B576" s="13"/>
      <c r="C576" s="23" t="s">
        <v>177</v>
      </c>
      <c r="D576" s="24" t="s">
        <v>1</v>
      </c>
      <c r="E576" s="25" t="s">
        <v>1</v>
      </c>
      <c r="F576" s="26">
        <v>0</v>
      </c>
      <c r="G576" s="12"/>
      <c r="H576" s="13"/>
    </row>
    <row r="577" spans="1:8" s="2" customFormat="1" ht="16.899999999999999" customHeight="1" x14ac:dyDescent="0.2">
      <c r="A577" s="12"/>
      <c r="B577" s="13"/>
      <c r="C577" s="27" t="s">
        <v>177</v>
      </c>
      <c r="D577" s="27" t="s">
        <v>1051</v>
      </c>
      <c r="E577" s="4" t="s">
        <v>1</v>
      </c>
      <c r="F577" s="28">
        <v>0</v>
      </c>
      <c r="G577" s="12"/>
      <c r="H577" s="13"/>
    </row>
    <row r="578" spans="1:8" s="2" customFormat="1" ht="7.35" customHeight="1" x14ac:dyDescent="0.2">
      <c r="A578" s="12"/>
      <c r="B578" s="14"/>
      <c r="C578" s="15"/>
      <c r="D578" s="15"/>
      <c r="E578" s="15"/>
      <c r="F578" s="15"/>
      <c r="G578" s="15"/>
      <c r="H578" s="13"/>
    </row>
    <row r="579" spans="1:8" s="2" customFormat="1" x14ac:dyDescent="0.2">
      <c r="A579" s="12"/>
      <c r="B579" s="12"/>
      <c r="C579" s="12"/>
      <c r="D579" s="12"/>
      <c r="E579" s="12"/>
      <c r="F579" s="12"/>
      <c r="G579" s="12"/>
      <c r="H579" s="1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2014-1 - Kanalizační výtl...</vt:lpstr>
      <vt:lpstr>2014-2 - Kanalizační výtl...</vt:lpstr>
      <vt:lpstr>Seznam figur</vt:lpstr>
      <vt:lpstr>'2014-1 - Kanalizační výtl...'!Názvy_tisku</vt:lpstr>
      <vt:lpstr>'2014-2 - Kanalizační výtl...'!Názvy_tisku</vt:lpstr>
      <vt:lpstr>'Rekapitulace stavby'!Názvy_tisku</vt:lpstr>
      <vt:lpstr>'Seznam figur'!Názvy_tisku</vt:lpstr>
      <vt:lpstr>'2014-1 - Kanalizační výtl...'!Oblast_tisku</vt:lpstr>
      <vt:lpstr>'2014-2 - Kanalizační výtl...'!Oblast_tisku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PETR-HP450G4\Petr</dc:creator>
  <cp:lastModifiedBy>Miroslav Havlas</cp:lastModifiedBy>
  <cp:lastPrinted>2022-12-12T07:54:09Z</cp:lastPrinted>
  <dcterms:created xsi:type="dcterms:W3CDTF">2022-02-17T16:35:18Z</dcterms:created>
  <dcterms:modified xsi:type="dcterms:W3CDTF">2023-02-02T09:06:42Z</dcterms:modified>
</cp:coreProperties>
</file>