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/>
  <bookViews>
    <workbookView xWindow="0" yWindow="0" windowWidth="25200" windowHeight="11775" activeTab="0"/>
  </bookViews>
  <sheets>
    <sheet name="Rekapitulace stavby" sheetId="1" r:id="rId1"/>
    <sheet name="2015-1 - Burstlining stáv..." sheetId="2" r:id="rId2"/>
    <sheet name="2015-2 - Obnova RŠ č. 358..." sheetId="3" r:id="rId3"/>
    <sheet name="2015-3 - Zpevněná plocha ..." sheetId="4" r:id="rId4"/>
    <sheet name="Seznam figur" sheetId="5" r:id="rId5"/>
  </sheets>
  <definedNames>
    <definedName name="_xlnm._FilterDatabase" localSheetId="1" hidden="1">'2015-1 - Burstlining stáv...'!$C$121:$K$250</definedName>
    <definedName name="_xlnm._FilterDatabase" localSheetId="2" hidden="1">'2015-2 - Obnova RŠ č. 358...'!$C$123:$K$256</definedName>
    <definedName name="_xlnm._FilterDatabase" localSheetId="3" hidden="1">'2015-3 - Zpevněná plocha ...'!$C$119:$K$154</definedName>
    <definedName name="_xlnm.Print_Area" localSheetId="1">'2015-1 - Burstlining stáv...'!$B$80:$J$251</definedName>
    <definedName name="_xlnm.Print_Area" localSheetId="2">'2015-2 - Obnova RŠ č. 358...'!$B$80:$J$257</definedName>
    <definedName name="_xlnm.Print_Area" localSheetId="3">'2015-3 - Zpevněná plocha ...'!$B$80:$J$155</definedName>
    <definedName name="_xlnm.Print_Area" localSheetId="0">'Rekapitulace stavby'!$B$81:$AP$99</definedName>
    <definedName name="_xlnm.Print_Area" localSheetId="4">'Seznam figur'!$C$4:$G$393</definedName>
    <definedName name="_xlnm.Print_Titles" localSheetId="0">'Rekapitulace stavby'!$92:$92</definedName>
    <definedName name="_xlnm.Print_Titles" localSheetId="1">'2015-1 - Burstlining stáv...'!$121:$121</definedName>
    <definedName name="_xlnm.Print_Titles" localSheetId="2">'2015-2 - Obnova RŠ č. 358...'!$123:$123</definedName>
    <definedName name="_xlnm.Print_Titles" localSheetId="3">'2015-3 - Zpevněná plocha ...'!$119:$119</definedName>
    <definedName name="_xlnm.Print_Titles" localSheetId="4">'Seznam figur'!$9:$9</definedName>
  </definedNames>
  <calcPr calcId="191029"/>
</workbook>
</file>

<file path=xl/sharedStrings.xml><?xml version="1.0" encoding="utf-8"?>
<sst xmlns="http://schemas.openxmlformats.org/spreadsheetml/2006/main" count="5168" uniqueCount="891">
  <si>
    <t>Export Komplet</t>
  </si>
  <si>
    <t/>
  </si>
  <si>
    <t>2.0</t>
  </si>
  <si>
    <t>False</t>
  </si>
  <si>
    <t>{3a5e8d27-1c4d-4faa-b49a-ac18117b79c2}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</si>
  <si>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</si>
  <si>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</si>
  <si>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</si>
  <si>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</si>
  <si>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</si>
  <si>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</si>
  <si>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</si>
  <si>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</si>
  <si>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2015</t>
  </si>
  <si>
    <t>Stavba:</t>
  </si>
  <si>
    <t>Jiřice, úpravy výtlaku odpadních vod</t>
  </si>
  <si>
    <t>KSO:</t>
  </si>
  <si>
    <t>827 21 11</t>
  </si>
  <si>
    <t>CC-CZ:</t>
  </si>
  <si>
    <t>22122</t>
  </si>
  <si>
    <t>Místo:</t>
  </si>
  <si>
    <t>Benátky nad Jizerou</t>
  </si>
  <si>
    <t>Datum:</t>
  </si>
  <si>
    <t>14. 10. 2021</t>
  </si>
  <si>
    <t>CZ-CPV:</t>
  </si>
  <si>
    <t>45231300-8</t>
  </si>
  <si>
    <t>CZ-CPA:</t>
  </si>
  <si>
    <t>42.21.11</t>
  </si>
  <si>
    <t>Zadavatel:</t>
  </si>
  <si>
    <t>IČ:</t>
  </si>
  <si>
    <t>46356983</t>
  </si>
  <si>
    <t>Vodovody a kanalizace Mladá Boleslav, a.s.</t>
  </si>
  <si>
    <t>DIČ:</t>
  </si>
  <si>
    <t>CZ46356983</t>
  </si>
  <si>
    <t>Zhotovitel:</t>
  </si>
  <si>
    <t xml:space="preserve"> </t>
  </si>
  <si>
    <t>Projektant:</t>
  </si>
  <si>
    <t>49297945</t>
  </si>
  <si>
    <t>Ing. Petr Čepický</t>
  </si>
  <si>
    <t>CZ7003153432</t>
  </si>
  <si>
    <t>True</t>
  </si>
  <si>
    <t>Zpracovatel:</t>
  </si>
  <si>
    <t>In. Petr Čepický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</si>
  <si>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</si>
  <si>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</si>
  <si>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</si>
  <si>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</si>
  <si>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</si>
  <si>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</si>
  <si>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</si>
  <si>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</si>
  <si>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</si>
  <si>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</si>
  <si>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</si>
  <si>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</si>
  <si>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</si>
  <si>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</si>
  <si>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</si>
  <si>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</si>
  <si>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</si>
  <si>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</si>
  <si>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</si>
  <si>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</si>
  <si>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</si>
  <si>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</si>
  <si>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</si>
  <si>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</si>
  <si>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</si>
  <si>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</si>
  <si>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</si>
  <si>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</si>
  <si>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</si>
  <si>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</si>
  <si>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</si>
  <si>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</si>
  <si>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</si>
  <si>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</si>
  <si>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</si>
  <si>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</si>
  <si>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</si>
  <si>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</si>
  <si>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</si>
  <si>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</si>
  <si>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</si>
  <si>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</si>
  <si>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</si>
  <si>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</si>
  <si>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</si>
  <si>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</si>
  <si>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2015-1</t>
  </si>
  <si>
    <t>Burstlining stávajícího kanalizačního výtlaku</t>
  </si>
  <si>
    <t>ING</t>
  </si>
  <si>
    <t>1</t>
  </si>
  <si>
    <t>{d88d4239-b550-47b8-8796-2475afe86454}</t>
  </si>
  <si>
    <t>2</t>
  </si>
  <si>
    <t>2015-2</t>
  </si>
  <si>
    <t>Obnova RŠ č. 3584765 a 3584768</t>
  </si>
  <si>
    <t>{8b6aab4d-571e-4c27-95ec-6e9687407baf}</t>
  </si>
  <si>
    <t>2015-3</t>
  </si>
  <si>
    <t>Zpevněná plocha na p.p.č. 1482</t>
  </si>
  <si>
    <t>STA</t>
  </si>
  <si>
    <t>{32ceaf61-82c3-46b7-a6b2-fae0655d8f75}</t>
  </si>
  <si>
    <t>DEL225_N2</t>
  </si>
  <si>
    <t>21,6</t>
  </si>
  <si>
    <t>DEL225_P1</t>
  </si>
  <si>
    <t>334,7</t>
  </si>
  <si>
    <t>KRYCÍ LIST SOUPISU PRACÍ</t>
  </si>
  <si>
    <t>DEL315_N2</t>
  </si>
  <si>
    <t>1,7</t>
  </si>
  <si>
    <t>KUB225_N2</t>
  </si>
  <si>
    <t>89,5</t>
  </si>
  <si>
    <t>KUB315_N2</t>
  </si>
  <si>
    <t>4,78</t>
  </si>
  <si>
    <t>ORNIC225_RÝH</t>
  </si>
  <si>
    <t>43,2</t>
  </si>
  <si>
    <t>Objekt:</t>
  </si>
  <si>
    <t>ORNIC225_VNĚ</t>
  </si>
  <si>
    <t>64,8</t>
  </si>
  <si>
    <t>2015-1 - Burstlining stávajícího kanalizačního výtlaku</t>
  </si>
  <si>
    <t>ORNIC315_RÝH</t>
  </si>
  <si>
    <t>1,53</t>
  </si>
  <si>
    <t>ORNIC315_VNĚ</t>
  </si>
  <si>
    <t>6,97</t>
  </si>
  <si>
    <t>VYKOP_N</t>
  </si>
  <si>
    <t>VYKOP_CE</t>
  </si>
  <si>
    <t>85,334</t>
  </si>
  <si>
    <t>42.21.21</t>
  </si>
  <si>
    <t>VYKOP12</t>
  </si>
  <si>
    <t>38,4</t>
  </si>
  <si>
    <t>VYKOP_Z</t>
  </si>
  <si>
    <t>VYKOP3</t>
  </si>
  <si>
    <t>42,667</t>
  </si>
  <si>
    <t>VYKOP4</t>
  </si>
  <si>
    <t>4,267</t>
  </si>
  <si>
    <t>VYTLAČ_Z</t>
  </si>
  <si>
    <t>30,331</t>
  </si>
  <si>
    <t>VYTLAČ_N</t>
  </si>
  <si>
    <t>ODVOZ13</t>
  </si>
  <si>
    <t>81,067</t>
  </si>
  <si>
    <t>ODVOZ45</t>
  </si>
  <si>
    <t>ODVOZ_CE</t>
  </si>
  <si>
    <t>OBSYP_CE</t>
  </si>
  <si>
    <t>21,384</t>
  </si>
  <si>
    <t>ORNIC225_CE</t>
  </si>
  <si>
    <t>108</t>
  </si>
  <si>
    <t>ORNIC315_CE</t>
  </si>
  <si>
    <t>8,5</t>
  </si>
  <si>
    <t>ORNIC_CE</t>
  </si>
  <si>
    <t>116,5</t>
  </si>
  <si>
    <t>ZASYP_Z</t>
  </si>
  <si>
    <t>55,003</t>
  </si>
  <si>
    <t>PŘESUN_HMT</t>
  </si>
  <si>
    <t>5,698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</si>
  <si>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</si>
  <si>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</si>
  <si>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</si>
  <si>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</si>
  <si>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</si>
  <si>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</si>
  <si>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</si>
  <si>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</si>
  <si>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</si>
  <si>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</si>
  <si>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</si>
  <si>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</si>
  <si>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</si>
  <si>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</si>
  <si>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</si>
  <si>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</si>
  <si>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</si>
  <si>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</si>
  <si>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</si>
  <si>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</si>
  <si>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</si>
  <si>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</si>
  <si>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</si>
  <si>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</si>
  <si>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</si>
  <si>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</si>
  <si>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</si>
  <si>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</si>
  <si>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</si>
  <si>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</si>
  <si>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</si>
  <si>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</si>
  <si>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</si>
  <si>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4</t>
  </si>
  <si>
    <t>-1703447082</t>
  </si>
  <si>
    <t>VV</t>
  </si>
  <si>
    <t>"startovací šachta č.1+2+3 v ornici N2" 4,0+7,6+10,0</t>
  </si>
  <si>
    <t>"délka burstliningu" 356,3-DEL225_N2</t>
  </si>
  <si>
    <t>"délka gravitace PVC D315 v ornici N2" 1,7</t>
  </si>
  <si>
    <t>Mezisoučet</t>
  </si>
  <si>
    <t>3</t>
  </si>
  <si>
    <t>"základní objem D225 v ornici-N2" (2,0*4,0*(3,35+0,35))+(2,0*7,6*(2,20+0,35))+(2,0*10,00*(3,02*0,35))</t>
  </si>
  <si>
    <t>"základní objem ze SW D315 v ornci-N2" 4,78</t>
  </si>
  <si>
    <t>115101301</t>
  </si>
  <si>
    <t>Pohotovost čerpací soupravy pro dopravní výšku do 10 m přítok do 500 l/min</t>
  </si>
  <si>
    <t>den</t>
  </si>
  <si>
    <t>-522319901</t>
  </si>
  <si>
    <t>121151103</t>
  </si>
  <si>
    <t>Sejmutí ornice plochy do 100 m2 tl vrstvy do 200 mm strojně</t>
  </si>
  <si>
    <t>m2</t>
  </si>
  <si>
    <t>128273926</t>
  </si>
  <si>
    <t>(DEL225_N2*2,0)</t>
  </si>
  <si>
    <t>DEL315_N2*0,9</t>
  </si>
  <si>
    <t>ORNIC225_RÝH+ORNIC225_VNĚ</t>
  </si>
  <si>
    <t>(DEL225_N2*5,0)-ORNIC225_RÝH</t>
  </si>
  <si>
    <t>(DEL315_N2*5,0)-ORNIC315_RÝH</t>
  </si>
  <si>
    <t>ORNIC315_RÝH+ORNIC315_VNĚ</t>
  </si>
  <si>
    <t>ORNIC225_CE+ORNIC315_CE</t>
  </si>
  <si>
    <t>132154201</t>
  </si>
  <si>
    <t>Hloubení zapažených rýh š do 2000 mm v hornině třídy těžitelnosti I, skupiny 1 a 2 objem do 20 m3</t>
  </si>
  <si>
    <t>m3</t>
  </si>
  <si>
    <t>482926718</t>
  </si>
  <si>
    <t>"výkop ve zpevněném" (KUB225_N2+KUB315_N2)-((ORNIC225_RÝH+ORNIC315_RÝH)*0,2)</t>
  </si>
  <si>
    <t>VYK_N2</t>
  </si>
  <si>
    <t>"výkop v nezpevněném" 0</t>
  </si>
  <si>
    <t>VYKOP_Z+VYKOP_N</t>
  </si>
  <si>
    <t>VYKOP_CE*0,45</t>
  </si>
  <si>
    <t>5</t>
  </si>
  <si>
    <t>132254201</t>
  </si>
  <si>
    <t>Hloubení zapažených rýh š do 2000 mm v hornině třídy těžitelnosti I, skupiny 3 objem do 20 m3</t>
  </si>
  <si>
    <t>1987087074</t>
  </si>
  <si>
    <t>VYKOP_CE*0,50</t>
  </si>
  <si>
    <t>6</t>
  </si>
  <si>
    <t>132354201</t>
  </si>
  <si>
    <t>Hloubení zapažených rýh š do 2000 mm v hornině třídy těžitelnosti II, skupiny 4 objem do 20 m3</t>
  </si>
  <si>
    <t>817760073</t>
  </si>
  <si>
    <t>VYKOP_CE*0,05</t>
  </si>
  <si>
    <t>7</t>
  </si>
  <si>
    <t>153191114.R</t>
  </si>
  <si>
    <t>1265437226</t>
  </si>
  <si>
    <t>8</t>
  </si>
  <si>
    <t>153191115.R</t>
  </si>
  <si>
    <t>1134167825</t>
  </si>
  <si>
    <t>9</t>
  </si>
  <si>
    <t>153191116.R</t>
  </si>
  <si>
    <t>-1693726100</t>
  </si>
  <si>
    <t>10</t>
  </si>
  <si>
    <t>153191117.R</t>
  </si>
  <si>
    <t>-719889470</t>
  </si>
  <si>
    <t>11</t>
  </si>
  <si>
    <t>162751117</t>
  </si>
  <si>
    <t>Vodorovné přemístění do 10000 m výkopku/sypaniny z horniny třídy těžitelnosti I, skupiny 1 až 3</t>
  </si>
  <si>
    <t>-1467219738</t>
  </si>
  <si>
    <t>"vytlačený objem L-P-O ve zpevněném" (DEL225_N2*(2,0*(0,05+0,15+0,225+0,25)))+(DEL315_N2*0,689)</t>
  </si>
  <si>
    <t>"vytlačený objem L-P-O v nezpevněném" 0</t>
  </si>
  <si>
    <t>(VYKOP_Z+VYTLAČ_N)*((VYKOP3+VYKOP12)/VYKOP_CE)</t>
  </si>
  <si>
    <t>12</t>
  </si>
  <si>
    <t>162751119</t>
  </si>
  <si>
    <t>Příplatek k vodorovnému přemístění výkopku/sypaniny z horniny třídy těžitelnosti I, skupiny 1 až 3 ZKD 1000 m přes 10000 m</t>
  </si>
  <si>
    <t>13</t>
  </si>
  <si>
    <t>162751137</t>
  </si>
  <si>
    <t>Vodorovné přemístění do 10000 m výkopku/sypaniny z horniny třídy těžitelnosti II, skupiny 4 a 5</t>
  </si>
  <si>
    <t>115838104</t>
  </si>
  <si>
    <t>(VYKOP_Z+VYTLAČ_N)*((VYKOP4)/VYKOP_CE)</t>
  </si>
  <si>
    <t>14</t>
  </si>
  <si>
    <t>162751139</t>
  </si>
  <si>
    <t>Příplatek k vodorovnému přemístění výkopku/sypaniny z horniny třídy těžitelnosti II, skupiny 4 a 5 ZKD 1000 m přes 10000 m</t>
  </si>
  <si>
    <t>171201221</t>
  </si>
  <si>
    <t>Poplatek za uložení na skládce (skládkovné) zeminy a kamení kód odpadu 17 05 04</t>
  </si>
  <si>
    <t>t</t>
  </si>
  <si>
    <t>2044362020</t>
  </si>
  <si>
    <t>(ODVOZ13+ODVOZ45)</t>
  </si>
  <si>
    <t>ODVOZ_CE*2,0</t>
  </si>
  <si>
    <t>16</t>
  </si>
  <si>
    <t>171251201</t>
  </si>
  <si>
    <t>Uložení sypaniny na skládky nebo meziskládky</t>
  </si>
  <si>
    <t>-1881951325</t>
  </si>
  <si>
    <t>17</t>
  </si>
  <si>
    <t>174151101</t>
  </si>
  <si>
    <t>Zásyp jam, šachet rýh nebo kolem objektů sypaninou se zhutněním</t>
  </si>
  <si>
    <t>-438648738</t>
  </si>
  <si>
    <t>"zásyp ve zpev." (VYKOP_Z-VYTLAČ_Z)</t>
  </si>
  <si>
    <t>ZASYP_N</t>
  </si>
  <si>
    <t>"zásyp v nezpev" (VYKOP_N-VYTLAČ_N)</t>
  </si>
  <si>
    <t>ZASYP_CE</t>
  </si>
  <si>
    <t>Součet</t>
  </si>
  <si>
    <t>18</t>
  </si>
  <si>
    <t>M</t>
  </si>
  <si>
    <t>58331200</t>
  </si>
  <si>
    <t>štěrkopísek netříděný zásypový</t>
  </si>
  <si>
    <t>655105379</t>
  </si>
  <si>
    <t>ZASYP_Z*2,0</t>
  </si>
  <si>
    <t>19</t>
  </si>
  <si>
    <t>175151101</t>
  </si>
  <si>
    <t>Obsypání potrubí strojně sypaninou bez prohození, uloženou do 3 m</t>
  </si>
  <si>
    <t>-1526709591</t>
  </si>
  <si>
    <t>(DEL225_N2*2,0*(0,225+0,25))+(DEL315_N2*0,9*(0,315+0,25))</t>
  </si>
  <si>
    <t>20</t>
  </si>
  <si>
    <t>58337310</t>
  </si>
  <si>
    <t>štěrkopísek frakce 0/4</t>
  </si>
  <si>
    <t>1037679115</t>
  </si>
  <si>
    <t>OBSYP_CE*2,0</t>
  </si>
  <si>
    <t>181411122</t>
  </si>
  <si>
    <t>Založení lučního trávníku výsevem plochy do 1000 m2 ve svahu do 1:2</t>
  </si>
  <si>
    <t>1115326562</t>
  </si>
  <si>
    <t>22</t>
  </si>
  <si>
    <t>00572100</t>
  </si>
  <si>
    <t>osivo jetelotráva intenzivní víceletá</t>
  </si>
  <si>
    <t>kg</t>
  </si>
  <si>
    <t>1543821279</t>
  </si>
  <si>
    <t>ORNIC_CE*0,015</t>
  </si>
  <si>
    <t>23</t>
  </si>
  <si>
    <t>182311123</t>
  </si>
  <si>
    <t>Rozprostření ornice ve svahu přes 1:5 tl vrstvy do 200 mm ručně</t>
  </si>
  <si>
    <t>343496278</t>
  </si>
  <si>
    <t>Vodorovné konstrukce</t>
  </si>
  <si>
    <t>24</t>
  </si>
  <si>
    <t>451572111</t>
  </si>
  <si>
    <t>Lože pod potrubí otevřený výkop z kameniva drobného těženého</t>
  </si>
  <si>
    <t>1149535422</t>
  </si>
  <si>
    <t>LOŽE_CE</t>
  </si>
  <si>
    <t>"zpevnění startovací šachty"(DEL225_N2*2,0*0,05)+(DEL225_N2*2,0*0,15)+(DEL315_N2*0,9*0,15)</t>
  </si>
  <si>
    <t>Trubní vedení</t>
  </si>
  <si>
    <t>25</t>
  </si>
  <si>
    <t>871351811</t>
  </si>
  <si>
    <t>Bourání stávajícího potrubí z polyetylenu D 225 mm</t>
  </si>
  <si>
    <t>m</t>
  </si>
  <si>
    <t>1139622269</t>
  </si>
  <si>
    <t>26</t>
  </si>
  <si>
    <t>871354202</t>
  </si>
  <si>
    <t>Montáž kanalizačního potrubí z PE SDR11 otevřený výkop sklon do 20 % svařovaných na tupo D 225x20,5</t>
  </si>
  <si>
    <t>-443145371</t>
  </si>
  <si>
    <t>27</t>
  </si>
  <si>
    <t>28613332</t>
  </si>
  <si>
    <t>potrubí kanalizační třívrstvé PE100 RC+ SDR11, 225x20,5 dl 12m, s dodatečným opláštěním</t>
  </si>
  <si>
    <t>2056572997</t>
  </si>
  <si>
    <t>28</t>
  </si>
  <si>
    <t>871373121</t>
  </si>
  <si>
    <t>Montáž kanalizačního potrubí z PVC těsněné gumovým kroužkem otevřený výkop sklon do 20 % DN 315</t>
  </si>
  <si>
    <t>934152469</t>
  </si>
  <si>
    <t>29</t>
  </si>
  <si>
    <t>28611109</t>
  </si>
  <si>
    <t>trubka kanalizační PVC-U 315x10,8x6000mm SN12</t>
  </si>
  <si>
    <t>312187678</t>
  </si>
  <si>
    <t>30</t>
  </si>
  <si>
    <t>871374201</t>
  </si>
  <si>
    <t>Montáž kanalizačního potrubí z PE SDR11 otevřený výkop sklon do 20 % svařovaných na tupo D 315x28,6</t>
  </si>
  <si>
    <t>-988811444</t>
  </si>
  <si>
    <t>0,5</t>
  </si>
  <si>
    <t>31</t>
  </si>
  <si>
    <t>28613540</t>
  </si>
  <si>
    <t>potrubí třívrstvé PE100 RC SDR11 315x28,6 dl 12m</t>
  </si>
  <si>
    <t>538147822</t>
  </si>
  <si>
    <t>32</t>
  </si>
  <si>
    <t>871395811</t>
  </si>
  <si>
    <t>Bourání stávajícího potrubí z PVC nebo PP DN přes 250 do 400</t>
  </si>
  <si>
    <t>-791328709</t>
  </si>
  <si>
    <t>33</t>
  </si>
  <si>
    <t>877351102</t>
  </si>
  <si>
    <t>Montáž elektrospojek na vodovodním potrubí z PE trub d 225</t>
  </si>
  <si>
    <t>kus</t>
  </si>
  <si>
    <t>-1812570375</t>
  </si>
  <si>
    <t>34</t>
  </si>
  <si>
    <t>286612674.R</t>
  </si>
  <si>
    <t>elektrospojka 612674 UB SDR11 d225 Frialen</t>
  </si>
  <si>
    <t>729083163</t>
  </si>
  <si>
    <t>35</t>
  </si>
  <si>
    <t>877351202</t>
  </si>
  <si>
    <t>Montáž oblouků svařovaných na tupo na vodovodním potrubí z PE trub d 225</t>
  </si>
  <si>
    <t>1703424424</t>
  </si>
  <si>
    <t>36</t>
  </si>
  <si>
    <t>286192248511.R</t>
  </si>
  <si>
    <t>BB 45° oblouk dlouhý 192248511 PE100 SDR11 d225 Frialen</t>
  </si>
  <si>
    <t>-209255755</t>
  </si>
  <si>
    <t>37</t>
  </si>
  <si>
    <t>877371101</t>
  </si>
  <si>
    <t>Montáž elektrospojek na vodovodním potrubí z PE trub d 315</t>
  </si>
  <si>
    <t>-570054001</t>
  </si>
  <si>
    <t>38</t>
  </si>
  <si>
    <t>286612670.R</t>
  </si>
  <si>
    <t>elektrospojka 612670 UB SDR11 d315 Frialen</t>
  </si>
  <si>
    <t>196880467</t>
  </si>
  <si>
    <t>39</t>
  </si>
  <si>
    <t>877371201</t>
  </si>
  <si>
    <t>Montáž oblouků svařovaných na tupo na vodovodním potrubí z PE trub d 315</t>
  </si>
  <si>
    <t>1568673824</t>
  </si>
  <si>
    <t>40</t>
  </si>
  <si>
    <t>286453122511.R</t>
  </si>
  <si>
    <t>BR 315/225 redukce 453122511 PE100 SDR11 d315/225 Frialen</t>
  </si>
  <si>
    <t>-1239870161</t>
  </si>
  <si>
    <t>41</t>
  </si>
  <si>
    <t>877375211</t>
  </si>
  <si>
    <t>Montáž tvarovek z tvrdého PVC-systém KG nebo z polypropylenu-systém KG 2000 jednoosé DN 315</t>
  </si>
  <si>
    <t>-468291388</t>
  </si>
  <si>
    <t>42</t>
  </si>
  <si>
    <t>28612246</t>
  </si>
  <si>
    <t>přesuvka kanalizační plastová PVC KG DN 315 SN12/16</t>
  </si>
  <si>
    <t>1337318525</t>
  </si>
  <si>
    <t>43</t>
  </si>
  <si>
    <t>898150107</t>
  </si>
  <si>
    <t>Sanace vodovodního potrubí berstlining PE 100 SDR11 potrubím DN 225</t>
  </si>
  <si>
    <t>-1694447684</t>
  </si>
  <si>
    <t>44</t>
  </si>
  <si>
    <t>899722113</t>
  </si>
  <si>
    <t>Krytí potrubí z plastů výstražnou fólií z PVC 34cm</t>
  </si>
  <si>
    <t>-1200092480</t>
  </si>
  <si>
    <t>DEL225_N2+DEL315_N2</t>
  </si>
  <si>
    <t>45</t>
  </si>
  <si>
    <t>8999917.R</t>
  </si>
  <si>
    <t>1484141080</t>
  </si>
  <si>
    <t>998</t>
  </si>
  <si>
    <t>Přesun hmot</t>
  </si>
  <si>
    <t>46</t>
  </si>
  <si>
    <t>998276101</t>
  </si>
  <si>
    <t>Přesun hmot pro trubní vedení z trub z plastických hmot otevřený výkop</t>
  </si>
  <si>
    <t>1528415340</t>
  </si>
  <si>
    <t>"přesun hmot z oddílu 8-Trubní vedení" 5,698</t>
  </si>
  <si>
    <t>47</t>
  </si>
  <si>
    <t>998276124</t>
  </si>
  <si>
    <t>Příplatek k přesunu hmot pro trubní vedení z trub z plastických hmot za zvětšený přesun do 500 m</t>
  </si>
  <si>
    <t>-494560324</t>
  </si>
  <si>
    <t>VRN</t>
  </si>
  <si>
    <t>Vedlejší rozpočtové náklady</t>
  </si>
  <si>
    <t>VRN9</t>
  </si>
  <si>
    <t>Ostatní náklady</t>
  </si>
  <si>
    <t>48</t>
  </si>
  <si>
    <t>091003000</t>
  </si>
  <si>
    <t>1024</t>
  </si>
  <si>
    <t>-1019637774</t>
  </si>
  <si>
    <t>49</t>
  </si>
  <si>
    <t>50</t>
  </si>
  <si>
    <t>0930002.R</t>
  </si>
  <si>
    <t>Vytyčení stavby ( všech stavebních objektů ) oprávněným geodetem včetně vypracování zprávy, ochrana geodetických bodů před poškozením ., čl.1.9-TP v.1.9</t>
  </si>
  <si>
    <t>1405786589</t>
  </si>
  <si>
    <t>51</t>
  </si>
  <si>
    <t>0930003.R</t>
  </si>
  <si>
    <t>-1761603010</t>
  </si>
  <si>
    <t>52</t>
  </si>
  <si>
    <t>0930004.R</t>
  </si>
  <si>
    <t>Zajištění a osvětlení výkopů a překopů, čl.1.15-TP v.1.9</t>
  </si>
  <si>
    <t>-507679973</t>
  </si>
  <si>
    <t>53</t>
  </si>
  <si>
    <t>0930005.R</t>
  </si>
  <si>
    <t>Pasportizace přilehlých objektů, vč. monitoringu, čl.1.11-TP v1.9</t>
  </si>
  <si>
    <t>1357729757</t>
  </si>
  <si>
    <t>0930007.R</t>
  </si>
  <si>
    <t>Havarijní plán - na vyžádání objednatele.</t>
  </si>
  <si>
    <t>-1556256381</t>
  </si>
  <si>
    <t>0930008.R</t>
  </si>
  <si>
    <t>-1904424559</t>
  </si>
  <si>
    <t>56</t>
  </si>
  <si>
    <t>0930009.R</t>
  </si>
  <si>
    <t>Osazení informačních panelů ( dodávka panelů objednatel )</t>
  </si>
  <si>
    <t>1713858401</t>
  </si>
  <si>
    <t>0930010.R</t>
  </si>
  <si>
    <t>Vytyčení podzemních zařízení, rizika a zvláštní opatření</t>
  </si>
  <si>
    <t>-1205391710</t>
  </si>
  <si>
    <t>58</t>
  </si>
  <si>
    <t>0930011.R</t>
  </si>
  <si>
    <t>Doklady k předání a převzetí díla v potřebném počtu</t>
  </si>
  <si>
    <t>-2001873066</t>
  </si>
  <si>
    <t>0930012.R</t>
  </si>
  <si>
    <t>Dokumentace skutečného provedení stavby v potřebném počtu</t>
  </si>
  <si>
    <t>-738782725</t>
  </si>
  <si>
    <t>60</t>
  </si>
  <si>
    <t>0930013.R</t>
  </si>
  <si>
    <t>Dokumentace geodetického zaměření stavby. Průběžné zaměřování a odesílání zpracovaných výkresů objednateli k posouzení, závěrečné zpracování dokumentace geodetického zaměření stavby dle standartizovaných požadavků objednatele</t>
  </si>
  <si>
    <t>570700999</t>
  </si>
  <si>
    <t>61</t>
  </si>
  <si>
    <t>0930014.R</t>
  </si>
  <si>
    <t>1247308331</t>
  </si>
  <si>
    <t>62</t>
  </si>
  <si>
    <t>0930015.R</t>
  </si>
  <si>
    <t>1809047073</t>
  </si>
  <si>
    <t>63</t>
  </si>
  <si>
    <t>64</t>
  </si>
  <si>
    <t>0930017.R</t>
  </si>
  <si>
    <t>Statická hutnící zkouška - provedení akreditovaným subjektem se stanovením modulu přetvárnosti Edef2 a poměru Edef2/Edef1, včetně vypracování protokolu</t>
  </si>
  <si>
    <t>1273441302</t>
  </si>
  <si>
    <t>65</t>
  </si>
  <si>
    <t>0930018.R</t>
  </si>
  <si>
    <t>-950463619</t>
  </si>
  <si>
    <t>43,88</t>
  </si>
  <si>
    <t>ORNIC_JAM_1</t>
  </si>
  <si>
    <t>26,88</t>
  </si>
  <si>
    <t>OSIVO_CE</t>
  </si>
  <si>
    <t>14,88</t>
  </si>
  <si>
    <t>JAM_CE</t>
  </si>
  <si>
    <t>96,12</t>
  </si>
  <si>
    <t>JAM12</t>
  </si>
  <si>
    <t>43,254</t>
  </si>
  <si>
    <t>JAM3</t>
  </si>
  <si>
    <t>48,06</t>
  </si>
  <si>
    <t>JAM4</t>
  </si>
  <si>
    <t>4,806</t>
  </si>
  <si>
    <t>2015-2 - Obnova RŠ č. 3584765 a 3584768</t>
  </si>
  <si>
    <t>ŠTĚT_784</t>
  </si>
  <si>
    <t>81,536</t>
  </si>
  <si>
    <t>ŠTĚT_964</t>
  </si>
  <si>
    <t>100,256</t>
  </si>
  <si>
    <t>ŠTĚT_CE</t>
  </si>
  <si>
    <t>181,792</t>
  </si>
  <si>
    <t>ŠTĚT_T</t>
  </si>
  <si>
    <t>19,634</t>
  </si>
  <si>
    <t>VYTLŠACH2000</t>
  </si>
  <si>
    <t>9,979</t>
  </si>
  <si>
    <t>VYTLŠACH1000</t>
  </si>
  <si>
    <t>3,369</t>
  </si>
  <si>
    <t>91,314</t>
  </si>
  <si>
    <t>94,978</t>
  </si>
  <si>
    <t>SUŤ_ŠTĚRK_T</t>
  </si>
  <si>
    <t>SUŤ_ŽIVICE_T</t>
  </si>
  <si>
    <t>SUŤ_SYP</t>
  </si>
  <si>
    <t>SUŤ_BETON_T</t>
  </si>
  <si>
    <t>3,18</t>
  </si>
  <si>
    <t>SUŤ_ŽBETON_T</t>
  </si>
  <si>
    <t>0,138</t>
  </si>
  <si>
    <t>VYTLŠACH1600</t>
  </si>
  <si>
    <t>12,206</t>
  </si>
  <si>
    <t>BOUR_Š_BET</t>
  </si>
  <si>
    <t>9,635</t>
  </si>
  <si>
    <t>BOUR_Š_SKRUŽ</t>
  </si>
  <si>
    <t>0,23</t>
  </si>
  <si>
    <t>BOUR_Š_PLAST</t>
  </si>
  <si>
    <t>7,266</t>
  </si>
  <si>
    <t>SUŤ_PLAST_T</t>
  </si>
  <si>
    <t>0,436</t>
  </si>
  <si>
    <t>NÁTĚR_S_SIKA</t>
  </si>
  <si>
    <t>12,874</t>
  </si>
  <si>
    <t>NÁTĚR_V_SIKA</t>
  </si>
  <si>
    <t>6,28</t>
  </si>
  <si>
    <t>NÁTĚR_V_ASF</t>
  </si>
  <si>
    <t>3,368</t>
  </si>
  <si>
    <t>NÁTĚR_S_ASF</t>
  </si>
  <si>
    <t>17,983</t>
  </si>
  <si>
    <t>NÁTĚR_P_ASF</t>
  </si>
  <si>
    <t>4,153</t>
  </si>
  <si>
    <t>BET_MAZANIN</t>
  </si>
  <si>
    <t>0,251</t>
  </si>
  <si>
    <t xml:space="preserve">    3 - Svislé a kompletní konstrukce</t>
  </si>
  <si>
    <t xml:space="preserve">    6 - Úpravy povrchů, podlahy a osazování výplní</t>
  </si>
  <si>
    <t xml:space="preserve">    997 - Přesun sutě</t>
  </si>
  <si>
    <t>PSV - Práce a dodávky PSV</t>
  </si>
  <si>
    <t xml:space="preserve">    711 - Izolace proti vodě, vlhkosti a plynům</t>
  </si>
  <si>
    <t>1298885908</t>
  </si>
  <si>
    <t>"předpokládaná doba trvání stavby 14 dnů" 14*8,0</t>
  </si>
  <si>
    <t>-1487276881</t>
  </si>
  <si>
    <t>"předpokládaná doba trvání stavby 14 dnů" 14</t>
  </si>
  <si>
    <t>-799803527</t>
  </si>
  <si>
    <t>"jáma pro šachtu DN2000" 5,6*4,8</t>
  </si>
  <si>
    <t>ORNIC_ZPEV_P</t>
  </si>
  <si>
    <t>"zbytek pro zpevněnou plochu" (2,6*3,4)+(2,4*3,4)</t>
  </si>
  <si>
    <t>131111333</t>
  </si>
  <si>
    <t>Vrtání jamek pro plotové sloupky D do 300 mm - ručně s motorovým vrtákem</t>
  </si>
  <si>
    <t>-1128798863</t>
  </si>
  <si>
    <t>"pro označníkové tyče" 0,75*2</t>
  </si>
  <si>
    <t>131151203</t>
  </si>
  <si>
    <t>Hloubení jam zapažených v hornině třídy těžitelnosti I, skupiny 1 a 2 objem do 100 m3 strojně</t>
  </si>
  <si>
    <t>2092854996</t>
  </si>
  <si>
    <t>JAM2000</t>
  </si>
  <si>
    <t>"jáma pro DN200"( 5,6*4,8*(207,03-202,80))-(5,6*4,8*0,2)-VYTLŠACH1600</t>
  </si>
  <si>
    <t>JAM_CE*0,45</t>
  </si>
  <si>
    <t>131251203</t>
  </si>
  <si>
    <t>Hloubení jam zapažených v hornině třídy těžitelnosti I, skupiny 3 objem do 100 m3 strojně</t>
  </si>
  <si>
    <t>307159744</t>
  </si>
  <si>
    <t>JAM_CE*0,50</t>
  </si>
  <si>
    <t>131351203</t>
  </si>
  <si>
    <t>Hloubení jam zapažených v hornině třídy těžitelnosti II, skupiny 4 objem do 100 m3 strojně</t>
  </si>
  <si>
    <t>-1851620639</t>
  </si>
  <si>
    <t>JAM_CE*0,05</t>
  </si>
  <si>
    <t>153112111</t>
  </si>
  <si>
    <t>Nastražení ocelových štětovnic dl do 10 m ve standardních podmínkách z terénu</t>
  </si>
  <si>
    <t>"plocha štětovnic 7,84m" (4,8+2,8+2,8)*7,84</t>
  </si>
  <si>
    <t>"plocha štětovnic 9,64m" (4,8+2,8+2,8)*9,64</t>
  </si>
  <si>
    <t>153112122</t>
  </si>
  <si>
    <t>Zaberanění ocelových štětovnic na dl do 8 m ve standardních podmínkách z terénu</t>
  </si>
  <si>
    <t>-988492712</t>
  </si>
  <si>
    <t>153112123</t>
  </si>
  <si>
    <t>Zaberanění ocelových štětovnic na dl do 12 m ve standardních podmínkách z terénu</t>
  </si>
  <si>
    <t>1111148421</t>
  </si>
  <si>
    <t>15920312.R</t>
  </si>
  <si>
    <t>štětovnice ocelová VL 603-PRONÁJEM</t>
  </si>
  <si>
    <t>1067119285</t>
  </si>
  <si>
    <t>"tun celkem na pažení" (ŠTĚT_CE*108/1000)</t>
  </si>
  <si>
    <t>ŠTĚT_PRONAJEM</t>
  </si>
  <si>
    <t>"pronájem štětovnice" ŠTĚT_T*0,333</t>
  </si>
  <si>
    <t>153113112</t>
  </si>
  <si>
    <t>Vytažení ocelových štětovnic dl do 12 m zaberaněných do hl 8 m z terénu ve standardnich podmínkách</t>
  </si>
  <si>
    <t>-1671867459</t>
  </si>
  <si>
    <t>153113113</t>
  </si>
  <si>
    <t>Vytažení ocelových štětovnic dl do 12 m zaberaněných do hl 12 m z terénu ve standardnich podmínkách</t>
  </si>
  <si>
    <t>999055610</t>
  </si>
  <si>
    <t>161151103</t>
  </si>
  <si>
    <t>Svislé přemístění výkopku z horniny třídy těžitelnosti I, skupiny 1 až 3 hl výkopu přes 4 do 8 m</t>
  </si>
  <si>
    <t>-1931583922</t>
  </si>
  <si>
    <t>JAM12+JAM3</t>
  </si>
  <si>
    <t>161151113</t>
  </si>
  <si>
    <t>Svislé přemístění výkopku z horniny třídy těžitelnosti II, skupiny 4 a 5 hl výkopu přes 4 do 8 m</t>
  </si>
  <si>
    <t>-409079929</t>
  </si>
  <si>
    <t>1346769699</t>
  </si>
  <si>
    <t>"vytlačený objem v nezpevněném RŠ 3584765-nová" (0,15+2,2+0,29)*(((2,0)^2)*3,14/4)+(1,24*1,24*3,14/4*1,40)</t>
  </si>
  <si>
    <t>"vytlačený objem v nezpevněném RŠ 3584768" (2,98)*(((1,2)^2)*3,14/4)</t>
  </si>
  <si>
    <t>"vytlačený objem v nezpevněném RŠ 3584765-původní" ((1,6+0,3)*(1,6+0,3)*3,14/4*3,40)+(1,24*1,24*3,14/4*2,13)</t>
  </si>
  <si>
    <t>(JAM12+JAM3)</t>
  </si>
  <si>
    <t>1184491847</t>
  </si>
  <si>
    <t>-1578840679</t>
  </si>
  <si>
    <t>ODVOZ13+ODVOZ45</t>
  </si>
  <si>
    <t>-1951217547</t>
  </si>
  <si>
    <t>-144904395</t>
  </si>
  <si>
    <t>"zásyp ve zpev." (JAM_CE-VYTLŠACH2000-VYTLŠACH1000+VYTLŠACH1600)</t>
  </si>
  <si>
    <t>-29478548</t>
  </si>
  <si>
    <t>ZASYP_CE*2,0</t>
  </si>
  <si>
    <t>181411121</t>
  </si>
  <si>
    <t>Založení lučního trávníku výsevem plochy do 1000 m2 v rovině a ve svahu do 1:5</t>
  </si>
  <si>
    <t>1038219295</t>
  </si>
  <si>
    <t>ORNIC_JAM_1-(4,8*2,5)</t>
  </si>
  <si>
    <t>971329604</t>
  </si>
  <si>
    <t>OSIVO_CE*0,015</t>
  </si>
  <si>
    <t>282049290</t>
  </si>
  <si>
    <t>Svislé a kompletní konstrukce</t>
  </si>
  <si>
    <t>338121125</t>
  </si>
  <si>
    <t>Osazování sloupků a vzpěr ŽB plotových zabetonováním patky o objemu do 0,20 m3</t>
  </si>
  <si>
    <t>724530203</t>
  </si>
  <si>
    <t>59591150</t>
  </si>
  <si>
    <t>-446408808</t>
  </si>
  <si>
    <t>Úpravy povrchů, podlahy a osazování výplní</t>
  </si>
  <si>
    <t>631311215</t>
  </si>
  <si>
    <t>Mazanina tl do 80 mm z betonu prostého se zvýšenými nároky na prostředí tř. C 30/37</t>
  </si>
  <si>
    <t>-75126468</t>
  </si>
  <si>
    <t>"spádový beton v šachtě DN2000" 2,0*2,0*3,14/4*0,08</t>
  </si>
  <si>
    <t>31316002</t>
  </si>
  <si>
    <t>síť výztužná svařovaná 100x100mm drát D 4mm</t>
  </si>
  <si>
    <t>345045092</t>
  </si>
  <si>
    <t>BET_MAZANIN/0,08</t>
  </si>
  <si>
    <t>635111241</t>
  </si>
  <si>
    <t>Násyp pod podlahy z hrubého kameniva 8-16 se zhutněním</t>
  </si>
  <si>
    <t>1693429093</t>
  </si>
  <si>
    <t>"štěrková vrstva 150 mm pod Š2000" (2,3+0,4)*(2,3+0,4)*3,14/4*0,15</t>
  </si>
  <si>
    <t>851351131</t>
  </si>
  <si>
    <t>Montáž potrubí z trub litinových hrdlových s integrovaným těsněním otevřený výkop DN 200</t>
  </si>
  <si>
    <t>1661351329</t>
  </si>
  <si>
    <t>55253153</t>
  </si>
  <si>
    <t>trouba kanalizační hrdlová litinová pozinkovaná s krycí epoxidovou vrstvou, jištěný spoj, 6 m DN 200</t>
  </si>
  <si>
    <t>386230831</t>
  </si>
  <si>
    <t>857351131</t>
  </si>
  <si>
    <t>Montáž litinových tvarovek jednoosých hrdlových otevřený výkop s integrovaným těsněním DN 200</t>
  </si>
  <si>
    <t>2032807387</t>
  </si>
  <si>
    <t>286709305624.R</t>
  </si>
  <si>
    <t>spojka přímá WAGA 3007 709305624 d 192-232 DN 200 PN 16</t>
  </si>
  <si>
    <t>1988408471</t>
  </si>
  <si>
    <t>857352122</t>
  </si>
  <si>
    <t>Montáž litinových tvarovek jednoosých přírubových otevřený výkop DN 200</t>
  </si>
  <si>
    <t>-1353884555</t>
  </si>
  <si>
    <t>760220022210</t>
  </si>
  <si>
    <t>PŘÍRUBA - TAH - LITINA 200/222</t>
  </si>
  <si>
    <t>ks</t>
  </si>
  <si>
    <t>-1278601445</t>
  </si>
  <si>
    <t>810020000310</t>
  </si>
  <si>
    <t>PŘÍRUBA VNITŘNÍ ZÁVIT 200-3~~</t>
  </si>
  <si>
    <t>1299552645</t>
  </si>
  <si>
    <t>55259987.R</t>
  </si>
  <si>
    <t>koleno 90° přírubové litinové vodovodní Q-kus PN10/16 DN 200</t>
  </si>
  <si>
    <t>-2083786922</t>
  </si>
  <si>
    <t>890251851</t>
  </si>
  <si>
    <t>Bourání šachet z prostého betonu strojně obestavěného prostoru do 5 m3</t>
  </si>
  <si>
    <t>600363898</t>
  </si>
  <si>
    <t>"bourání RŠ 3584765-stěny obetonování" (3,14*((1,6+0,3)^2)/4*3,40)</t>
  </si>
  <si>
    <t>890431851</t>
  </si>
  <si>
    <t>Bourání šachet z prefabrikovaných skruží strojně obestavěného prostoru do 3 m3</t>
  </si>
  <si>
    <t>-36302731</t>
  </si>
  <si>
    <t>"bourání RŠ 3584765" ((1,24-1,0)*(1,24-1,0)*3,14/4*2,13)</t>
  </si>
  <si>
    <t>"bourání RŠ 3584768" ((1,24-1,0)*(1,24-1,0)*3,14/4*2,97)</t>
  </si>
  <si>
    <t>890851851</t>
  </si>
  <si>
    <t>Bourání šachet z plastu strojně obestavěného prostoru do 5 m3</t>
  </si>
  <si>
    <t>-564373262</t>
  </si>
  <si>
    <t>"bourání RŠ 3584765-stěny" (3,14*((1,6+0,05)*(1,6+0,05))/4*3,40)</t>
  </si>
  <si>
    <t>891352222</t>
  </si>
  <si>
    <t>Montáž kanalizačních šoupátek s ručním kolečkem v šachtách DN 200</t>
  </si>
  <si>
    <t>421937989</t>
  </si>
  <si>
    <t>4227818085.R</t>
  </si>
  <si>
    <t>šoupě EKOplus přírubové krátké DN 200 PN16 odpadní voda</t>
  </si>
  <si>
    <t>261977974</t>
  </si>
  <si>
    <t>4222205.161331.R</t>
  </si>
  <si>
    <t>ruční kolo TYP 900 DN200</t>
  </si>
  <si>
    <t>-1445440918</t>
  </si>
  <si>
    <t>894812554.R</t>
  </si>
  <si>
    <t>-1673622818</t>
  </si>
  <si>
    <t>894812555.R</t>
  </si>
  <si>
    <t>-1660098332</t>
  </si>
  <si>
    <t>899104112</t>
  </si>
  <si>
    <t>Osazení poklopů litinových nebo ocelových včetně rámů pro třídu zatížení D400, E600</t>
  </si>
  <si>
    <t>-1194912552</t>
  </si>
  <si>
    <t>55241032.R</t>
  </si>
  <si>
    <t>poklop šachtový VIATOP M 610 třída D400, kruhový bez ventilace</t>
  </si>
  <si>
    <t>-922974465</t>
  </si>
  <si>
    <t>899302811</t>
  </si>
  <si>
    <t>Demontáž poklopů betonových nebo ŽB včetně rámu hmotnosti přes 50 do 100 kg</t>
  </si>
  <si>
    <t>-175687707</t>
  </si>
  <si>
    <t>8999902.R</t>
  </si>
  <si>
    <t>Těsnící a spojovací materiál nerez dle specifikace</t>
  </si>
  <si>
    <t>-1045130868</t>
  </si>
  <si>
    <t>55117895.R</t>
  </si>
  <si>
    <t>spojka hadicová Storz B75/3" závit vnější</t>
  </si>
  <si>
    <t>-620829347</t>
  </si>
  <si>
    <t>8999919.R</t>
  </si>
  <si>
    <t>Dodávka a montáž těsnění potrubí v betonové stěně tl. 150 mm</t>
  </si>
  <si>
    <t>-1793153465</t>
  </si>
  <si>
    <t>997</t>
  </si>
  <si>
    <t>Přesun sutě</t>
  </si>
  <si>
    <t>997221551</t>
  </si>
  <si>
    <t>Vodorovná doprava suti ze sypkých materiálů do 1 km</t>
  </si>
  <si>
    <t>(SUŤ_ŠTĚRK_T+SUŤ_ŽIVICE_T)*0,5</t>
  </si>
  <si>
    <t>997221559</t>
  </si>
  <si>
    <t>Příplatek ZKD 1 km u vodorovné dopravy suti ze sypkých materiálů</t>
  </si>
  <si>
    <t>997221561</t>
  </si>
  <si>
    <t>Vodorovná doprava suti z kusových materiálů do 1 km</t>
  </si>
  <si>
    <t>1028396229</t>
  </si>
  <si>
    <t>(SUŤ_BETON_T+SUŤ_ŽBETON_T)</t>
  </si>
  <si>
    <t>997221569</t>
  </si>
  <si>
    <t>Příplatek ZKD 1 km u vodorovné dopravy suti z kusových materiálů</t>
  </si>
  <si>
    <t>997221571</t>
  </si>
  <si>
    <t>Vodorovná doprava vybouraných hmot do 1 km</t>
  </si>
  <si>
    <t>-345196852</t>
  </si>
  <si>
    <t>997221579</t>
  </si>
  <si>
    <t>Příplatek ZKD 1 km u vodorovné dopravy vybouraných hmot</t>
  </si>
  <si>
    <t>997221611</t>
  </si>
  <si>
    <t>Nakládání suti na dopravní prostředky pro vodorovnou dopravu</t>
  </si>
  <si>
    <t>2106292044</t>
  </si>
  <si>
    <t>SUŤ_BETON_T+SUŤ_ŽBETON_T</t>
  </si>
  <si>
    <t>997221612</t>
  </si>
  <si>
    <t>Nakládání vybouraných hmot na dopravní prostředky pro vodorovnou dopravu</t>
  </si>
  <si>
    <t>-366120692</t>
  </si>
  <si>
    <t>997221615</t>
  </si>
  <si>
    <t>Poplatek za uložení na skládce (skládkovné) stavebního odpadu betonového kód odpadu 17 01 01</t>
  </si>
  <si>
    <t>1177508418</t>
  </si>
  <si>
    <t>0,330046704*BOUR_Š_BET</t>
  </si>
  <si>
    <t>997221625</t>
  </si>
  <si>
    <t>Poplatek za uložení na skládce (skládkovné) stavebního odpadu železobetonového kód odpadu 17 01 01</t>
  </si>
  <si>
    <t>1282500971</t>
  </si>
  <si>
    <t>0,6*BOUR_Š_SKRUŽ</t>
  </si>
  <si>
    <t>94620190</t>
  </si>
  <si>
    <t>poplatek za uložení stavebního odpadu z plastických hmot zatříděného kódem 17 02 03</t>
  </si>
  <si>
    <t>6072543</t>
  </si>
  <si>
    <t>0,060005505*BOUR_Š_PLAST</t>
  </si>
  <si>
    <t>998273102</t>
  </si>
  <si>
    <t>Přesun hmot pro trubní vedení z trub litinových otevřený výkop</t>
  </si>
  <si>
    <t>530251511</t>
  </si>
  <si>
    <t>"přesun hmot z oddílu 8-Trubní vedení" 14,386</t>
  </si>
  <si>
    <t>PSV</t>
  </si>
  <si>
    <t>Práce a dodávky PSV</t>
  </si>
  <si>
    <t>711</t>
  </si>
  <si>
    <t>Izolace proti vodě, vlhkosti a plynům</t>
  </si>
  <si>
    <t>66</t>
  </si>
  <si>
    <t>711111011</t>
  </si>
  <si>
    <t>Provedení izolace proti zemní vlhkosti vodorovné za studena suspenzí asfaltovou</t>
  </si>
  <si>
    <t>1827676308</t>
  </si>
  <si>
    <t>"úprava vnějš. povrchu bet. prvků -zákrytová deska asf.nátěrem" (((2,0+2*0,15)*(2,0+2*0,15)*3,14/4)-(1,0*1,0*3,14/4))</t>
  </si>
  <si>
    <t>67</t>
  </si>
  <si>
    <t>711111131</t>
  </si>
  <si>
    <t>Provedení izolace proti zemní vlhkosti vodorovné za studena nástřikem tloušťky 2 mm</t>
  </si>
  <si>
    <t>1896192742</t>
  </si>
  <si>
    <t>"Siakfloor MultiDur ES-14-2 vrstvy" (2,0*2,0*3,14/4)*2</t>
  </si>
  <si>
    <t>68</t>
  </si>
  <si>
    <t>711112011</t>
  </si>
  <si>
    <t>Provedení izolace proti zemní vlhkosti svislé za studena suspenzí asfaltovou</t>
  </si>
  <si>
    <t>-34941358</t>
  </si>
  <si>
    <t>"úprava vnějšího povrchu bet. prvků asf. nátěrem" ((3,14*(2,0+2*0,15))*(2,2+0,29))</t>
  </si>
  <si>
    <t>69</t>
  </si>
  <si>
    <t>711112131</t>
  </si>
  <si>
    <t>Provedení izolace proti zemní vlhkosti svislé za studena nástřikem tloušťky 2 mm</t>
  </si>
  <si>
    <t>-538088739</t>
  </si>
  <si>
    <t>"Siakfloor MultiDur ES-14-1 vrstva" (2,0*3,14*2,05)*1</t>
  </si>
  <si>
    <t>70</t>
  </si>
  <si>
    <t>23521610.R</t>
  </si>
  <si>
    <t>nátěrová hmota epoxidová izolační bezrozpouštědlová-Sikafloor MultiDur ES-14</t>
  </si>
  <si>
    <t>2026144832</t>
  </si>
  <si>
    <t>(NÁTĚR_S_SIKA+NÁTĚR_V_SIKA)*0,3</t>
  </si>
  <si>
    <t>71</t>
  </si>
  <si>
    <t>711113011</t>
  </si>
  <si>
    <t>Provedení izolace proti zemní vlhkosti podhledu za studena suspenzí asfaltovou</t>
  </si>
  <si>
    <t>-996849874</t>
  </si>
  <si>
    <t>"úprava vnějš. povrchu bet. prvků -dno asf.nátěrem" ((2,0+2*0,15)*(2,0+2*0,15)*3,14/4)</t>
  </si>
  <si>
    <t>72</t>
  </si>
  <si>
    <t>24617150</t>
  </si>
  <si>
    <t>nátěr hydroizolační na bázi asfaltu a plastu do spodní stavby</t>
  </si>
  <si>
    <t>1548278095</t>
  </si>
  <si>
    <t>(NÁTĚR_P_ASF+NÁTĚR_S_ASF+NÁTĚR_V_ASF)*1,5</t>
  </si>
  <si>
    <t>73</t>
  </si>
  <si>
    <t>998711101</t>
  </si>
  <si>
    <t>Přesun hmot tonážní pro izolace proti vodě, vlhkosti a plynům v objektech výšky do 6 m</t>
  </si>
  <si>
    <t>-1217306960</t>
  </si>
  <si>
    <t>VÝKOP_PLÁNĚ</t>
  </si>
  <si>
    <t>5,88</t>
  </si>
  <si>
    <t>ZPEV_PLOCHA</t>
  </si>
  <si>
    <t>29,4</t>
  </si>
  <si>
    <t>OBRUBA_SIL</t>
  </si>
  <si>
    <t>25,88</t>
  </si>
  <si>
    <t>2015-3 - Zpevněná plocha na p.p.č. 1482</t>
  </si>
  <si>
    <t>45232440-8</t>
  </si>
  <si>
    <t xml:space="preserve">    5 - Komunikace pozemní</t>
  </si>
  <si>
    <t xml:space="preserve">    9 - Ostatní konstrukce a práce, bourání</t>
  </si>
  <si>
    <t>122151101</t>
  </si>
  <si>
    <t>Odkopávky a prokopávky nezapažené v hornině třídy těžitelnosti I, skupiny 1 a 2 objem do 20 m3 strojně</t>
  </si>
  <si>
    <t>1146947892</t>
  </si>
  <si>
    <t>"příprava pláně pro konstrukční vrstvy zpev. plochy" 10,0*2,94*0,2</t>
  </si>
  <si>
    <t>-1762721197</t>
  </si>
  <si>
    <t>171151101</t>
  </si>
  <si>
    <t>Hutnění boků násypů pro jakýkoliv sklon a míru zhutnění svahu</t>
  </si>
  <si>
    <t>1467007775</t>
  </si>
  <si>
    <t>"vnější opěra pro obrubníky" 2,94+10,0*2,0</t>
  </si>
  <si>
    <t>537002870</t>
  </si>
  <si>
    <t>-1087906275</t>
  </si>
  <si>
    <t>181951112</t>
  </si>
  <si>
    <t>Úprava pláně v hornině třídy těžitelnosti I, skupiny 1 až 3 se zhutněním</t>
  </si>
  <si>
    <t>689924177</t>
  </si>
  <si>
    <t>8999915.R</t>
  </si>
  <si>
    <t>Odpojení kabelu v PRIS</t>
  </si>
  <si>
    <t>-811512301</t>
  </si>
  <si>
    <t>8999916.R</t>
  </si>
  <si>
    <t>Ubourání PRIS do úrovně terénu minus 0,30 m</t>
  </si>
  <si>
    <t>-753391062</t>
  </si>
  <si>
    <t>Komunikace pozemní</t>
  </si>
  <si>
    <t>564871111</t>
  </si>
  <si>
    <t>Podklad ze štěrkodrtě ŠD tl 250 mm</t>
  </si>
  <si>
    <t>1531269312</t>
  </si>
  <si>
    <t>"plocha zpevněné plochy" 10,0*2,94</t>
  </si>
  <si>
    <t>ZPEV_SVODIDL</t>
  </si>
  <si>
    <t>"vyrovnání pod bet. svodidlo" 4,0*1,0</t>
  </si>
  <si>
    <t>564962111</t>
  </si>
  <si>
    <t>Podklad z mechanicky zpevněného kameniva MZK tl 200 mm</t>
  </si>
  <si>
    <t>1761399408</t>
  </si>
  <si>
    <t>Ostatní konstrukce a práce, bourání</t>
  </si>
  <si>
    <t>911381146</t>
  </si>
  <si>
    <t>Silniční svodidlo betonové oboustranné průběžné délky 4 m výšky 1,0 m</t>
  </si>
  <si>
    <t>-330685409</t>
  </si>
  <si>
    <t>911381153</t>
  </si>
  <si>
    <t>Silniční svodidlo betonové oboustranné koncové délky 4 m výšky 1,0 m</t>
  </si>
  <si>
    <t>-464734541</t>
  </si>
  <si>
    <t>915131116</t>
  </si>
  <si>
    <t>Vodorovné dopravní značení přechody pro chodce, šipky, symboly retroreflexní žlutá barva</t>
  </si>
  <si>
    <t>1057444360</t>
  </si>
  <si>
    <t>"příplatek za nástřik bet. svodidla" 4,0*1,0</t>
  </si>
  <si>
    <t>916131113</t>
  </si>
  <si>
    <t>Osazení silničního obrubníku betonového ležatého s boční opěrou do lože z betonu prostého</t>
  </si>
  <si>
    <t>1564073852</t>
  </si>
  <si>
    <t>2*10,0+2*2,94</t>
  </si>
  <si>
    <t>59217031</t>
  </si>
  <si>
    <t>obrubník betonový silniční 1000x150x250mm</t>
  </si>
  <si>
    <t>-1740747473</t>
  </si>
  <si>
    <t>998225111</t>
  </si>
  <si>
    <t>Přesun hmot pro pozemní komunikace s krytem z kamene, monolitickým betonovým nebo živičným</t>
  </si>
  <si>
    <t>-1777727850</t>
  </si>
  <si>
    <t>SEZNAM FIGUR</t>
  </si>
  <si>
    <t>Výměra</t>
  </si>
  <si>
    <t xml:space="preserve"> 2015-1</t>
  </si>
  <si>
    <t>Použití figury:</t>
  </si>
  <si>
    <t xml:space="preserve"> 2015-2</t>
  </si>
  <si>
    <t>0,44*0</t>
  </si>
  <si>
    <t>" 50% VAKMB z celkových 100% obrusné vrstvy (ZÁM)" (0,512*0)+(0,13249128*0)</t>
  </si>
  <si>
    <t xml:space="preserve"> 2015-3</t>
  </si>
  <si>
    <t xml:space="preserve">Pronájem, doprava, osazení a odstranění rámového pažicího boxu 2,7/4,2/3,8 m pro výkop šachty č.1 </t>
  </si>
  <si>
    <t xml:space="preserve">Pronájem, doprava, osazení a odstranění rámového pažicího boxu  2,7/4,2/2,4 m pro výkop šachty č.2a </t>
  </si>
  <si>
    <t xml:space="preserve">Pronájem, doprava, osazení a odstranění rámového pažicího boxu 2,7/7,7/2,4 m pro výkop šachty č.2b  </t>
  </si>
  <si>
    <t xml:space="preserve">Pronájem, doprava, osazení a odstranění rámového pažicího boxu  2,7/10,2/3,8 m pro výkop šachty č.3  </t>
  </si>
  <si>
    <t>kpl</t>
  </si>
  <si>
    <t>Vodorovné přemístění  výkopku/sypaniny z horniny třídy těžitelnosti I, skupiny 1 až 3 na trvalou skládku odpadů. Vzdálenost podle možností dodavatele</t>
  </si>
  <si>
    <t>Vodorovné přemístění  výkopku/sypaniny z horniny třídy těžitelnosti II, skupiny 4 až 5 na trvalou skládku odpadů. Vzdálenost podle možností dodavatele</t>
  </si>
  <si>
    <t>Náklady na zajištění DIO (dopravně-inženýrské opatření) vč. vyřízení se správními orgány.</t>
  </si>
  <si>
    <t>Sondy pro identifikaci podzem. zařízení, čl.1.12-TP v.1.9</t>
  </si>
  <si>
    <t>Spolupráce při archeologickém dohledu</t>
  </si>
  <si>
    <t>Přechodné dopravní značení na staveništi podle vypracovaného a schváleného DIO po celou dobu stavby</t>
  </si>
  <si>
    <t>Vytažení ocelových štětovnic dl do 12 m zaberaněných do hl 8 m z terénu ve standardnich podmínkách, včetně dopravy ze stavby</t>
  </si>
  <si>
    <t>Vytažení ocelových štětovnic dl do 12 m zaberaněných do hl 12 m z terénu ve standardnich podmínkách, včetně dopravy ze stavby</t>
  </si>
  <si>
    <t>Zaberanění ocelových štětovnic na dl do 8 m ve standardních podmínkách z terénu, včetně dopravy na stavbu</t>
  </si>
  <si>
    <t>Zaberanění ocelových štětovnic na dl do 12 m ve standardních podmínkách z terénu, včetně dopravy na stavbu</t>
  </si>
  <si>
    <t>Vodorovné přemístění do 10000 m výkopku/sypaniny z horniny třídy těžitelnosti I, skupiny 1 až 3 na trvalou skládku odpadů. Vzdálenost podle možností dodavatele</t>
  </si>
  <si>
    <t>Vodorovné přemístění do 10000 m výkopku/sypaniny z horniny třídy těžitelnosti II, skupiny 4 a 5 na trvalou skládku odpadů. Vzdálenost podle možností dodavatele</t>
  </si>
  <si>
    <t xml:space="preserve">"označníková tyč" </t>
  </si>
  <si>
    <t>sloupek ŽB 15x15  dl 2,8-3 m</t>
  </si>
  <si>
    <t>Vodorovná doprava suti z kusových materiálů na trvalou skládku odpadů. Vzdálenost podle možností dodavatele</t>
  </si>
  <si>
    <t>Vodorovná doprava vybouraných hmot na trvalou skládku odpadů. Vzdálenost podle možností dodavatele</t>
  </si>
  <si>
    <t>Vodorovné přemístění  výkopku/sypaniny z horniny třídy těžitelnosti I, skupiny 1 až 3na trvalou skládku odpadů. Vzdálenost podle možností dodavatele</t>
  </si>
  <si>
    <t>43 a</t>
  </si>
  <si>
    <t>Odfrézování vývalků vzniklých uvnitř potrubí při svařování</t>
  </si>
  <si>
    <t>R-položka</t>
  </si>
  <si>
    <t>44 a</t>
  </si>
  <si>
    <t>Zkouška průchodnosti potrubí DN 200 volným nástrojem</t>
  </si>
  <si>
    <t>44 b</t>
  </si>
  <si>
    <t>Tlaková zkouška potrubí DN 200 včetně propláchnutí potrubí</t>
  </si>
  <si>
    <t xml:space="preserve">44 c </t>
  </si>
  <si>
    <t>Kamerová prohlídka potrubí DN 200 s videozáznamem</t>
  </si>
  <si>
    <t>potrubí kanalizační třívrstvé PE100 RC+ SDR11, 225x20,5 dl 12m, s ochranným opláštěním</t>
  </si>
  <si>
    <t>Pokládka kanalizačního potrubí PE 100 RC+ SDR11 s ochranným pláštěm  DN 225 metodou berstlining  za současného rozrušení původního potrubí</t>
  </si>
  <si>
    <t>Dodávka a montáž revizní šachta betonová DN 2000 Prefa H.A.N.S. dle specifikace ve výkres. příloze D.1-7.1 nabídka výrobce č.210923 , BEZ POKLOPU</t>
  </si>
  <si>
    <t>Dodávka a montáž revizní a čistící šachta z PP DN 1000 Tegra dle specifikace ve výkres. příloze D.1-7.2, BEZ POKLOPU</t>
  </si>
  <si>
    <t>Vypracování geometrického plánu pro zřízení věcného břemene v rozsahu budovaných potrubí</t>
  </si>
  <si>
    <t>Fotodokumentace v průběhu provádění celého díla dle čl.1.3. technických podmínek</t>
  </si>
  <si>
    <t>Montáž, pronájem a  demontáž potrubí  ( délka potrubí asi 430 m ) a tvarovek pro provizorní  přečerpávání odpadních vod z šachty 3584765 do šachty 3584772 po dobu výstavby dle specifikace D.1-1 TZ str. 5-6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</si>
</sst>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0" fillId="0" borderId="0" xfId="0" applyProtection="1"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/>
    </xf>
    <xf numFmtId="167" fontId="3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21" fillId="0" borderId="21" xfId="0" applyNumberFormat="1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/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35" fillId="0" borderId="21" xfId="0" applyNumberFormat="1" applyFont="1" applyFill="1" applyBorder="1" applyAlignment="1" applyProtection="1">
      <alignment vertical="center"/>
      <protection locked="0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Protection="1">
      <protection/>
    </xf>
    <xf numFmtId="0" fontId="14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0" fillId="0" borderId="1" xfId="0" applyFill="1" applyBorder="1" applyProtection="1">
      <protection/>
    </xf>
    <xf numFmtId="0" fontId="0" fillId="0" borderId="2" xfId="0" applyFill="1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Fill="1" applyBorder="1" applyProtection="1"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65" fontId="3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4" fontId="23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4" fontId="2" fillId="0" borderId="0" xfId="0" applyNumberFormat="1" applyFon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5" fillId="0" borderId="6" xfId="0" applyFont="1" applyFill="1" applyBorder="1" applyAlignment="1" applyProtection="1">
      <alignment horizontal="left"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horizontal="right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4" fontId="5" fillId="0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4" xfId="0" applyFont="1" applyFill="1" applyBorder="1" applyAlignment="1" applyProtection="1">
      <alignment horizontal="left"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horizontal="left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righ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4" fontId="7" fillId="0" borderId="16" xfId="0" applyNumberFormat="1" applyFont="1" applyFill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4" fontId="8" fillId="0" borderId="16" xfId="0" applyNumberFormat="1" applyFont="1" applyFill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left" vertical="center"/>
      <protection/>
    </xf>
    <xf numFmtId="4" fontId="23" fillId="0" borderId="0" xfId="0" applyNumberFormat="1" applyFont="1" applyFill="1" applyAlignment="1" applyProtection="1">
      <alignment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4" fontId="7" fillId="0" borderId="0" xfId="0" applyNumberFormat="1" applyFont="1" applyFill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Fill="1" applyAlignment="1" applyProtection="1">
      <alignment horizontal="left"/>
      <protection/>
    </xf>
    <xf numFmtId="4" fontId="8" fillId="0" borderId="0" xfId="0" applyNumberFormat="1" applyFont="1" applyFill="1" applyAlignment="1" applyProtection="1">
      <alignment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49" fontId="21" fillId="0" borderId="21" xfId="0" applyNumberFormat="1" applyFont="1" applyFill="1" applyBorder="1" applyAlignment="1" applyProtection="1">
      <alignment horizontal="left" vertical="center" wrapText="1"/>
      <protection/>
    </xf>
    <xf numFmtId="0" fontId="21" fillId="0" borderId="21" xfId="0" applyFont="1" applyFill="1" applyBorder="1" applyAlignment="1" applyProtection="1">
      <alignment horizontal="left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167" fontId="21" fillId="0" borderId="21" xfId="0" applyNumberFormat="1" applyFont="1" applyFill="1" applyBorder="1" applyAlignment="1" applyProtection="1">
      <alignment vertical="center"/>
      <protection/>
    </xf>
    <xf numFmtId="3" fontId="21" fillId="0" borderId="21" xfId="0" applyNumberFormat="1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167" fontId="10" fillId="0" borderId="0" xfId="0" applyNumberFormat="1" applyFont="1" applyFill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167" fontId="11" fillId="0" borderId="0" xfId="0" applyNumberFormat="1" applyFont="1" applyFill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167" fontId="12" fillId="0" borderId="0" xfId="0" applyNumberFormat="1" applyFont="1" applyFill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5" fillId="0" borderId="21" xfId="0" applyFont="1" applyFill="1" applyBorder="1" applyAlignment="1" applyProtection="1">
      <alignment horizontal="center" vertical="center"/>
      <protection/>
    </xf>
    <xf numFmtId="49" fontId="35" fillId="0" borderId="21" xfId="0" applyNumberFormat="1" applyFont="1" applyFill="1" applyBorder="1" applyAlignment="1" applyProtection="1">
      <alignment horizontal="left" vertical="center" wrapText="1"/>
      <protection/>
    </xf>
    <xf numFmtId="0" fontId="35" fillId="0" borderId="21" xfId="0" applyFont="1" applyFill="1" applyBorder="1" applyAlignment="1" applyProtection="1">
      <alignment horizontal="left" vertical="center" wrapText="1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167" fontId="35" fillId="0" borderId="21" xfId="0" applyNumberFormat="1" applyFont="1" applyFill="1" applyBorder="1" applyAlignment="1" applyProtection="1">
      <alignment vertical="center"/>
      <protection/>
    </xf>
    <xf numFmtId="0" fontId="36" fillId="0" borderId="21" xfId="0" applyFont="1" applyBorder="1" applyAlignment="1" applyProtection="1">
      <alignment vertical="center"/>
      <protection/>
    </xf>
    <xf numFmtId="0" fontId="36" fillId="0" borderId="3" xfId="0" applyFont="1" applyBorder="1" applyAlignment="1" applyProtection="1">
      <alignment vertical="center"/>
      <protection/>
    </xf>
    <xf numFmtId="0" fontId="35" fillId="0" borderId="14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66" fontId="22" fillId="0" borderId="0" xfId="0" applyNumberFormat="1" applyFont="1" applyFill="1" applyBorder="1" applyAlignment="1" applyProtection="1">
      <alignment vertical="center"/>
      <protection/>
    </xf>
    <xf numFmtId="166" fontId="22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166" fontId="22" fillId="0" borderId="16" xfId="0" applyNumberFormat="1" applyFont="1" applyBorder="1" applyAlignment="1" applyProtection="1">
      <alignment vertical="center"/>
      <protection/>
    </xf>
    <xf numFmtId="166" fontId="22" fillId="0" borderId="17" xfId="0" applyNumberFormat="1" applyFont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77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77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77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79">
      <selection activeCell="AG98" sqref="AG98"/>
    </sheetView>
  </sheetViews>
  <sheetFormatPr defaultColWidth="9.140625" defaultRowHeight="12"/>
  <cols>
    <col min="1" max="1" width="8.28125" style="91" customWidth="1"/>
    <col min="2" max="2" width="1.7109375" style="91" customWidth="1"/>
    <col min="3" max="3" width="4.140625" style="91" customWidth="1"/>
    <col min="4" max="33" width="2.7109375" style="91" customWidth="1"/>
    <col min="34" max="34" width="3.28125" style="91" customWidth="1"/>
    <col min="35" max="35" width="31.7109375" style="91" customWidth="1"/>
    <col min="36" max="37" width="2.421875" style="91" customWidth="1"/>
    <col min="38" max="38" width="8.28125" style="91" customWidth="1"/>
    <col min="39" max="39" width="3.28125" style="91" customWidth="1"/>
    <col min="40" max="40" width="13.28125" style="91" customWidth="1"/>
    <col min="41" max="41" width="7.421875" style="91" customWidth="1"/>
    <col min="42" max="42" width="4.140625" style="91" customWidth="1"/>
    <col min="43" max="43" width="15.7109375" style="91" hidden="1" customWidth="1"/>
    <col min="44" max="44" width="13.7109375" style="91" customWidth="1"/>
    <col min="45" max="47" width="25.8515625" style="91" hidden="1" customWidth="1"/>
    <col min="48" max="49" width="21.7109375" style="91" hidden="1" customWidth="1"/>
    <col min="50" max="51" width="25.00390625" style="91" hidden="1" customWidth="1"/>
    <col min="52" max="52" width="21.7109375" style="91" hidden="1" customWidth="1"/>
    <col min="53" max="53" width="19.140625" style="91" hidden="1" customWidth="1"/>
    <col min="54" max="54" width="25.00390625" style="91" hidden="1" customWidth="1"/>
    <col min="55" max="55" width="21.7109375" style="91" hidden="1" customWidth="1"/>
    <col min="56" max="56" width="19.140625" style="91" hidden="1" customWidth="1"/>
    <col min="57" max="57" width="66.421875" style="91" customWidth="1"/>
    <col min="58" max="70" width="9.28125" style="91" customWidth="1"/>
    <col min="71" max="91" width="9.28125" style="91" hidden="1" customWidth="1"/>
    <col min="92" max="16384" width="9.28125" style="91" customWidth="1"/>
  </cols>
  <sheetData>
    <row r="1" spans="1:74" ht="12">
      <c r="A1" s="6" t="s">
        <v>0</v>
      </c>
      <c r="AZ1" s="6" t="s">
        <v>1</v>
      </c>
      <c r="BA1" s="6" t="s">
        <v>2</v>
      </c>
      <c r="BB1" s="6" t="s">
        <v>1</v>
      </c>
      <c r="BT1" s="6" t="s">
        <v>3</v>
      </c>
      <c r="BU1" s="6" t="s">
        <v>3</v>
      </c>
      <c r="BV1" s="6" t="s">
        <v>4</v>
      </c>
    </row>
    <row r="2" spans="44:72" ht="36.95" customHeight="1">
      <c r="AR2" s="102" t="s">
        <v>5</v>
      </c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S2" s="7" t="s">
        <v>6</v>
      </c>
      <c r="BT2" s="7" t="s">
        <v>7</v>
      </c>
    </row>
    <row r="3" spans="2:72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  <c r="BS3" s="7" t="s">
        <v>6</v>
      </c>
      <c r="BT3" s="7" t="s">
        <v>8</v>
      </c>
    </row>
    <row r="4" spans="2:71" ht="24.95" customHeight="1">
      <c r="B4" s="10"/>
      <c r="D4" s="11" t="s">
        <v>9</v>
      </c>
      <c r="AR4" s="10"/>
      <c r="AS4" s="12" t="s">
        <v>10</v>
      </c>
      <c r="BS4" s="7" t="s">
        <v>11</v>
      </c>
    </row>
    <row r="5" spans="2:71" ht="12" customHeight="1">
      <c r="B5" s="10"/>
      <c r="D5" s="13" t="s">
        <v>12</v>
      </c>
      <c r="K5" s="130" t="s">
        <v>13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R5" s="10"/>
      <c r="BS5" s="7" t="s">
        <v>6</v>
      </c>
    </row>
    <row r="6" spans="2:71" ht="36.95" customHeight="1">
      <c r="B6" s="10"/>
      <c r="D6" s="14" t="s">
        <v>14</v>
      </c>
      <c r="K6" s="131" t="s">
        <v>15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R6" s="10"/>
      <c r="BS6" s="7" t="s">
        <v>6</v>
      </c>
    </row>
    <row r="7" spans="2:71" ht="12" customHeight="1">
      <c r="B7" s="10"/>
      <c r="D7" s="15" t="s">
        <v>16</v>
      </c>
      <c r="K7" s="90" t="s">
        <v>17</v>
      </c>
      <c r="AK7" s="15" t="s">
        <v>18</v>
      </c>
      <c r="AN7" s="90" t="s">
        <v>19</v>
      </c>
      <c r="AR7" s="10"/>
      <c r="BS7" s="7" t="s">
        <v>6</v>
      </c>
    </row>
    <row r="8" spans="2:71" ht="12" customHeight="1">
      <c r="B8" s="10"/>
      <c r="D8" s="15" t="s">
        <v>20</v>
      </c>
      <c r="K8" s="90" t="s">
        <v>21</v>
      </c>
      <c r="AK8" s="15" t="s">
        <v>22</v>
      </c>
      <c r="AN8" s="90" t="s">
        <v>23</v>
      </c>
      <c r="AR8" s="10"/>
      <c r="BS8" s="7" t="s">
        <v>6</v>
      </c>
    </row>
    <row r="9" spans="2:71" ht="29.25" customHeight="1">
      <c r="B9" s="10"/>
      <c r="D9" s="13" t="s">
        <v>24</v>
      </c>
      <c r="K9" s="16" t="s">
        <v>25</v>
      </c>
      <c r="AK9" s="13" t="s">
        <v>26</v>
      </c>
      <c r="AN9" s="16" t="s">
        <v>27</v>
      </c>
      <c r="AR9" s="10"/>
      <c r="BS9" s="7" t="s">
        <v>6</v>
      </c>
    </row>
    <row r="10" spans="2:71" ht="12" customHeight="1">
      <c r="B10" s="10"/>
      <c r="D10" s="15" t="s">
        <v>28</v>
      </c>
      <c r="AK10" s="15" t="s">
        <v>29</v>
      </c>
      <c r="AN10" s="90" t="s">
        <v>30</v>
      </c>
      <c r="AR10" s="10"/>
      <c r="BS10" s="7" t="s">
        <v>6</v>
      </c>
    </row>
    <row r="11" spans="2:71" ht="18.4" customHeight="1">
      <c r="B11" s="10"/>
      <c r="E11" s="90" t="s">
        <v>31</v>
      </c>
      <c r="AK11" s="15" t="s">
        <v>32</v>
      </c>
      <c r="AN11" s="90" t="s">
        <v>33</v>
      </c>
      <c r="AR11" s="10"/>
      <c r="BS11" s="7" t="s">
        <v>6</v>
      </c>
    </row>
    <row r="12" spans="2:71" ht="6.95" customHeight="1">
      <c r="B12" s="10"/>
      <c r="AR12" s="10"/>
      <c r="BS12" s="7" t="s">
        <v>6</v>
      </c>
    </row>
    <row r="13" spans="2:71" ht="12" customHeight="1">
      <c r="B13" s="10"/>
      <c r="D13" s="15" t="s">
        <v>34</v>
      </c>
      <c r="AK13" s="15" t="s">
        <v>29</v>
      </c>
      <c r="AN13" s="90" t="s">
        <v>1</v>
      </c>
      <c r="AR13" s="10"/>
      <c r="BS13" s="7" t="s">
        <v>6</v>
      </c>
    </row>
    <row r="14" spans="2:71" ht="12.75">
      <c r="B14" s="10"/>
      <c r="E14" s="90" t="s">
        <v>35</v>
      </c>
      <c r="AK14" s="15" t="s">
        <v>32</v>
      </c>
      <c r="AN14" s="90" t="s">
        <v>1</v>
      </c>
      <c r="AR14" s="10"/>
      <c r="BS14" s="7" t="s">
        <v>6</v>
      </c>
    </row>
    <row r="15" spans="2:71" ht="6.95" customHeight="1">
      <c r="B15" s="10"/>
      <c r="AR15" s="10"/>
      <c r="BS15" s="7" t="s">
        <v>3</v>
      </c>
    </row>
    <row r="16" spans="2:71" ht="12" customHeight="1">
      <c r="B16" s="10"/>
      <c r="D16" s="15" t="s">
        <v>36</v>
      </c>
      <c r="AK16" s="15" t="s">
        <v>29</v>
      </c>
      <c r="AN16" s="90" t="s">
        <v>37</v>
      </c>
      <c r="AR16" s="10"/>
      <c r="BS16" s="7" t="s">
        <v>3</v>
      </c>
    </row>
    <row r="17" spans="2:71" ht="18.4" customHeight="1">
      <c r="B17" s="10"/>
      <c r="E17" s="90" t="s">
        <v>38</v>
      </c>
      <c r="AK17" s="15" t="s">
        <v>32</v>
      </c>
      <c r="AN17" s="90" t="s">
        <v>39</v>
      </c>
      <c r="AR17" s="10"/>
      <c r="BS17" s="7" t="s">
        <v>40</v>
      </c>
    </row>
    <row r="18" spans="2:71" ht="6.95" customHeight="1">
      <c r="B18" s="10"/>
      <c r="AR18" s="10"/>
      <c r="BS18" s="7" t="s">
        <v>6</v>
      </c>
    </row>
    <row r="19" spans="2:71" ht="12" customHeight="1">
      <c r="B19" s="10"/>
      <c r="D19" s="15" t="s">
        <v>41</v>
      </c>
      <c r="AK19" s="15" t="s">
        <v>29</v>
      </c>
      <c r="AN19" s="90" t="s">
        <v>37</v>
      </c>
      <c r="AR19" s="10"/>
      <c r="BS19" s="7" t="s">
        <v>6</v>
      </c>
    </row>
    <row r="20" spans="2:71" ht="18.4" customHeight="1">
      <c r="B20" s="10"/>
      <c r="E20" s="90" t="s">
        <v>42</v>
      </c>
      <c r="AK20" s="15" t="s">
        <v>32</v>
      </c>
      <c r="AN20" s="90" t="s">
        <v>39</v>
      </c>
      <c r="AR20" s="10"/>
      <c r="BS20" s="7" t="s">
        <v>40</v>
      </c>
    </row>
    <row r="21" spans="2:44" ht="6.95" customHeight="1">
      <c r="B21" s="10"/>
      <c r="AR21" s="10"/>
    </row>
    <row r="22" spans="2:44" ht="12" customHeight="1">
      <c r="B22" s="10"/>
      <c r="D22" s="15" t="s">
        <v>43</v>
      </c>
      <c r="AR22" s="10"/>
    </row>
    <row r="23" spans="2:44" ht="16.5" customHeight="1">
      <c r="B23" s="10"/>
      <c r="E23" s="132" t="s">
        <v>1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R23" s="10"/>
    </row>
    <row r="24" spans="2:44" ht="6.95" customHeight="1">
      <c r="B24" s="10"/>
      <c r="AR24" s="10"/>
    </row>
    <row r="25" spans="2:44" ht="6.9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R25" s="10"/>
    </row>
    <row r="26" spans="1:57" s="2" customFormat="1" ht="25.9" customHeight="1">
      <c r="A26" s="83"/>
      <c r="B26" s="19"/>
      <c r="C26" s="83"/>
      <c r="D26" s="20" t="s">
        <v>44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133">
        <f>ROUND(AG94,2)</f>
        <v>0</v>
      </c>
      <c r="AL26" s="134"/>
      <c r="AM26" s="134"/>
      <c r="AN26" s="134"/>
      <c r="AO26" s="134"/>
      <c r="AP26" s="83"/>
      <c r="AQ26" s="83"/>
      <c r="AR26" s="19"/>
      <c r="BE26" s="83"/>
    </row>
    <row r="27" spans="1:57" s="2" customFormat="1" ht="6.95" customHeight="1">
      <c r="A27" s="83"/>
      <c r="B27" s="19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19"/>
      <c r="BE27" s="83"/>
    </row>
    <row r="28" spans="1:57" s="2" customFormat="1" ht="12.75">
      <c r="A28" s="83"/>
      <c r="B28" s="19"/>
      <c r="C28" s="83"/>
      <c r="D28" s="83"/>
      <c r="E28" s="83"/>
      <c r="F28" s="83"/>
      <c r="G28" s="83"/>
      <c r="H28" s="83"/>
      <c r="I28" s="83"/>
      <c r="J28" s="83"/>
      <c r="K28" s="83"/>
      <c r="L28" s="135" t="s">
        <v>45</v>
      </c>
      <c r="M28" s="135"/>
      <c r="N28" s="135"/>
      <c r="O28" s="135"/>
      <c r="P28" s="135"/>
      <c r="Q28" s="83"/>
      <c r="R28" s="83"/>
      <c r="S28" s="83"/>
      <c r="T28" s="83"/>
      <c r="U28" s="83"/>
      <c r="V28" s="83"/>
      <c r="W28" s="135" t="s">
        <v>46</v>
      </c>
      <c r="X28" s="135"/>
      <c r="Y28" s="135"/>
      <c r="Z28" s="135"/>
      <c r="AA28" s="135"/>
      <c r="AB28" s="135"/>
      <c r="AC28" s="135"/>
      <c r="AD28" s="135"/>
      <c r="AE28" s="135"/>
      <c r="AF28" s="83"/>
      <c r="AG28" s="83"/>
      <c r="AH28" s="83"/>
      <c r="AI28" s="83"/>
      <c r="AJ28" s="83"/>
      <c r="AK28" s="135" t="s">
        <v>47</v>
      </c>
      <c r="AL28" s="135"/>
      <c r="AM28" s="135"/>
      <c r="AN28" s="135"/>
      <c r="AO28" s="135"/>
      <c r="AP28" s="83"/>
      <c r="AQ28" s="83"/>
      <c r="AR28" s="19"/>
      <c r="BE28" s="83"/>
    </row>
    <row r="29" spans="2:44" s="93" customFormat="1" ht="14.45" customHeight="1">
      <c r="B29" s="21"/>
      <c r="D29" s="15" t="s">
        <v>48</v>
      </c>
      <c r="F29" s="15" t="s">
        <v>49</v>
      </c>
      <c r="L29" s="118">
        <v>0.21</v>
      </c>
      <c r="M29" s="117"/>
      <c r="N29" s="117"/>
      <c r="O29" s="117"/>
      <c r="P29" s="117"/>
      <c r="W29" s="116">
        <f>ROUND(AZ94,2)</f>
        <v>0</v>
      </c>
      <c r="X29" s="117"/>
      <c r="Y29" s="117"/>
      <c r="Z29" s="117"/>
      <c r="AA29" s="117"/>
      <c r="AB29" s="117"/>
      <c r="AC29" s="117"/>
      <c r="AD29" s="117"/>
      <c r="AE29" s="117"/>
      <c r="AK29" s="116">
        <f>ROUND(AV94,2)</f>
        <v>0</v>
      </c>
      <c r="AL29" s="117"/>
      <c r="AM29" s="117"/>
      <c r="AN29" s="117"/>
      <c r="AO29" s="117"/>
      <c r="AR29" s="21"/>
    </row>
    <row r="30" spans="2:44" s="93" customFormat="1" ht="14.45" customHeight="1">
      <c r="B30" s="21"/>
      <c r="F30" s="15" t="s">
        <v>50</v>
      </c>
      <c r="L30" s="118">
        <v>0.15</v>
      </c>
      <c r="M30" s="117"/>
      <c r="N30" s="117"/>
      <c r="O30" s="117"/>
      <c r="P30" s="117"/>
      <c r="W30" s="116">
        <f>ROUND(BA94,2)</f>
        <v>0</v>
      </c>
      <c r="X30" s="117"/>
      <c r="Y30" s="117"/>
      <c r="Z30" s="117"/>
      <c r="AA30" s="117"/>
      <c r="AB30" s="117"/>
      <c r="AC30" s="117"/>
      <c r="AD30" s="117"/>
      <c r="AE30" s="117"/>
      <c r="AK30" s="116">
        <f>ROUND(AW94,2)</f>
        <v>0</v>
      </c>
      <c r="AL30" s="117"/>
      <c r="AM30" s="117"/>
      <c r="AN30" s="117"/>
      <c r="AO30" s="117"/>
      <c r="AR30" s="21"/>
    </row>
    <row r="31" spans="2:44" s="93" customFormat="1" ht="14.45" customHeight="1" hidden="1">
      <c r="B31" s="21"/>
      <c r="F31" s="15" t="s">
        <v>51</v>
      </c>
      <c r="L31" s="118">
        <v>0.21</v>
      </c>
      <c r="M31" s="117"/>
      <c r="N31" s="117"/>
      <c r="O31" s="117"/>
      <c r="P31" s="117"/>
      <c r="W31" s="116">
        <f>ROUND(BB94,2)</f>
        <v>0</v>
      </c>
      <c r="X31" s="117"/>
      <c r="Y31" s="117"/>
      <c r="Z31" s="117"/>
      <c r="AA31" s="117"/>
      <c r="AB31" s="117"/>
      <c r="AC31" s="117"/>
      <c r="AD31" s="117"/>
      <c r="AE31" s="117"/>
      <c r="AK31" s="116">
        <v>0</v>
      </c>
      <c r="AL31" s="117"/>
      <c r="AM31" s="117"/>
      <c r="AN31" s="117"/>
      <c r="AO31" s="117"/>
      <c r="AR31" s="21"/>
    </row>
    <row r="32" spans="2:44" s="93" customFormat="1" ht="14.45" customHeight="1" hidden="1">
      <c r="B32" s="21"/>
      <c r="F32" s="15" t="s">
        <v>52</v>
      </c>
      <c r="L32" s="118">
        <v>0.15</v>
      </c>
      <c r="M32" s="117"/>
      <c r="N32" s="117"/>
      <c r="O32" s="117"/>
      <c r="P32" s="117"/>
      <c r="W32" s="116">
        <f>ROUND(BC94,2)</f>
        <v>0</v>
      </c>
      <c r="X32" s="117"/>
      <c r="Y32" s="117"/>
      <c r="Z32" s="117"/>
      <c r="AA32" s="117"/>
      <c r="AB32" s="117"/>
      <c r="AC32" s="117"/>
      <c r="AD32" s="117"/>
      <c r="AE32" s="117"/>
      <c r="AK32" s="116">
        <v>0</v>
      </c>
      <c r="AL32" s="117"/>
      <c r="AM32" s="117"/>
      <c r="AN32" s="117"/>
      <c r="AO32" s="117"/>
      <c r="AR32" s="21"/>
    </row>
    <row r="33" spans="2:44" s="93" customFormat="1" ht="14.45" customHeight="1" hidden="1">
      <c r="B33" s="21"/>
      <c r="F33" s="15" t="s">
        <v>53</v>
      </c>
      <c r="L33" s="118">
        <v>0</v>
      </c>
      <c r="M33" s="117"/>
      <c r="N33" s="117"/>
      <c r="O33" s="117"/>
      <c r="P33" s="117"/>
      <c r="W33" s="116">
        <f>ROUND(BD94,2)</f>
        <v>0</v>
      </c>
      <c r="X33" s="117"/>
      <c r="Y33" s="117"/>
      <c r="Z33" s="117"/>
      <c r="AA33" s="117"/>
      <c r="AB33" s="117"/>
      <c r="AC33" s="117"/>
      <c r="AD33" s="117"/>
      <c r="AE33" s="117"/>
      <c r="AK33" s="116">
        <v>0</v>
      </c>
      <c r="AL33" s="117"/>
      <c r="AM33" s="117"/>
      <c r="AN33" s="117"/>
      <c r="AO33" s="117"/>
      <c r="AR33" s="21"/>
    </row>
    <row r="34" spans="1:57" s="2" customFormat="1" ht="6.95" customHeight="1">
      <c r="A34" s="83"/>
      <c r="B34" s="19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19"/>
      <c r="BE34" s="83"/>
    </row>
    <row r="35" spans="1:57" s="2" customFormat="1" ht="25.9" customHeight="1">
      <c r="A35" s="83"/>
      <c r="B35" s="19"/>
      <c r="C35" s="22"/>
      <c r="D35" s="23" t="s">
        <v>54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24" t="s">
        <v>55</v>
      </c>
      <c r="U35" s="97"/>
      <c r="V35" s="97"/>
      <c r="W35" s="97"/>
      <c r="X35" s="119" t="s">
        <v>56</v>
      </c>
      <c r="Y35" s="120"/>
      <c r="Z35" s="120"/>
      <c r="AA35" s="120"/>
      <c r="AB35" s="120"/>
      <c r="AC35" s="97"/>
      <c r="AD35" s="97"/>
      <c r="AE35" s="97"/>
      <c r="AF35" s="97"/>
      <c r="AG35" s="97"/>
      <c r="AH35" s="97"/>
      <c r="AI35" s="97"/>
      <c r="AJ35" s="97"/>
      <c r="AK35" s="121">
        <f>SUM(AK26:AK33)</f>
        <v>0</v>
      </c>
      <c r="AL35" s="120"/>
      <c r="AM35" s="120"/>
      <c r="AN35" s="120"/>
      <c r="AO35" s="122"/>
      <c r="AP35" s="22"/>
      <c r="AQ35" s="22"/>
      <c r="AR35" s="19"/>
      <c r="BE35" s="83"/>
    </row>
    <row r="36" spans="1:57" s="2" customFormat="1" ht="6.95" customHeight="1">
      <c r="A36" s="83"/>
      <c r="B36" s="19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19"/>
      <c r="BE36" s="83"/>
    </row>
    <row r="37" spans="1:57" s="2" customFormat="1" ht="14.45" customHeight="1">
      <c r="A37" s="83"/>
      <c r="B37" s="19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19"/>
      <c r="BE37" s="83"/>
    </row>
    <row r="38" spans="2:44" ht="14.45" customHeight="1">
      <c r="B38" s="10"/>
      <c r="AR38" s="10"/>
    </row>
    <row r="39" spans="2:44" ht="14.45" customHeight="1">
      <c r="B39" s="10"/>
      <c r="AR39" s="10"/>
    </row>
    <row r="40" spans="2:44" ht="14.45" customHeight="1">
      <c r="B40" s="10"/>
      <c r="AR40" s="10"/>
    </row>
    <row r="41" spans="2:44" ht="14.45" customHeight="1">
      <c r="B41" s="10"/>
      <c r="AR41" s="10"/>
    </row>
    <row r="42" spans="2:44" ht="14.45" customHeight="1">
      <c r="B42" s="10"/>
      <c r="AR42" s="10"/>
    </row>
    <row r="43" spans="2:44" ht="14.45" customHeight="1">
      <c r="B43" s="10"/>
      <c r="AR43" s="10"/>
    </row>
    <row r="44" spans="2:44" ht="14.45" customHeight="1">
      <c r="B44" s="10"/>
      <c r="AR44" s="10"/>
    </row>
    <row r="45" spans="2:44" ht="14.45" customHeight="1">
      <c r="B45" s="10"/>
      <c r="AR45" s="10"/>
    </row>
    <row r="46" spans="2:44" ht="14.45" customHeight="1">
      <c r="B46" s="10"/>
      <c r="AR46" s="10"/>
    </row>
    <row r="47" spans="2:44" ht="14.45" customHeight="1">
      <c r="B47" s="10"/>
      <c r="AR47" s="10"/>
    </row>
    <row r="48" spans="2:44" ht="14.45" customHeight="1">
      <c r="B48" s="10"/>
      <c r="AR48" s="10"/>
    </row>
    <row r="49" spans="2:44" s="2" customFormat="1" ht="14.45" customHeight="1">
      <c r="B49" s="25"/>
      <c r="D49" s="26" t="s">
        <v>57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6" t="s">
        <v>58</v>
      </c>
      <c r="AI49" s="27"/>
      <c r="AJ49" s="27"/>
      <c r="AK49" s="27"/>
      <c r="AL49" s="27"/>
      <c r="AM49" s="27"/>
      <c r="AN49" s="27"/>
      <c r="AO49" s="27"/>
      <c r="AR49" s="25"/>
    </row>
    <row r="50" spans="2:44" ht="12">
      <c r="B50" s="10"/>
      <c r="AR50" s="10"/>
    </row>
    <row r="51" spans="2:44" ht="12">
      <c r="B51" s="10"/>
      <c r="AR51" s="10"/>
    </row>
    <row r="52" spans="2:44" ht="12">
      <c r="B52" s="10"/>
      <c r="AR52" s="10"/>
    </row>
    <row r="53" spans="2:44" ht="12">
      <c r="B53" s="10"/>
      <c r="AR53" s="10"/>
    </row>
    <row r="54" spans="2:44" ht="12">
      <c r="B54" s="10"/>
      <c r="AR54" s="10"/>
    </row>
    <row r="55" spans="2:44" ht="12">
      <c r="B55" s="10"/>
      <c r="AR55" s="10"/>
    </row>
    <row r="56" spans="2:44" ht="12">
      <c r="B56" s="10"/>
      <c r="AR56" s="10"/>
    </row>
    <row r="57" spans="2:44" ht="12">
      <c r="B57" s="10"/>
      <c r="AR57" s="10"/>
    </row>
    <row r="58" spans="2:44" ht="12">
      <c r="B58" s="10"/>
      <c r="AR58" s="10"/>
    </row>
    <row r="59" spans="2:44" ht="12">
      <c r="B59" s="10"/>
      <c r="AR59" s="10"/>
    </row>
    <row r="60" spans="1:57" s="2" customFormat="1" ht="12.75">
      <c r="A60" s="83"/>
      <c r="B60" s="19"/>
      <c r="C60" s="83"/>
      <c r="D60" s="28" t="s">
        <v>59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28" t="s">
        <v>60</v>
      </c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28" t="s">
        <v>59</v>
      </c>
      <c r="AI60" s="92"/>
      <c r="AJ60" s="92"/>
      <c r="AK60" s="92"/>
      <c r="AL60" s="92"/>
      <c r="AM60" s="28" t="s">
        <v>60</v>
      </c>
      <c r="AN60" s="92"/>
      <c r="AO60" s="92"/>
      <c r="AP60" s="83"/>
      <c r="AQ60" s="83"/>
      <c r="AR60" s="19"/>
      <c r="BE60" s="83"/>
    </row>
    <row r="61" spans="2:44" ht="12">
      <c r="B61" s="10"/>
      <c r="AR61" s="10"/>
    </row>
    <row r="62" spans="2:44" ht="12">
      <c r="B62" s="10"/>
      <c r="AR62" s="10"/>
    </row>
    <row r="63" spans="2:44" ht="12">
      <c r="B63" s="10"/>
      <c r="AR63" s="10"/>
    </row>
    <row r="64" spans="1:57" s="2" customFormat="1" ht="12.75">
      <c r="A64" s="83"/>
      <c r="B64" s="19"/>
      <c r="C64" s="83"/>
      <c r="D64" s="26" t="s">
        <v>61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6" t="s">
        <v>62</v>
      </c>
      <c r="AI64" s="29"/>
      <c r="AJ64" s="29"/>
      <c r="AK64" s="29"/>
      <c r="AL64" s="29"/>
      <c r="AM64" s="29"/>
      <c r="AN64" s="29"/>
      <c r="AO64" s="29"/>
      <c r="AP64" s="83"/>
      <c r="AQ64" s="83"/>
      <c r="AR64" s="19"/>
      <c r="BE64" s="83"/>
    </row>
    <row r="65" spans="2:44" ht="12">
      <c r="B65" s="10"/>
      <c r="AR65" s="10"/>
    </row>
    <row r="66" spans="2:44" ht="12">
      <c r="B66" s="10"/>
      <c r="AR66" s="10"/>
    </row>
    <row r="67" spans="2:44" ht="12">
      <c r="B67" s="10"/>
      <c r="AR67" s="10"/>
    </row>
    <row r="68" spans="2:44" ht="12">
      <c r="B68" s="10"/>
      <c r="AR68" s="10"/>
    </row>
    <row r="69" spans="2:44" ht="12">
      <c r="B69" s="10"/>
      <c r="AR69" s="10"/>
    </row>
    <row r="70" spans="2:44" ht="12">
      <c r="B70" s="10"/>
      <c r="AR70" s="10"/>
    </row>
    <row r="71" spans="2:44" ht="12">
      <c r="B71" s="10"/>
      <c r="AR71" s="10"/>
    </row>
    <row r="72" spans="2:44" ht="12">
      <c r="B72" s="10"/>
      <c r="AR72" s="10"/>
    </row>
    <row r="73" spans="2:44" ht="12">
      <c r="B73" s="10"/>
      <c r="AR73" s="10"/>
    </row>
    <row r="74" spans="2:44" ht="12">
      <c r="B74" s="10"/>
      <c r="AR74" s="10"/>
    </row>
    <row r="75" spans="1:57" s="2" customFormat="1" ht="12.75">
      <c r="A75" s="83"/>
      <c r="B75" s="19"/>
      <c r="C75" s="83"/>
      <c r="D75" s="28" t="s">
        <v>59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28" t="s">
        <v>60</v>
      </c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28" t="s">
        <v>59</v>
      </c>
      <c r="AI75" s="92"/>
      <c r="AJ75" s="92"/>
      <c r="AK75" s="92"/>
      <c r="AL75" s="92"/>
      <c r="AM75" s="28" t="s">
        <v>60</v>
      </c>
      <c r="AN75" s="92"/>
      <c r="AO75" s="92"/>
      <c r="AP75" s="83"/>
      <c r="AQ75" s="83"/>
      <c r="AR75" s="19"/>
      <c r="BE75" s="83"/>
    </row>
    <row r="76" spans="1:57" s="2" customFormat="1" ht="12">
      <c r="A76" s="83"/>
      <c r="B76" s="19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19"/>
      <c r="BE76" s="83"/>
    </row>
    <row r="77" spans="1:57" s="2" customFormat="1" ht="6.95" customHeight="1">
      <c r="A77" s="83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19"/>
      <c r="BE77" s="83"/>
    </row>
    <row r="81" spans="1:57" s="2" customFormat="1" ht="6.95" customHeight="1">
      <c r="A81" s="83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19"/>
      <c r="BE81" s="83"/>
    </row>
    <row r="82" spans="1:57" s="2" customFormat="1" ht="24.95" customHeight="1">
      <c r="A82" s="83"/>
      <c r="B82" s="19"/>
      <c r="C82" s="11" t="s">
        <v>63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19"/>
      <c r="BE82" s="83"/>
    </row>
    <row r="83" spans="1:57" s="2" customFormat="1" ht="6.95" customHeight="1">
      <c r="A83" s="83"/>
      <c r="B83" s="19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19"/>
      <c r="BE83" s="83"/>
    </row>
    <row r="84" spans="2:44" s="96" customFormat="1" ht="12" customHeight="1">
      <c r="B84" s="34"/>
      <c r="C84" s="15" t="s">
        <v>12</v>
      </c>
      <c r="L84" s="96" t="str">
        <f>K5</f>
        <v>2015</v>
      </c>
      <c r="AR84" s="34"/>
    </row>
    <row r="85" spans="2:44" s="95" customFormat="1" ht="36.95" customHeight="1">
      <c r="B85" s="35"/>
      <c r="C85" s="36" t="s">
        <v>14</v>
      </c>
      <c r="L85" s="107" t="str">
        <f>K6</f>
        <v>Jiřice, úpravy výtlaku odpadních vod</v>
      </c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R85" s="35"/>
    </row>
    <row r="86" spans="1:57" s="2" customFormat="1" ht="6.95" customHeight="1">
      <c r="A86" s="83"/>
      <c r="B86" s="19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19"/>
      <c r="BE86" s="83"/>
    </row>
    <row r="87" spans="1:57" s="2" customFormat="1" ht="12" customHeight="1">
      <c r="A87" s="83"/>
      <c r="B87" s="19"/>
      <c r="C87" s="15" t="s">
        <v>20</v>
      </c>
      <c r="D87" s="83"/>
      <c r="E87" s="83"/>
      <c r="F87" s="83"/>
      <c r="G87" s="83"/>
      <c r="H87" s="83"/>
      <c r="I87" s="83"/>
      <c r="J87" s="83"/>
      <c r="K87" s="83"/>
      <c r="L87" s="37" t="str">
        <f>IF(K8="","",K8)</f>
        <v>Benátky nad Jizerou</v>
      </c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15" t="s">
        <v>22</v>
      </c>
      <c r="AJ87" s="83"/>
      <c r="AK87" s="83"/>
      <c r="AL87" s="83"/>
      <c r="AM87" s="109" t="str">
        <f>IF(AN8="","",AN8)</f>
        <v>14. 10. 2021</v>
      </c>
      <c r="AN87" s="109"/>
      <c r="AO87" s="83"/>
      <c r="AP87" s="83"/>
      <c r="AQ87" s="83"/>
      <c r="AR87" s="19"/>
      <c r="BE87" s="83"/>
    </row>
    <row r="88" spans="1:57" s="2" customFormat="1" ht="6.95" customHeight="1">
      <c r="A88" s="83"/>
      <c r="B88" s="19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19"/>
      <c r="BE88" s="83"/>
    </row>
    <row r="89" spans="1:57" s="2" customFormat="1" ht="15.2" customHeight="1">
      <c r="A89" s="83"/>
      <c r="B89" s="19"/>
      <c r="C89" s="15" t="s">
        <v>28</v>
      </c>
      <c r="D89" s="83"/>
      <c r="E89" s="83"/>
      <c r="F89" s="83"/>
      <c r="G89" s="83"/>
      <c r="H89" s="83"/>
      <c r="I89" s="83"/>
      <c r="J89" s="83"/>
      <c r="K89" s="83"/>
      <c r="L89" s="96" t="str">
        <f>IF(E11="","",E11)</f>
        <v>Vodovody a kanalizace Mladá Boleslav, a.s.</v>
      </c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15" t="s">
        <v>36</v>
      </c>
      <c r="AJ89" s="83"/>
      <c r="AK89" s="83"/>
      <c r="AL89" s="83"/>
      <c r="AM89" s="110" t="str">
        <f>IF(E17="","",E17)</f>
        <v>Ing. Petr Čepický</v>
      </c>
      <c r="AN89" s="111"/>
      <c r="AO89" s="111"/>
      <c r="AP89" s="111"/>
      <c r="AQ89" s="83"/>
      <c r="AR89" s="19"/>
      <c r="AS89" s="112" t="s">
        <v>64</v>
      </c>
      <c r="AT89" s="113"/>
      <c r="AU89" s="39"/>
      <c r="AV89" s="39"/>
      <c r="AW89" s="39"/>
      <c r="AX89" s="39"/>
      <c r="AY89" s="39"/>
      <c r="AZ89" s="39"/>
      <c r="BA89" s="39"/>
      <c r="BB89" s="39"/>
      <c r="BC89" s="39"/>
      <c r="BD89" s="40"/>
      <c r="BE89" s="83"/>
    </row>
    <row r="90" spans="1:57" s="2" customFormat="1" ht="15.2" customHeight="1">
      <c r="A90" s="83"/>
      <c r="B90" s="19"/>
      <c r="C90" s="15" t="s">
        <v>34</v>
      </c>
      <c r="D90" s="83"/>
      <c r="E90" s="83"/>
      <c r="F90" s="83"/>
      <c r="G90" s="83"/>
      <c r="H90" s="83"/>
      <c r="I90" s="83"/>
      <c r="J90" s="83"/>
      <c r="K90" s="83"/>
      <c r="L90" s="96" t="str">
        <f>IF(E14="","",E14)</f>
        <v xml:space="preserve"> </v>
      </c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15" t="s">
        <v>41</v>
      </c>
      <c r="AJ90" s="83"/>
      <c r="AK90" s="83"/>
      <c r="AL90" s="83"/>
      <c r="AM90" s="110" t="str">
        <f>IF(E20="","",E20)</f>
        <v>In. Petr Čepický</v>
      </c>
      <c r="AN90" s="111"/>
      <c r="AO90" s="111"/>
      <c r="AP90" s="111"/>
      <c r="AQ90" s="83"/>
      <c r="AR90" s="19"/>
      <c r="AS90" s="114"/>
      <c r="AT90" s="115"/>
      <c r="AU90" s="41"/>
      <c r="AV90" s="41"/>
      <c r="AW90" s="41"/>
      <c r="AX90" s="41"/>
      <c r="AY90" s="41"/>
      <c r="AZ90" s="41"/>
      <c r="BA90" s="41"/>
      <c r="BB90" s="41"/>
      <c r="BC90" s="41"/>
      <c r="BD90" s="42"/>
      <c r="BE90" s="83"/>
    </row>
    <row r="91" spans="1:57" s="2" customFormat="1" ht="10.9" customHeight="1">
      <c r="A91" s="83"/>
      <c r="B91" s="19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19"/>
      <c r="AS91" s="114"/>
      <c r="AT91" s="115"/>
      <c r="AU91" s="41"/>
      <c r="AV91" s="41"/>
      <c r="AW91" s="41"/>
      <c r="AX91" s="41"/>
      <c r="AY91" s="41"/>
      <c r="AZ91" s="41"/>
      <c r="BA91" s="41"/>
      <c r="BB91" s="41"/>
      <c r="BC91" s="41"/>
      <c r="BD91" s="42"/>
      <c r="BE91" s="83"/>
    </row>
    <row r="92" spans="1:57" s="86" customFormat="1" ht="29.25" customHeight="1">
      <c r="A92" s="100"/>
      <c r="B92" s="85"/>
      <c r="C92" s="123" t="s">
        <v>65</v>
      </c>
      <c r="D92" s="124"/>
      <c r="E92" s="124"/>
      <c r="F92" s="124"/>
      <c r="G92" s="124"/>
      <c r="H92" s="98"/>
      <c r="I92" s="125" t="s">
        <v>66</v>
      </c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6" t="s">
        <v>67</v>
      </c>
      <c r="AH92" s="124"/>
      <c r="AI92" s="124"/>
      <c r="AJ92" s="124"/>
      <c r="AK92" s="124"/>
      <c r="AL92" s="124"/>
      <c r="AM92" s="124"/>
      <c r="AN92" s="125" t="s">
        <v>68</v>
      </c>
      <c r="AO92" s="124"/>
      <c r="AP92" s="127"/>
      <c r="AQ92" s="99" t="s">
        <v>69</v>
      </c>
      <c r="AR92" s="85"/>
      <c r="AS92" s="87" t="s">
        <v>70</v>
      </c>
      <c r="AT92" s="88" t="s">
        <v>71</v>
      </c>
      <c r="AU92" s="88" t="s">
        <v>72</v>
      </c>
      <c r="AV92" s="88" t="s">
        <v>73</v>
      </c>
      <c r="AW92" s="88" t="s">
        <v>74</v>
      </c>
      <c r="AX92" s="88" t="s">
        <v>75</v>
      </c>
      <c r="AY92" s="88" t="s">
        <v>76</v>
      </c>
      <c r="AZ92" s="88" t="s">
        <v>77</v>
      </c>
      <c r="BA92" s="88" t="s">
        <v>78</v>
      </c>
      <c r="BB92" s="88" t="s">
        <v>79</v>
      </c>
      <c r="BC92" s="88" t="s">
        <v>80</v>
      </c>
      <c r="BD92" s="89" t="s">
        <v>81</v>
      </c>
      <c r="BE92" s="100"/>
    </row>
    <row r="93" spans="1:57" s="2" customFormat="1" ht="10.9" customHeight="1">
      <c r="A93" s="83"/>
      <c r="B93" s="19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19"/>
      <c r="AS93" s="43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5"/>
      <c r="BE93" s="83"/>
    </row>
    <row r="94" spans="2:90" s="3" customFormat="1" ht="32.45" customHeight="1">
      <c r="B94" s="46"/>
      <c r="C94" s="47" t="s">
        <v>82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128">
        <f>ROUND(SUM(AG95:AG97),2)</f>
        <v>0</v>
      </c>
      <c r="AH94" s="128"/>
      <c r="AI94" s="128"/>
      <c r="AJ94" s="128"/>
      <c r="AK94" s="128"/>
      <c r="AL94" s="128"/>
      <c r="AM94" s="128"/>
      <c r="AN94" s="129">
        <f>SUM(AG94,AT94)</f>
        <v>0</v>
      </c>
      <c r="AO94" s="129"/>
      <c r="AP94" s="129"/>
      <c r="AQ94" s="49" t="s">
        <v>1</v>
      </c>
      <c r="AR94" s="46"/>
      <c r="AS94" s="50">
        <f>ROUND(SUM(AS95:AS97),2)</f>
        <v>0</v>
      </c>
      <c r="AT94" s="51">
        <f>ROUND(SUM(AV94:AW94),2)</f>
        <v>0</v>
      </c>
      <c r="AU94" s="52">
        <f>ROUND(SUM(AU95:AU97),5)</f>
        <v>5366.08677</v>
      </c>
      <c r="AV94" s="51">
        <f>ROUND(AZ94*L29,2)</f>
        <v>0</v>
      </c>
      <c r="AW94" s="51">
        <f>ROUND(BA94*L30,2)</f>
        <v>0</v>
      </c>
      <c r="AX94" s="51">
        <f>ROUND(BB94*L29,2)</f>
        <v>0</v>
      </c>
      <c r="AY94" s="51">
        <f>ROUND(BC94*L30,2)</f>
        <v>0</v>
      </c>
      <c r="AZ94" s="51">
        <f>ROUND(SUM(AZ95:AZ97),2)</f>
        <v>0</v>
      </c>
      <c r="BA94" s="51">
        <f>ROUND(SUM(BA95:BA97),2)</f>
        <v>0</v>
      </c>
      <c r="BB94" s="51">
        <f>ROUND(SUM(BB95:BB97),2)</f>
        <v>0</v>
      </c>
      <c r="BC94" s="51">
        <f>ROUND(SUM(BC95:BC97),2)</f>
        <v>0</v>
      </c>
      <c r="BD94" s="53">
        <f>ROUND(SUM(BD95:BD97),2)</f>
        <v>0</v>
      </c>
      <c r="BS94" s="54" t="s">
        <v>83</v>
      </c>
      <c r="BT94" s="54" t="s">
        <v>84</v>
      </c>
      <c r="BU94" s="55" t="s">
        <v>85</v>
      </c>
      <c r="BV94" s="54" t="s">
        <v>86</v>
      </c>
      <c r="BW94" s="54" t="s">
        <v>4</v>
      </c>
      <c r="BX94" s="54" t="s">
        <v>87</v>
      </c>
      <c r="CL94" s="54" t="s">
        <v>17</v>
      </c>
    </row>
    <row r="95" spans="1:91" s="4" customFormat="1" ht="24.75" customHeight="1">
      <c r="A95" s="56" t="s">
        <v>88</v>
      </c>
      <c r="B95" s="57"/>
      <c r="C95" s="58"/>
      <c r="D95" s="106" t="s">
        <v>89</v>
      </c>
      <c r="E95" s="106"/>
      <c r="F95" s="106"/>
      <c r="G95" s="106"/>
      <c r="H95" s="106"/>
      <c r="I95" s="94"/>
      <c r="J95" s="106" t="s">
        <v>90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4">
        <f>'2015-1 - Burstlining stáv...'!J95</f>
        <v>0</v>
      </c>
      <c r="AH95" s="105"/>
      <c r="AI95" s="105"/>
      <c r="AJ95" s="105"/>
      <c r="AK95" s="105"/>
      <c r="AL95" s="105"/>
      <c r="AM95" s="105"/>
      <c r="AN95" s="104">
        <f>AG95*1.21</f>
        <v>0</v>
      </c>
      <c r="AO95" s="105"/>
      <c r="AP95" s="105"/>
      <c r="AQ95" s="59" t="s">
        <v>91</v>
      </c>
      <c r="AR95" s="57"/>
      <c r="AS95" s="60">
        <v>0</v>
      </c>
      <c r="AT95" s="61">
        <f>ROUND(SUM(AV95:AW95),2)</f>
        <v>0</v>
      </c>
      <c r="AU95" s="62">
        <f>'2015-1 - Burstlining stáv...'!P122</f>
        <v>4605.966085999999</v>
      </c>
      <c r="AV95" s="61">
        <f>'2015-1 - Burstlining stáv...'!J33</f>
        <v>0</v>
      </c>
      <c r="AW95" s="61">
        <f>'2015-1 - Burstlining stáv...'!J34</f>
        <v>0</v>
      </c>
      <c r="AX95" s="61">
        <f>'2015-1 - Burstlining stáv...'!J35</f>
        <v>0</v>
      </c>
      <c r="AY95" s="61">
        <f>'2015-1 - Burstlining stáv...'!J36</f>
        <v>0</v>
      </c>
      <c r="AZ95" s="61">
        <f>'2015-1 - Burstlining stáv...'!F33</f>
        <v>0</v>
      </c>
      <c r="BA95" s="61">
        <f>'2015-1 - Burstlining stáv...'!F34</f>
        <v>0</v>
      </c>
      <c r="BB95" s="61">
        <f>'2015-1 - Burstlining stáv...'!F35</f>
        <v>0</v>
      </c>
      <c r="BC95" s="61">
        <f>'2015-1 - Burstlining stáv...'!F36</f>
        <v>0</v>
      </c>
      <c r="BD95" s="63">
        <f>'2015-1 - Burstlining stáv...'!F37</f>
        <v>0</v>
      </c>
      <c r="BT95" s="64" t="s">
        <v>92</v>
      </c>
      <c r="BV95" s="64" t="s">
        <v>86</v>
      </c>
      <c r="BW95" s="64" t="s">
        <v>93</v>
      </c>
      <c r="BX95" s="64" t="s">
        <v>4</v>
      </c>
      <c r="CL95" s="64" t="s">
        <v>17</v>
      </c>
      <c r="CM95" s="64" t="s">
        <v>94</v>
      </c>
    </row>
    <row r="96" spans="1:91" s="4" customFormat="1" ht="16.5" customHeight="1">
      <c r="A96" s="56" t="s">
        <v>88</v>
      </c>
      <c r="B96" s="57"/>
      <c r="C96" s="58"/>
      <c r="D96" s="106" t="s">
        <v>95</v>
      </c>
      <c r="E96" s="106"/>
      <c r="F96" s="106"/>
      <c r="G96" s="106"/>
      <c r="H96" s="106"/>
      <c r="I96" s="94"/>
      <c r="J96" s="106" t="s">
        <v>96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4">
        <f>'2015-2 - Obnova RŠ č. 358...'!J95</f>
        <v>0</v>
      </c>
      <c r="AH96" s="105"/>
      <c r="AI96" s="105"/>
      <c r="AJ96" s="105"/>
      <c r="AK96" s="105"/>
      <c r="AL96" s="105"/>
      <c r="AM96" s="105"/>
      <c r="AN96" s="104">
        <f aca="true" t="shared" si="0" ref="AN96:AN97">AG96*1.21</f>
        <v>0</v>
      </c>
      <c r="AO96" s="105"/>
      <c r="AP96" s="105"/>
      <c r="AQ96" s="59" t="s">
        <v>91</v>
      </c>
      <c r="AR96" s="57"/>
      <c r="AS96" s="60">
        <v>0</v>
      </c>
      <c r="AT96" s="61">
        <f>ROUND(SUM(AV96:AW96),2)</f>
        <v>0</v>
      </c>
      <c r="AU96" s="62">
        <f>'2015-2 - Obnova RŠ č. 358...'!P124</f>
        <v>743.5755659999999</v>
      </c>
      <c r="AV96" s="61">
        <f>'2015-2 - Obnova RŠ č. 358...'!J33</f>
        <v>0</v>
      </c>
      <c r="AW96" s="61">
        <f>'2015-2 - Obnova RŠ č. 358...'!J34</f>
        <v>0</v>
      </c>
      <c r="AX96" s="61">
        <f>'2015-2 - Obnova RŠ č. 358...'!J35</f>
        <v>0</v>
      </c>
      <c r="AY96" s="61">
        <f>'2015-2 - Obnova RŠ č. 358...'!J36</f>
        <v>0</v>
      </c>
      <c r="AZ96" s="61">
        <f>'2015-2 - Obnova RŠ č. 358...'!F33</f>
        <v>0</v>
      </c>
      <c r="BA96" s="61">
        <f>'2015-2 - Obnova RŠ č. 358...'!F34</f>
        <v>0</v>
      </c>
      <c r="BB96" s="61">
        <f>'2015-2 - Obnova RŠ č. 358...'!F35</f>
        <v>0</v>
      </c>
      <c r="BC96" s="61">
        <f>'2015-2 - Obnova RŠ č. 358...'!F36</f>
        <v>0</v>
      </c>
      <c r="BD96" s="63">
        <f>'2015-2 - Obnova RŠ č. 358...'!F37</f>
        <v>0</v>
      </c>
      <c r="BT96" s="64" t="s">
        <v>92</v>
      </c>
      <c r="BV96" s="64" t="s">
        <v>86</v>
      </c>
      <c r="BW96" s="64" t="s">
        <v>97</v>
      </c>
      <c r="BX96" s="64" t="s">
        <v>4</v>
      </c>
      <c r="CL96" s="64" t="s">
        <v>17</v>
      </c>
      <c r="CM96" s="64" t="s">
        <v>94</v>
      </c>
    </row>
    <row r="97" spans="1:91" s="4" customFormat="1" ht="16.5" customHeight="1">
      <c r="A97" s="56" t="s">
        <v>88</v>
      </c>
      <c r="B97" s="57"/>
      <c r="C97" s="58"/>
      <c r="D97" s="106" t="s">
        <v>98</v>
      </c>
      <c r="E97" s="106"/>
      <c r="F97" s="106"/>
      <c r="G97" s="106"/>
      <c r="H97" s="106"/>
      <c r="I97" s="94"/>
      <c r="J97" s="106" t="s">
        <v>99</v>
      </c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4">
        <f>'2015-3 - Zpevněná plocha ...'!J95</f>
        <v>0</v>
      </c>
      <c r="AH97" s="105"/>
      <c r="AI97" s="105"/>
      <c r="AJ97" s="105"/>
      <c r="AK97" s="105"/>
      <c r="AL97" s="105"/>
      <c r="AM97" s="105"/>
      <c r="AN97" s="104">
        <f t="shared" si="0"/>
        <v>0</v>
      </c>
      <c r="AO97" s="105"/>
      <c r="AP97" s="105"/>
      <c r="AQ97" s="59" t="s">
        <v>100</v>
      </c>
      <c r="AR97" s="57"/>
      <c r="AS97" s="65">
        <v>0</v>
      </c>
      <c r="AT97" s="66">
        <f>ROUND(SUM(AV97:AW97),2)</f>
        <v>0</v>
      </c>
      <c r="AU97" s="67">
        <f>'2015-3 - Zpevněná plocha ...'!P120</f>
        <v>16.545122</v>
      </c>
      <c r="AV97" s="66">
        <f>'2015-3 - Zpevněná plocha ...'!J33</f>
        <v>0</v>
      </c>
      <c r="AW97" s="66">
        <f>'2015-3 - Zpevněná plocha ...'!J34</f>
        <v>0</v>
      </c>
      <c r="AX97" s="66">
        <f>'2015-3 - Zpevněná plocha ...'!J35</f>
        <v>0</v>
      </c>
      <c r="AY97" s="66">
        <f>'2015-3 - Zpevněná plocha ...'!J36</f>
        <v>0</v>
      </c>
      <c r="AZ97" s="66">
        <f>'2015-3 - Zpevněná plocha ...'!F33</f>
        <v>0</v>
      </c>
      <c r="BA97" s="66">
        <f>'2015-3 - Zpevněná plocha ...'!F34</f>
        <v>0</v>
      </c>
      <c r="BB97" s="66">
        <f>'2015-3 - Zpevněná plocha ...'!F35</f>
        <v>0</v>
      </c>
      <c r="BC97" s="66">
        <f>'2015-3 - Zpevněná plocha ...'!F36</f>
        <v>0</v>
      </c>
      <c r="BD97" s="68">
        <f>'2015-3 - Zpevněná plocha ...'!F37</f>
        <v>0</v>
      </c>
      <c r="BT97" s="64" t="s">
        <v>92</v>
      </c>
      <c r="BV97" s="64" t="s">
        <v>86</v>
      </c>
      <c r="BW97" s="64" t="s">
        <v>101</v>
      </c>
      <c r="BX97" s="64" t="s">
        <v>4</v>
      </c>
      <c r="CL97" s="64" t="s">
        <v>17</v>
      </c>
      <c r="CM97" s="64" t="s">
        <v>94</v>
      </c>
    </row>
    <row r="98" spans="1:57" s="2" customFormat="1" ht="30" customHeight="1">
      <c r="A98" s="83"/>
      <c r="B98" s="19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19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</row>
    <row r="99" spans="1:57" s="2" customFormat="1" ht="6.95" customHeight="1">
      <c r="A99" s="83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19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2015-1 - Burstlining stáv...'!C2" display="/"/>
    <hyperlink ref="A96" location="'2015-2 - Obnova RŠ č. 358...'!C2" display="/"/>
    <hyperlink ref="A97" location="'2015-3 - Zpevněná ploch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51"/>
  <sheetViews>
    <sheetView showGridLines="0" workbookViewId="0" topLeftCell="A92">
      <selection activeCell="I125" sqref="I125"/>
    </sheetView>
  </sheetViews>
  <sheetFormatPr defaultColWidth="9.140625" defaultRowHeight="12"/>
  <cols>
    <col min="1" max="1" width="8.28125" style="69" customWidth="1"/>
    <col min="2" max="2" width="1.7109375" style="136" customWidth="1"/>
    <col min="3" max="3" width="4.140625" style="136" customWidth="1"/>
    <col min="4" max="4" width="4.28125" style="136" customWidth="1"/>
    <col min="5" max="5" width="17.140625" style="136" customWidth="1"/>
    <col min="6" max="6" width="50.8515625" style="136" customWidth="1"/>
    <col min="7" max="7" width="7.00390625" style="136" customWidth="1"/>
    <col min="8" max="8" width="11.421875" style="136" customWidth="1"/>
    <col min="9" max="10" width="20.140625" style="136" customWidth="1"/>
    <col min="11" max="11" width="20.140625" style="69" hidden="1" customWidth="1"/>
    <col min="12" max="12" width="9.28125" style="69" hidden="1" customWidth="1"/>
    <col min="13" max="13" width="10.8515625" style="69" hidden="1" customWidth="1"/>
    <col min="14" max="14" width="9.140625" style="69" hidden="1" customWidth="1"/>
    <col min="15" max="20" width="14.140625" style="69" hidden="1" customWidth="1"/>
    <col min="21" max="21" width="16.28125" style="69" customWidth="1"/>
    <col min="22" max="22" width="12.28125" style="69" customWidth="1"/>
    <col min="23" max="23" width="16.28125" style="69" customWidth="1"/>
    <col min="24" max="24" width="12.28125" style="69" customWidth="1"/>
    <col min="25" max="25" width="15.00390625" style="69" customWidth="1"/>
    <col min="26" max="26" width="11.00390625" style="69" customWidth="1"/>
    <col min="27" max="27" width="15.00390625" style="69" customWidth="1"/>
    <col min="28" max="28" width="16.28125" style="69" customWidth="1"/>
    <col min="29" max="29" width="11.00390625" style="69" customWidth="1"/>
    <col min="30" max="30" width="15.00390625" style="69" customWidth="1"/>
    <col min="31" max="31" width="16.28125" style="69" customWidth="1"/>
    <col min="32" max="43" width="9.28125" style="69" customWidth="1"/>
    <col min="44" max="65" width="9.28125" style="69" hidden="1" customWidth="1"/>
    <col min="66" max="16384" width="9.28125" style="69" customWidth="1"/>
  </cols>
  <sheetData>
    <row r="1" ht="12" hidden="1"/>
    <row r="2" spans="12:56" ht="36.95" customHeight="1" hidden="1">
      <c r="L2" s="137" t="s">
        <v>5</v>
      </c>
      <c r="M2" s="138"/>
      <c r="N2" s="138"/>
      <c r="O2" s="138"/>
      <c r="P2" s="138"/>
      <c r="Q2" s="138"/>
      <c r="R2" s="138"/>
      <c r="S2" s="138"/>
      <c r="T2" s="138"/>
      <c r="U2" s="138"/>
      <c r="V2" s="138"/>
      <c r="AT2" s="139" t="s">
        <v>93</v>
      </c>
      <c r="AZ2" s="140" t="s">
        <v>102</v>
      </c>
      <c r="BA2" s="140" t="s">
        <v>1</v>
      </c>
      <c r="BB2" s="140" t="s">
        <v>1</v>
      </c>
      <c r="BC2" s="140" t="s">
        <v>103</v>
      </c>
      <c r="BD2" s="140" t="s">
        <v>94</v>
      </c>
    </row>
    <row r="3" spans="2:56" ht="6.95" customHeight="1" hidden="1">
      <c r="B3" s="141"/>
      <c r="C3" s="142"/>
      <c r="D3" s="142"/>
      <c r="E3" s="142"/>
      <c r="F3" s="142"/>
      <c r="G3" s="142"/>
      <c r="H3" s="142"/>
      <c r="I3" s="142"/>
      <c r="J3" s="142"/>
      <c r="K3" s="143"/>
      <c r="L3" s="144"/>
      <c r="AT3" s="139" t="s">
        <v>94</v>
      </c>
      <c r="AZ3" s="140" t="s">
        <v>104</v>
      </c>
      <c r="BA3" s="140" t="s">
        <v>1</v>
      </c>
      <c r="BB3" s="140" t="s">
        <v>1</v>
      </c>
      <c r="BC3" s="140" t="s">
        <v>105</v>
      </c>
      <c r="BD3" s="140" t="s">
        <v>94</v>
      </c>
    </row>
    <row r="4" spans="2:56" ht="24.95" customHeight="1" hidden="1">
      <c r="B4" s="145"/>
      <c r="D4" s="146" t="s">
        <v>106</v>
      </c>
      <c r="L4" s="144"/>
      <c r="M4" s="147" t="s">
        <v>10</v>
      </c>
      <c r="AT4" s="139" t="s">
        <v>3</v>
      </c>
      <c r="AZ4" s="140" t="s">
        <v>107</v>
      </c>
      <c r="BA4" s="140" t="s">
        <v>1</v>
      </c>
      <c r="BB4" s="140" t="s">
        <v>1</v>
      </c>
      <c r="BC4" s="140" t="s">
        <v>108</v>
      </c>
      <c r="BD4" s="140" t="s">
        <v>94</v>
      </c>
    </row>
    <row r="5" spans="2:56" ht="6.95" customHeight="1" hidden="1">
      <c r="B5" s="145"/>
      <c r="L5" s="144"/>
      <c r="AZ5" s="140" t="s">
        <v>109</v>
      </c>
      <c r="BA5" s="140" t="s">
        <v>1</v>
      </c>
      <c r="BB5" s="140" t="s">
        <v>1</v>
      </c>
      <c r="BC5" s="140" t="s">
        <v>110</v>
      </c>
      <c r="BD5" s="140" t="s">
        <v>94</v>
      </c>
    </row>
    <row r="6" spans="2:56" ht="12" customHeight="1" hidden="1">
      <c r="B6" s="145"/>
      <c r="D6" s="148" t="s">
        <v>14</v>
      </c>
      <c r="L6" s="144"/>
      <c r="AZ6" s="140" t="s">
        <v>111</v>
      </c>
      <c r="BA6" s="140" t="s">
        <v>1</v>
      </c>
      <c r="BB6" s="140" t="s">
        <v>1</v>
      </c>
      <c r="BC6" s="140" t="s">
        <v>112</v>
      </c>
      <c r="BD6" s="140" t="s">
        <v>94</v>
      </c>
    </row>
    <row r="7" spans="2:56" ht="16.5" customHeight="1" hidden="1">
      <c r="B7" s="145"/>
      <c r="E7" s="149" t="str">
        <f>'Rekapitulace stavby'!K6</f>
        <v>Jiřice, úpravy výtlaku odpadních vod</v>
      </c>
      <c r="F7" s="150"/>
      <c r="G7" s="150"/>
      <c r="H7" s="150"/>
      <c r="L7" s="144"/>
      <c r="AZ7" s="140" t="s">
        <v>113</v>
      </c>
      <c r="BA7" s="140" t="s">
        <v>1</v>
      </c>
      <c r="BB7" s="140" t="s">
        <v>1</v>
      </c>
      <c r="BC7" s="140" t="s">
        <v>114</v>
      </c>
      <c r="BD7" s="140" t="s">
        <v>94</v>
      </c>
    </row>
    <row r="8" spans="1:56" s="155" customFormat="1" ht="12" customHeight="1" hidden="1">
      <c r="A8" s="151"/>
      <c r="B8" s="152"/>
      <c r="C8" s="153"/>
      <c r="D8" s="148" t="s">
        <v>115</v>
      </c>
      <c r="E8" s="153"/>
      <c r="F8" s="153"/>
      <c r="G8" s="153"/>
      <c r="H8" s="153"/>
      <c r="I8" s="153"/>
      <c r="J8" s="153"/>
      <c r="K8" s="151"/>
      <c r="L8" s="154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Z8" s="140" t="s">
        <v>116</v>
      </c>
      <c r="BA8" s="140" t="s">
        <v>1</v>
      </c>
      <c r="BB8" s="140" t="s">
        <v>1</v>
      </c>
      <c r="BC8" s="140" t="s">
        <v>117</v>
      </c>
      <c r="BD8" s="140" t="s">
        <v>94</v>
      </c>
    </row>
    <row r="9" spans="1:56" s="155" customFormat="1" ht="16.5" customHeight="1" hidden="1">
      <c r="A9" s="151"/>
      <c r="B9" s="152"/>
      <c r="C9" s="153"/>
      <c r="D9" s="153"/>
      <c r="E9" s="156" t="s">
        <v>118</v>
      </c>
      <c r="F9" s="157"/>
      <c r="G9" s="157"/>
      <c r="H9" s="157"/>
      <c r="I9" s="153"/>
      <c r="J9" s="153"/>
      <c r="K9" s="151"/>
      <c r="L9" s="154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Z9" s="140" t="s">
        <v>119</v>
      </c>
      <c r="BA9" s="140" t="s">
        <v>1</v>
      </c>
      <c r="BB9" s="140" t="s">
        <v>1</v>
      </c>
      <c r="BC9" s="140" t="s">
        <v>120</v>
      </c>
      <c r="BD9" s="140" t="s">
        <v>94</v>
      </c>
    </row>
    <row r="10" spans="1:56" s="155" customFormat="1" ht="12" hidden="1">
      <c r="A10" s="151"/>
      <c r="B10" s="152"/>
      <c r="C10" s="153"/>
      <c r="D10" s="153"/>
      <c r="E10" s="153"/>
      <c r="F10" s="153"/>
      <c r="G10" s="153"/>
      <c r="H10" s="153"/>
      <c r="I10" s="153"/>
      <c r="J10" s="153"/>
      <c r="K10" s="151"/>
      <c r="L10" s="154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Z10" s="140" t="s">
        <v>121</v>
      </c>
      <c r="BA10" s="140" t="s">
        <v>1</v>
      </c>
      <c r="BB10" s="140" t="s">
        <v>1</v>
      </c>
      <c r="BC10" s="140" t="s">
        <v>122</v>
      </c>
      <c r="BD10" s="140" t="s">
        <v>94</v>
      </c>
    </row>
    <row r="11" spans="1:56" s="155" customFormat="1" ht="12" customHeight="1" hidden="1">
      <c r="A11" s="151"/>
      <c r="B11" s="152"/>
      <c r="C11" s="153"/>
      <c r="D11" s="148" t="s">
        <v>16</v>
      </c>
      <c r="E11" s="153"/>
      <c r="F11" s="158" t="s">
        <v>17</v>
      </c>
      <c r="G11" s="153"/>
      <c r="H11" s="153"/>
      <c r="I11" s="148" t="s">
        <v>18</v>
      </c>
      <c r="J11" s="158" t="s">
        <v>19</v>
      </c>
      <c r="K11" s="151"/>
      <c r="L11" s="154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Z11" s="140" t="s">
        <v>123</v>
      </c>
      <c r="BA11" s="140" t="s">
        <v>1</v>
      </c>
      <c r="BB11" s="140" t="s">
        <v>1</v>
      </c>
      <c r="BC11" s="140" t="s">
        <v>84</v>
      </c>
      <c r="BD11" s="140" t="s">
        <v>94</v>
      </c>
    </row>
    <row r="12" spans="1:56" s="155" customFormat="1" ht="12" customHeight="1" hidden="1">
      <c r="A12" s="151"/>
      <c r="B12" s="152"/>
      <c r="C12" s="153"/>
      <c r="D12" s="148" t="s">
        <v>20</v>
      </c>
      <c r="E12" s="153"/>
      <c r="F12" s="158" t="s">
        <v>21</v>
      </c>
      <c r="G12" s="153"/>
      <c r="H12" s="153"/>
      <c r="I12" s="148" t="s">
        <v>22</v>
      </c>
      <c r="J12" s="159" t="str">
        <f>'Rekapitulace stavby'!AN8</f>
        <v>14. 10. 2021</v>
      </c>
      <c r="K12" s="151"/>
      <c r="L12" s="154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Z12" s="140" t="s">
        <v>124</v>
      </c>
      <c r="BA12" s="140" t="s">
        <v>1</v>
      </c>
      <c r="BB12" s="140" t="s">
        <v>1</v>
      </c>
      <c r="BC12" s="140" t="s">
        <v>125</v>
      </c>
      <c r="BD12" s="140" t="s">
        <v>94</v>
      </c>
    </row>
    <row r="13" spans="1:56" s="155" customFormat="1" ht="21.75" customHeight="1" hidden="1">
      <c r="A13" s="151"/>
      <c r="B13" s="152"/>
      <c r="C13" s="153"/>
      <c r="D13" s="160" t="s">
        <v>24</v>
      </c>
      <c r="E13" s="153"/>
      <c r="F13" s="161" t="s">
        <v>25</v>
      </c>
      <c r="G13" s="153"/>
      <c r="H13" s="153"/>
      <c r="I13" s="160" t="s">
        <v>26</v>
      </c>
      <c r="J13" s="161" t="s">
        <v>126</v>
      </c>
      <c r="K13" s="151"/>
      <c r="L13" s="154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Z13" s="140" t="s">
        <v>127</v>
      </c>
      <c r="BA13" s="140" t="s">
        <v>1</v>
      </c>
      <c r="BB13" s="140" t="s">
        <v>1</v>
      </c>
      <c r="BC13" s="140" t="s">
        <v>128</v>
      </c>
      <c r="BD13" s="140" t="s">
        <v>94</v>
      </c>
    </row>
    <row r="14" spans="1:56" s="155" customFormat="1" ht="12" customHeight="1" hidden="1">
      <c r="A14" s="151"/>
      <c r="B14" s="152"/>
      <c r="C14" s="153"/>
      <c r="D14" s="148" t="s">
        <v>28</v>
      </c>
      <c r="E14" s="153"/>
      <c r="F14" s="153"/>
      <c r="G14" s="153"/>
      <c r="H14" s="153"/>
      <c r="I14" s="148" t="s">
        <v>29</v>
      </c>
      <c r="J14" s="158" t="s">
        <v>30</v>
      </c>
      <c r="K14" s="151"/>
      <c r="L14" s="154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Z14" s="140" t="s">
        <v>129</v>
      </c>
      <c r="BA14" s="140" t="s">
        <v>1</v>
      </c>
      <c r="BB14" s="140" t="s">
        <v>1</v>
      </c>
      <c r="BC14" s="140" t="s">
        <v>125</v>
      </c>
      <c r="BD14" s="140" t="s">
        <v>94</v>
      </c>
    </row>
    <row r="15" spans="1:56" s="155" customFormat="1" ht="18" customHeight="1" hidden="1">
      <c r="A15" s="151"/>
      <c r="B15" s="152"/>
      <c r="C15" s="153"/>
      <c r="D15" s="153"/>
      <c r="E15" s="158" t="s">
        <v>31</v>
      </c>
      <c r="F15" s="153"/>
      <c r="G15" s="153"/>
      <c r="H15" s="153"/>
      <c r="I15" s="148" t="s">
        <v>32</v>
      </c>
      <c r="J15" s="158" t="s">
        <v>33</v>
      </c>
      <c r="K15" s="151"/>
      <c r="L15" s="154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Z15" s="140" t="s">
        <v>130</v>
      </c>
      <c r="BA15" s="140" t="s">
        <v>1</v>
      </c>
      <c r="BB15" s="140" t="s">
        <v>1</v>
      </c>
      <c r="BC15" s="140" t="s">
        <v>131</v>
      </c>
      <c r="BD15" s="140" t="s">
        <v>94</v>
      </c>
    </row>
    <row r="16" spans="1:56" s="155" customFormat="1" ht="6.95" customHeight="1" hidden="1">
      <c r="A16" s="151"/>
      <c r="B16" s="152"/>
      <c r="C16" s="153"/>
      <c r="D16" s="153"/>
      <c r="E16" s="153"/>
      <c r="F16" s="153"/>
      <c r="G16" s="153"/>
      <c r="H16" s="153"/>
      <c r="I16" s="153"/>
      <c r="J16" s="153"/>
      <c r="K16" s="151"/>
      <c r="L16" s="154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Z16" s="140" t="s">
        <v>132</v>
      </c>
      <c r="BA16" s="140" t="s">
        <v>1</v>
      </c>
      <c r="BB16" s="140" t="s">
        <v>1</v>
      </c>
      <c r="BC16" s="140" t="s">
        <v>133</v>
      </c>
      <c r="BD16" s="140" t="s">
        <v>94</v>
      </c>
    </row>
    <row r="17" spans="1:56" s="155" customFormat="1" ht="12" customHeight="1" hidden="1">
      <c r="A17" s="151"/>
      <c r="B17" s="152"/>
      <c r="C17" s="153"/>
      <c r="D17" s="148" t="s">
        <v>34</v>
      </c>
      <c r="E17" s="153"/>
      <c r="F17" s="153"/>
      <c r="G17" s="153"/>
      <c r="H17" s="153"/>
      <c r="I17" s="148" t="s">
        <v>29</v>
      </c>
      <c r="J17" s="158" t="str">
        <f>'Rekapitulace stavby'!AN13</f>
        <v/>
      </c>
      <c r="K17" s="151"/>
      <c r="L17" s="154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Z17" s="140" t="s">
        <v>134</v>
      </c>
      <c r="BA17" s="140" t="s">
        <v>1</v>
      </c>
      <c r="BB17" s="140" t="s">
        <v>1</v>
      </c>
      <c r="BC17" s="140" t="s">
        <v>135</v>
      </c>
      <c r="BD17" s="140" t="s">
        <v>94</v>
      </c>
    </row>
    <row r="18" spans="1:56" s="155" customFormat="1" ht="18" customHeight="1" hidden="1">
      <c r="A18" s="151"/>
      <c r="B18" s="152"/>
      <c r="C18" s="153"/>
      <c r="D18" s="153"/>
      <c r="E18" s="162" t="str">
        <f>'Rekapitulace stavby'!E14</f>
        <v xml:space="preserve"> </v>
      </c>
      <c r="F18" s="162"/>
      <c r="G18" s="162"/>
      <c r="H18" s="162"/>
      <c r="I18" s="148" t="s">
        <v>32</v>
      </c>
      <c r="J18" s="158" t="str">
        <f>'Rekapitulace stavby'!AN14</f>
        <v/>
      </c>
      <c r="K18" s="151"/>
      <c r="L18" s="154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Z18" s="140" t="s">
        <v>136</v>
      </c>
      <c r="BA18" s="140" t="s">
        <v>1</v>
      </c>
      <c r="BB18" s="140" t="s">
        <v>1</v>
      </c>
      <c r="BC18" s="140" t="s">
        <v>84</v>
      </c>
      <c r="BD18" s="140" t="s">
        <v>94</v>
      </c>
    </row>
    <row r="19" spans="1:56" s="155" customFormat="1" ht="6.95" customHeight="1" hidden="1">
      <c r="A19" s="151"/>
      <c r="B19" s="152"/>
      <c r="C19" s="153"/>
      <c r="D19" s="153"/>
      <c r="E19" s="153"/>
      <c r="F19" s="153"/>
      <c r="G19" s="153"/>
      <c r="H19" s="153"/>
      <c r="I19" s="153"/>
      <c r="J19" s="153"/>
      <c r="K19" s="151"/>
      <c r="L19" s="154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Z19" s="140" t="s">
        <v>137</v>
      </c>
      <c r="BA19" s="140" t="s">
        <v>1</v>
      </c>
      <c r="BB19" s="140" t="s">
        <v>1</v>
      </c>
      <c r="BC19" s="140" t="s">
        <v>138</v>
      </c>
      <c r="BD19" s="140" t="s">
        <v>94</v>
      </c>
    </row>
    <row r="20" spans="1:56" s="155" customFormat="1" ht="12" customHeight="1" hidden="1">
      <c r="A20" s="151"/>
      <c r="B20" s="152"/>
      <c r="C20" s="153"/>
      <c r="D20" s="148" t="s">
        <v>36</v>
      </c>
      <c r="E20" s="153"/>
      <c r="F20" s="153"/>
      <c r="G20" s="153"/>
      <c r="H20" s="153"/>
      <c r="I20" s="148" t="s">
        <v>29</v>
      </c>
      <c r="J20" s="158" t="s">
        <v>37</v>
      </c>
      <c r="K20" s="151"/>
      <c r="L20" s="154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Z20" s="140" t="s">
        <v>139</v>
      </c>
      <c r="BA20" s="140" t="s">
        <v>1</v>
      </c>
      <c r="BB20" s="140" t="s">
        <v>1</v>
      </c>
      <c r="BC20" s="140" t="s">
        <v>133</v>
      </c>
      <c r="BD20" s="140" t="s">
        <v>94</v>
      </c>
    </row>
    <row r="21" spans="1:56" s="155" customFormat="1" ht="18" customHeight="1" hidden="1">
      <c r="A21" s="151"/>
      <c r="B21" s="152"/>
      <c r="C21" s="153"/>
      <c r="D21" s="153"/>
      <c r="E21" s="158" t="s">
        <v>38</v>
      </c>
      <c r="F21" s="153"/>
      <c r="G21" s="153"/>
      <c r="H21" s="153"/>
      <c r="I21" s="148" t="s">
        <v>32</v>
      </c>
      <c r="J21" s="158" t="s">
        <v>39</v>
      </c>
      <c r="K21" s="151"/>
      <c r="L21" s="154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Z21" s="140" t="s">
        <v>140</v>
      </c>
      <c r="BA21" s="140" t="s">
        <v>1</v>
      </c>
      <c r="BB21" s="140" t="s">
        <v>1</v>
      </c>
      <c r="BC21" s="140" t="s">
        <v>125</v>
      </c>
      <c r="BD21" s="140" t="s">
        <v>94</v>
      </c>
    </row>
    <row r="22" spans="1:56" s="155" customFormat="1" ht="6.95" customHeight="1" hidden="1">
      <c r="A22" s="151"/>
      <c r="B22" s="152"/>
      <c r="C22" s="153"/>
      <c r="D22" s="153"/>
      <c r="E22" s="153"/>
      <c r="F22" s="153"/>
      <c r="G22" s="153"/>
      <c r="H22" s="153"/>
      <c r="I22" s="153"/>
      <c r="J22" s="153"/>
      <c r="K22" s="151"/>
      <c r="L22" s="154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Z22" s="140" t="s">
        <v>141</v>
      </c>
      <c r="BA22" s="140" t="s">
        <v>1</v>
      </c>
      <c r="BB22" s="140" t="s">
        <v>1</v>
      </c>
      <c r="BC22" s="140" t="s">
        <v>142</v>
      </c>
      <c r="BD22" s="140" t="s">
        <v>94</v>
      </c>
    </row>
    <row r="23" spans="1:56" s="155" customFormat="1" ht="12" customHeight="1" hidden="1">
      <c r="A23" s="151"/>
      <c r="B23" s="152"/>
      <c r="C23" s="153"/>
      <c r="D23" s="148" t="s">
        <v>41</v>
      </c>
      <c r="E23" s="153"/>
      <c r="F23" s="153"/>
      <c r="G23" s="153"/>
      <c r="H23" s="153"/>
      <c r="I23" s="148" t="s">
        <v>29</v>
      </c>
      <c r="J23" s="158" t="s">
        <v>37</v>
      </c>
      <c r="K23" s="151"/>
      <c r="L23" s="154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Z23" s="140" t="s">
        <v>143</v>
      </c>
      <c r="BA23" s="140" t="s">
        <v>1</v>
      </c>
      <c r="BB23" s="140" t="s">
        <v>1</v>
      </c>
      <c r="BC23" s="140" t="s">
        <v>144</v>
      </c>
      <c r="BD23" s="140" t="s">
        <v>94</v>
      </c>
    </row>
    <row r="24" spans="1:56" s="155" customFormat="1" ht="18" customHeight="1" hidden="1">
      <c r="A24" s="151"/>
      <c r="B24" s="152"/>
      <c r="C24" s="153"/>
      <c r="D24" s="153"/>
      <c r="E24" s="158" t="s">
        <v>42</v>
      </c>
      <c r="F24" s="153"/>
      <c r="G24" s="153"/>
      <c r="H24" s="153"/>
      <c r="I24" s="148" t="s">
        <v>32</v>
      </c>
      <c r="J24" s="158" t="s">
        <v>39</v>
      </c>
      <c r="K24" s="151"/>
      <c r="L24" s="154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Z24" s="140" t="s">
        <v>145</v>
      </c>
      <c r="BA24" s="140" t="s">
        <v>1</v>
      </c>
      <c r="BB24" s="140" t="s">
        <v>1</v>
      </c>
      <c r="BC24" s="140" t="s">
        <v>146</v>
      </c>
      <c r="BD24" s="140" t="s">
        <v>94</v>
      </c>
    </row>
    <row r="25" spans="1:56" s="155" customFormat="1" ht="6.95" customHeight="1" hidden="1">
      <c r="A25" s="151"/>
      <c r="B25" s="152"/>
      <c r="C25" s="153"/>
      <c r="D25" s="153"/>
      <c r="E25" s="153"/>
      <c r="F25" s="153"/>
      <c r="G25" s="153"/>
      <c r="H25" s="153"/>
      <c r="I25" s="153"/>
      <c r="J25" s="153"/>
      <c r="K25" s="151"/>
      <c r="L25" s="154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Z25" s="140" t="s">
        <v>147</v>
      </c>
      <c r="BA25" s="140" t="s">
        <v>1</v>
      </c>
      <c r="BB25" s="140" t="s">
        <v>1</v>
      </c>
      <c r="BC25" s="140" t="s">
        <v>148</v>
      </c>
      <c r="BD25" s="140" t="s">
        <v>94</v>
      </c>
    </row>
    <row r="26" spans="1:56" s="155" customFormat="1" ht="12" customHeight="1" hidden="1">
      <c r="A26" s="151"/>
      <c r="B26" s="152"/>
      <c r="C26" s="153"/>
      <c r="D26" s="148" t="s">
        <v>43</v>
      </c>
      <c r="E26" s="153"/>
      <c r="F26" s="153"/>
      <c r="G26" s="153"/>
      <c r="H26" s="153"/>
      <c r="I26" s="153"/>
      <c r="J26" s="153"/>
      <c r="K26" s="151"/>
      <c r="L26" s="154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Z26" s="140" t="s">
        <v>149</v>
      </c>
      <c r="BA26" s="140" t="s">
        <v>1</v>
      </c>
      <c r="BB26" s="140" t="s">
        <v>1</v>
      </c>
      <c r="BC26" s="140" t="s">
        <v>150</v>
      </c>
      <c r="BD26" s="140" t="s">
        <v>94</v>
      </c>
    </row>
    <row r="27" spans="1:56" s="168" customFormat="1" ht="16.5" customHeight="1" hidden="1">
      <c r="A27" s="163"/>
      <c r="B27" s="164"/>
      <c r="C27" s="165"/>
      <c r="D27" s="165"/>
      <c r="E27" s="166" t="s">
        <v>1</v>
      </c>
      <c r="F27" s="166"/>
      <c r="G27" s="166"/>
      <c r="H27" s="166"/>
      <c r="I27" s="165"/>
      <c r="J27" s="165"/>
      <c r="K27" s="163"/>
      <c r="L27" s="167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Z27" s="169" t="s">
        <v>151</v>
      </c>
      <c r="BA27" s="169" t="s">
        <v>1</v>
      </c>
      <c r="BB27" s="169" t="s">
        <v>1</v>
      </c>
      <c r="BC27" s="169" t="s">
        <v>152</v>
      </c>
      <c r="BD27" s="169" t="s">
        <v>94</v>
      </c>
    </row>
    <row r="28" spans="1:31" s="155" customFormat="1" ht="6.95" customHeight="1" hidden="1">
      <c r="A28" s="151"/>
      <c r="B28" s="152"/>
      <c r="C28" s="153"/>
      <c r="D28" s="153"/>
      <c r="E28" s="153"/>
      <c r="F28" s="153"/>
      <c r="G28" s="153"/>
      <c r="H28" s="153"/>
      <c r="I28" s="153"/>
      <c r="J28" s="153"/>
      <c r="K28" s="151"/>
      <c r="L28" s="154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</row>
    <row r="29" spans="1:31" s="155" customFormat="1" ht="6.95" customHeight="1" hidden="1">
      <c r="A29" s="151"/>
      <c r="B29" s="152"/>
      <c r="C29" s="153"/>
      <c r="D29" s="170"/>
      <c r="E29" s="170"/>
      <c r="F29" s="170"/>
      <c r="G29" s="170"/>
      <c r="H29" s="170"/>
      <c r="I29" s="170"/>
      <c r="J29" s="170"/>
      <c r="K29" s="17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155" customFormat="1" ht="25.35" customHeight="1" hidden="1">
      <c r="A30" s="151"/>
      <c r="B30" s="152"/>
      <c r="C30" s="153"/>
      <c r="D30" s="172" t="s">
        <v>44</v>
      </c>
      <c r="E30" s="153"/>
      <c r="F30" s="153"/>
      <c r="G30" s="153"/>
      <c r="H30" s="153"/>
      <c r="I30" s="153"/>
      <c r="J30" s="173">
        <f>ROUND(J122,2)</f>
        <v>0</v>
      </c>
      <c r="K30" s="151"/>
      <c r="L30" s="154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</row>
    <row r="31" spans="1:31" s="155" customFormat="1" ht="6.95" customHeight="1" hidden="1">
      <c r="A31" s="151"/>
      <c r="B31" s="152"/>
      <c r="C31" s="153"/>
      <c r="D31" s="170"/>
      <c r="E31" s="170"/>
      <c r="F31" s="170"/>
      <c r="G31" s="170"/>
      <c r="H31" s="170"/>
      <c r="I31" s="170"/>
      <c r="J31" s="170"/>
      <c r="K31" s="17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s="155" customFormat="1" ht="14.45" customHeight="1" hidden="1">
      <c r="A32" s="151"/>
      <c r="B32" s="152"/>
      <c r="C32" s="153"/>
      <c r="D32" s="153"/>
      <c r="E32" s="153"/>
      <c r="F32" s="174" t="s">
        <v>46</v>
      </c>
      <c r="G32" s="153"/>
      <c r="H32" s="153"/>
      <c r="I32" s="174" t="s">
        <v>45</v>
      </c>
      <c r="J32" s="174" t="s">
        <v>47</v>
      </c>
      <c r="K32" s="151"/>
      <c r="L32" s="154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</row>
    <row r="33" spans="1:31" s="155" customFormat="1" ht="14.45" customHeight="1" hidden="1">
      <c r="A33" s="151"/>
      <c r="B33" s="152"/>
      <c r="C33" s="153"/>
      <c r="D33" s="175" t="s">
        <v>48</v>
      </c>
      <c r="E33" s="148" t="s">
        <v>49</v>
      </c>
      <c r="F33" s="176">
        <f>ROUND((SUM(BE122:BE250)),2)</f>
        <v>0</v>
      </c>
      <c r="G33" s="153"/>
      <c r="H33" s="153"/>
      <c r="I33" s="177">
        <v>0.21</v>
      </c>
      <c r="J33" s="176">
        <f>ROUND(((SUM(BE122:BE250))*I33),2)</f>
        <v>0</v>
      </c>
      <c r="K33" s="151"/>
      <c r="L33" s="154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</row>
    <row r="34" spans="1:31" s="155" customFormat="1" ht="14.45" customHeight="1" hidden="1">
      <c r="A34" s="151"/>
      <c r="B34" s="152"/>
      <c r="C34" s="153"/>
      <c r="D34" s="153"/>
      <c r="E34" s="148" t="s">
        <v>50</v>
      </c>
      <c r="F34" s="176">
        <f>ROUND((SUM(BF122:BF250)),2)</f>
        <v>0</v>
      </c>
      <c r="G34" s="153"/>
      <c r="H34" s="153"/>
      <c r="I34" s="177">
        <v>0.15</v>
      </c>
      <c r="J34" s="176">
        <f>ROUND(((SUM(BF122:BF250))*I34),2)</f>
        <v>0</v>
      </c>
      <c r="K34" s="151"/>
      <c r="L34" s="154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</row>
    <row r="35" spans="1:31" s="155" customFormat="1" ht="14.45" customHeight="1" hidden="1">
      <c r="A35" s="151"/>
      <c r="B35" s="152"/>
      <c r="C35" s="153"/>
      <c r="D35" s="153"/>
      <c r="E35" s="148" t="s">
        <v>51</v>
      </c>
      <c r="F35" s="176">
        <f>ROUND((SUM(BG122:BG250)),2)</f>
        <v>0</v>
      </c>
      <c r="G35" s="153"/>
      <c r="H35" s="153"/>
      <c r="I35" s="177">
        <v>0.21</v>
      </c>
      <c r="J35" s="176">
        <f>0</f>
        <v>0</v>
      </c>
      <c r="K35" s="151"/>
      <c r="L35" s="154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</row>
    <row r="36" spans="1:31" s="155" customFormat="1" ht="14.45" customHeight="1" hidden="1">
      <c r="A36" s="151"/>
      <c r="B36" s="152"/>
      <c r="C36" s="153"/>
      <c r="D36" s="153"/>
      <c r="E36" s="148" t="s">
        <v>52</v>
      </c>
      <c r="F36" s="176">
        <f>ROUND((SUM(BH122:BH250)),2)</f>
        <v>0</v>
      </c>
      <c r="G36" s="153"/>
      <c r="H36" s="153"/>
      <c r="I36" s="177">
        <v>0.15</v>
      </c>
      <c r="J36" s="176">
        <f>0</f>
        <v>0</v>
      </c>
      <c r="K36" s="151"/>
      <c r="L36" s="154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</row>
    <row r="37" spans="1:31" s="155" customFormat="1" ht="14.45" customHeight="1" hidden="1">
      <c r="A37" s="151"/>
      <c r="B37" s="152"/>
      <c r="C37" s="153"/>
      <c r="D37" s="153"/>
      <c r="E37" s="148" t="s">
        <v>53</v>
      </c>
      <c r="F37" s="176">
        <f>ROUND((SUM(BI122:BI250)),2)</f>
        <v>0</v>
      </c>
      <c r="G37" s="153"/>
      <c r="H37" s="153"/>
      <c r="I37" s="177">
        <v>0</v>
      </c>
      <c r="J37" s="176">
        <f>0</f>
        <v>0</v>
      </c>
      <c r="K37" s="151"/>
      <c r="L37" s="154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</row>
    <row r="38" spans="1:31" s="155" customFormat="1" ht="6.95" customHeight="1" hidden="1">
      <c r="A38" s="151"/>
      <c r="B38" s="152"/>
      <c r="C38" s="153"/>
      <c r="D38" s="153"/>
      <c r="E38" s="153"/>
      <c r="F38" s="153"/>
      <c r="G38" s="153"/>
      <c r="H38" s="153"/>
      <c r="I38" s="153"/>
      <c r="J38" s="153"/>
      <c r="K38" s="151"/>
      <c r="L38" s="154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</row>
    <row r="39" spans="1:31" s="155" customFormat="1" ht="25.35" customHeight="1" hidden="1">
      <c r="A39" s="151"/>
      <c r="B39" s="152"/>
      <c r="C39" s="153"/>
      <c r="D39" s="178" t="s">
        <v>54</v>
      </c>
      <c r="E39" s="179"/>
      <c r="F39" s="179"/>
      <c r="G39" s="180" t="s">
        <v>55</v>
      </c>
      <c r="H39" s="181" t="s">
        <v>56</v>
      </c>
      <c r="I39" s="179"/>
      <c r="J39" s="182">
        <f>SUM(J30:J37)</f>
        <v>0</v>
      </c>
      <c r="K39" s="183"/>
      <c r="L39" s="154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</row>
    <row r="40" spans="1:31" s="155" customFormat="1" ht="14.45" customHeight="1" hidden="1">
      <c r="A40" s="151"/>
      <c r="B40" s="152"/>
      <c r="C40" s="153"/>
      <c r="D40" s="153"/>
      <c r="E40" s="153"/>
      <c r="F40" s="153"/>
      <c r="G40" s="153"/>
      <c r="H40" s="153"/>
      <c r="I40" s="153"/>
      <c r="J40" s="153"/>
      <c r="K40" s="151"/>
      <c r="L40" s="154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2:12" ht="14.45" customHeight="1" hidden="1">
      <c r="B41" s="145"/>
      <c r="L41" s="144"/>
    </row>
    <row r="42" spans="2:12" ht="14.45" customHeight="1" hidden="1">
      <c r="B42" s="145"/>
      <c r="L42" s="144"/>
    </row>
    <row r="43" spans="2:12" ht="14.45" customHeight="1" hidden="1">
      <c r="B43" s="145"/>
      <c r="L43" s="144"/>
    </row>
    <row r="44" spans="2:12" ht="14.45" customHeight="1" hidden="1">
      <c r="B44" s="145"/>
      <c r="L44" s="144"/>
    </row>
    <row r="45" spans="2:12" ht="14.45" customHeight="1" hidden="1">
      <c r="B45" s="145"/>
      <c r="L45" s="144"/>
    </row>
    <row r="46" spans="2:12" ht="14.45" customHeight="1" hidden="1">
      <c r="B46" s="145"/>
      <c r="L46" s="144"/>
    </row>
    <row r="47" spans="2:12" ht="14.45" customHeight="1" hidden="1">
      <c r="B47" s="145"/>
      <c r="L47" s="144"/>
    </row>
    <row r="48" spans="2:12" ht="14.45" customHeight="1" hidden="1">
      <c r="B48" s="145"/>
      <c r="L48" s="144"/>
    </row>
    <row r="49" spans="2:12" s="155" customFormat="1" ht="14.45" customHeight="1" hidden="1">
      <c r="B49" s="184"/>
      <c r="C49" s="185"/>
      <c r="D49" s="186" t="s">
        <v>57</v>
      </c>
      <c r="E49" s="187"/>
      <c r="F49" s="187"/>
      <c r="G49" s="186" t="s">
        <v>58</v>
      </c>
      <c r="H49" s="187"/>
      <c r="I49" s="187"/>
      <c r="J49" s="187"/>
      <c r="K49" s="188"/>
      <c r="L49" s="154"/>
    </row>
    <row r="50" spans="2:12" ht="12" hidden="1">
      <c r="B50" s="145"/>
      <c r="L50" s="144"/>
    </row>
    <row r="51" spans="2:12" ht="12" hidden="1">
      <c r="B51" s="145"/>
      <c r="L51" s="144"/>
    </row>
    <row r="52" spans="2:12" ht="12" hidden="1">
      <c r="B52" s="145"/>
      <c r="L52" s="144"/>
    </row>
    <row r="53" spans="2:12" ht="12" hidden="1">
      <c r="B53" s="145"/>
      <c r="L53" s="144"/>
    </row>
    <row r="54" spans="2:12" ht="12" hidden="1">
      <c r="B54" s="145"/>
      <c r="L54" s="144"/>
    </row>
    <row r="55" spans="2:12" ht="12" hidden="1">
      <c r="B55" s="145"/>
      <c r="L55" s="144"/>
    </row>
    <row r="56" spans="2:12" ht="12" hidden="1">
      <c r="B56" s="145"/>
      <c r="L56" s="144"/>
    </row>
    <row r="57" spans="2:12" ht="12" hidden="1">
      <c r="B57" s="145"/>
      <c r="L57" s="144"/>
    </row>
    <row r="58" spans="2:12" ht="12" hidden="1">
      <c r="B58" s="145"/>
      <c r="L58" s="144"/>
    </row>
    <row r="59" spans="2:12" ht="12" hidden="1">
      <c r="B59" s="145"/>
      <c r="L59" s="144"/>
    </row>
    <row r="60" spans="1:31" s="155" customFormat="1" ht="12.75" hidden="1">
      <c r="A60" s="151"/>
      <c r="B60" s="152"/>
      <c r="C60" s="153"/>
      <c r="D60" s="189" t="s">
        <v>59</v>
      </c>
      <c r="E60" s="190"/>
      <c r="F60" s="191" t="s">
        <v>60</v>
      </c>
      <c r="G60" s="189" t="s">
        <v>59</v>
      </c>
      <c r="H60" s="190"/>
      <c r="I60" s="190"/>
      <c r="J60" s="192" t="s">
        <v>60</v>
      </c>
      <c r="K60" s="193"/>
      <c r="L60" s="154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</row>
    <row r="61" spans="2:12" ht="12" hidden="1">
      <c r="B61" s="145"/>
      <c r="L61" s="144"/>
    </row>
    <row r="62" spans="2:12" ht="12" hidden="1">
      <c r="B62" s="145"/>
      <c r="L62" s="144"/>
    </row>
    <row r="63" spans="2:12" ht="12" hidden="1">
      <c r="B63" s="145"/>
      <c r="L63" s="144"/>
    </row>
    <row r="64" spans="1:31" s="155" customFormat="1" ht="12.75" hidden="1">
      <c r="A64" s="151"/>
      <c r="B64" s="152"/>
      <c r="C64" s="153"/>
      <c r="D64" s="186" t="s">
        <v>61</v>
      </c>
      <c r="E64" s="194"/>
      <c r="F64" s="194"/>
      <c r="G64" s="186" t="s">
        <v>62</v>
      </c>
      <c r="H64" s="194"/>
      <c r="I64" s="194"/>
      <c r="J64" s="194"/>
      <c r="K64" s="195"/>
      <c r="L64" s="154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</row>
    <row r="65" spans="2:12" ht="12" hidden="1">
      <c r="B65" s="145"/>
      <c r="L65" s="144"/>
    </row>
    <row r="66" spans="2:12" ht="12" hidden="1">
      <c r="B66" s="145"/>
      <c r="L66" s="144"/>
    </row>
    <row r="67" spans="2:12" ht="12" hidden="1">
      <c r="B67" s="145"/>
      <c r="L67" s="144"/>
    </row>
    <row r="68" spans="2:12" ht="12" hidden="1">
      <c r="B68" s="145"/>
      <c r="L68" s="144"/>
    </row>
    <row r="69" spans="2:12" ht="12" hidden="1">
      <c r="B69" s="145"/>
      <c r="L69" s="144"/>
    </row>
    <row r="70" spans="2:12" ht="12" hidden="1">
      <c r="B70" s="145"/>
      <c r="L70" s="144"/>
    </row>
    <row r="71" spans="2:12" ht="12" hidden="1">
      <c r="B71" s="145"/>
      <c r="L71" s="144"/>
    </row>
    <row r="72" spans="2:12" ht="12" hidden="1">
      <c r="B72" s="145"/>
      <c r="L72" s="144"/>
    </row>
    <row r="73" spans="2:12" ht="12" hidden="1">
      <c r="B73" s="145"/>
      <c r="L73" s="144"/>
    </row>
    <row r="74" spans="2:12" ht="12" hidden="1">
      <c r="B74" s="145"/>
      <c r="L74" s="144"/>
    </row>
    <row r="75" spans="1:31" s="155" customFormat="1" ht="12.75" hidden="1">
      <c r="A75" s="151"/>
      <c r="B75" s="152"/>
      <c r="C75" s="153"/>
      <c r="D75" s="189" t="s">
        <v>59</v>
      </c>
      <c r="E75" s="190"/>
      <c r="F75" s="191" t="s">
        <v>60</v>
      </c>
      <c r="G75" s="189" t="s">
        <v>59</v>
      </c>
      <c r="H75" s="190"/>
      <c r="I75" s="190"/>
      <c r="J75" s="192" t="s">
        <v>60</v>
      </c>
      <c r="K75" s="193"/>
      <c r="L75" s="154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</row>
    <row r="76" spans="1:31" s="155" customFormat="1" ht="14.45" customHeight="1" hidden="1">
      <c r="A76" s="151"/>
      <c r="B76" s="196"/>
      <c r="C76" s="197"/>
      <c r="D76" s="197"/>
      <c r="E76" s="197"/>
      <c r="F76" s="197"/>
      <c r="G76" s="197"/>
      <c r="H76" s="197"/>
      <c r="I76" s="197"/>
      <c r="J76" s="197"/>
      <c r="K76" s="198"/>
      <c r="L76" s="154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</row>
    <row r="80" spans="1:31" s="155" customFormat="1" ht="6.95" customHeight="1">
      <c r="A80" s="151"/>
      <c r="B80" s="199"/>
      <c r="C80" s="200"/>
      <c r="D80" s="200"/>
      <c r="E80" s="200"/>
      <c r="F80" s="200"/>
      <c r="G80" s="200"/>
      <c r="H80" s="200"/>
      <c r="I80" s="200"/>
      <c r="J80" s="200"/>
      <c r="K80" s="201"/>
      <c r="L80" s="154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</row>
    <row r="81" spans="1:31" s="155" customFormat="1" ht="24.95" customHeight="1">
      <c r="A81" s="151"/>
      <c r="B81" s="152"/>
      <c r="C81" s="146" t="s">
        <v>153</v>
      </c>
      <c r="D81" s="153"/>
      <c r="E81" s="153"/>
      <c r="F81" s="153"/>
      <c r="G81" s="153"/>
      <c r="H81" s="153"/>
      <c r="I81" s="153"/>
      <c r="J81" s="153"/>
      <c r="K81" s="151"/>
      <c r="L81" s="154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</row>
    <row r="82" spans="1:31" s="155" customFormat="1" ht="6.95" customHeight="1">
      <c r="A82" s="151"/>
      <c r="B82" s="152"/>
      <c r="C82" s="153"/>
      <c r="D82" s="153"/>
      <c r="E82" s="153"/>
      <c r="F82" s="153"/>
      <c r="G82" s="153"/>
      <c r="H82" s="153"/>
      <c r="I82" s="153"/>
      <c r="J82" s="153"/>
      <c r="K82" s="151"/>
      <c r="L82" s="154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</row>
    <row r="83" spans="1:31" s="155" customFormat="1" ht="12" customHeight="1">
      <c r="A83" s="151"/>
      <c r="B83" s="152"/>
      <c r="C83" s="148" t="s">
        <v>14</v>
      </c>
      <c r="D83" s="153"/>
      <c r="E83" s="153"/>
      <c r="F83" s="153"/>
      <c r="G83" s="153"/>
      <c r="H83" s="153"/>
      <c r="I83" s="153"/>
      <c r="J83" s="153"/>
      <c r="K83" s="151"/>
      <c r="L83" s="154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</row>
    <row r="84" spans="1:31" s="155" customFormat="1" ht="16.5" customHeight="1">
      <c r="A84" s="151"/>
      <c r="B84" s="152"/>
      <c r="C84" s="153"/>
      <c r="D84" s="153"/>
      <c r="E84" s="149" t="str">
        <f>E7</f>
        <v>Jiřice, úpravy výtlaku odpadních vod</v>
      </c>
      <c r="F84" s="150"/>
      <c r="G84" s="150"/>
      <c r="H84" s="150"/>
      <c r="I84" s="153"/>
      <c r="J84" s="153"/>
      <c r="K84" s="151"/>
      <c r="L84" s="154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</row>
    <row r="85" spans="1:31" s="155" customFormat="1" ht="12" customHeight="1">
      <c r="A85" s="151"/>
      <c r="B85" s="152"/>
      <c r="C85" s="148" t="s">
        <v>115</v>
      </c>
      <c r="D85" s="153"/>
      <c r="E85" s="153"/>
      <c r="F85" s="153"/>
      <c r="G85" s="153"/>
      <c r="H85" s="153"/>
      <c r="I85" s="153"/>
      <c r="J85" s="153"/>
      <c r="K85" s="151"/>
      <c r="L85" s="154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</row>
    <row r="86" spans="1:31" s="155" customFormat="1" ht="16.5" customHeight="1">
      <c r="A86" s="151"/>
      <c r="B86" s="152"/>
      <c r="C86" s="153"/>
      <c r="D86" s="153"/>
      <c r="E86" s="156" t="str">
        <f>E9</f>
        <v>2015-1 - Burstlining stávajícího kanalizačního výtlaku</v>
      </c>
      <c r="F86" s="157"/>
      <c r="G86" s="157"/>
      <c r="H86" s="157"/>
      <c r="I86" s="153"/>
      <c r="J86" s="153"/>
      <c r="K86" s="151"/>
      <c r="L86" s="154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</row>
    <row r="87" spans="1:31" s="155" customFormat="1" ht="6.95" customHeight="1">
      <c r="A87" s="151"/>
      <c r="B87" s="152"/>
      <c r="C87" s="153"/>
      <c r="D87" s="153"/>
      <c r="E87" s="153"/>
      <c r="F87" s="153"/>
      <c r="G87" s="153"/>
      <c r="H87" s="153"/>
      <c r="I87" s="153"/>
      <c r="J87" s="153"/>
      <c r="K87" s="151"/>
      <c r="L87" s="154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</row>
    <row r="88" spans="1:31" s="155" customFormat="1" ht="12" customHeight="1">
      <c r="A88" s="151"/>
      <c r="B88" s="152"/>
      <c r="C88" s="148" t="s">
        <v>20</v>
      </c>
      <c r="D88" s="153"/>
      <c r="E88" s="153"/>
      <c r="F88" s="158" t="str">
        <f>F12</f>
        <v>Benátky nad Jizerou</v>
      </c>
      <c r="G88" s="153"/>
      <c r="H88" s="153"/>
      <c r="I88" s="148" t="s">
        <v>22</v>
      </c>
      <c r="J88" s="159" t="str">
        <f>IF(J12="","",J12)</f>
        <v>14. 10. 2021</v>
      </c>
      <c r="K88" s="151"/>
      <c r="L88" s="154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</row>
    <row r="89" spans="1:31" s="155" customFormat="1" ht="6.95" customHeight="1">
      <c r="A89" s="151"/>
      <c r="B89" s="152"/>
      <c r="C89" s="153"/>
      <c r="D89" s="153"/>
      <c r="E89" s="153"/>
      <c r="F89" s="153"/>
      <c r="G89" s="153"/>
      <c r="H89" s="153"/>
      <c r="I89" s="153"/>
      <c r="J89" s="153"/>
      <c r="K89" s="151"/>
      <c r="L89" s="154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</row>
    <row r="90" spans="1:31" s="155" customFormat="1" ht="15.2" customHeight="1">
      <c r="A90" s="151"/>
      <c r="B90" s="152"/>
      <c r="C90" s="148" t="s">
        <v>28</v>
      </c>
      <c r="D90" s="153"/>
      <c r="E90" s="153"/>
      <c r="F90" s="158" t="str">
        <f>E15</f>
        <v>Vodovody a kanalizace Mladá Boleslav, a.s.</v>
      </c>
      <c r="G90" s="153"/>
      <c r="H90" s="153"/>
      <c r="I90" s="148" t="s">
        <v>36</v>
      </c>
      <c r="J90" s="202" t="str">
        <f>E21</f>
        <v>Ing. Petr Čepický</v>
      </c>
      <c r="K90" s="151"/>
      <c r="L90" s="154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</row>
    <row r="91" spans="1:31" s="155" customFormat="1" ht="15.2" customHeight="1">
      <c r="A91" s="151"/>
      <c r="B91" s="152"/>
      <c r="C91" s="148" t="s">
        <v>34</v>
      </c>
      <c r="D91" s="153"/>
      <c r="E91" s="153"/>
      <c r="F91" s="158" t="str">
        <f>IF(E18="","",E18)</f>
        <v xml:space="preserve"> </v>
      </c>
      <c r="G91" s="153"/>
      <c r="H91" s="153"/>
      <c r="I91" s="148" t="s">
        <v>41</v>
      </c>
      <c r="J91" s="202" t="str">
        <f>E24</f>
        <v>In. Petr Čepický</v>
      </c>
      <c r="K91" s="151"/>
      <c r="L91" s="154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</row>
    <row r="92" spans="1:31" s="155" customFormat="1" ht="10.35" customHeight="1">
      <c r="A92" s="151"/>
      <c r="B92" s="152"/>
      <c r="C92" s="153"/>
      <c r="D92" s="153"/>
      <c r="E92" s="153"/>
      <c r="F92" s="153"/>
      <c r="G92" s="153"/>
      <c r="H92" s="153"/>
      <c r="I92" s="153"/>
      <c r="J92" s="153"/>
      <c r="K92" s="151"/>
      <c r="L92" s="154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</row>
    <row r="93" spans="1:31" s="155" customFormat="1" ht="29.25" customHeight="1">
      <c r="A93" s="151"/>
      <c r="B93" s="152"/>
      <c r="C93" s="203" t="s">
        <v>154</v>
      </c>
      <c r="D93" s="153"/>
      <c r="E93" s="153"/>
      <c r="F93" s="153"/>
      <c r="G93" s="153"/>
      <c r="H93" s="153"/>
      <c r="I93" s="153"/>
      <c r="J93" s="204" t="s">
        <v>155</v>
      </c>
      <c r="K93" s="205"/>
      <c r="L93" s="154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</row>
    <row r="94" spans="1:31" s="155" customFormat="1" ht="10.35" customHeight="1">
      <c r="A94" s="151"/>
      <c r="B94" s="152"/>
      <c r="C94" s="153"/>
      <c r="D94" s="153"/>
      <c r="E94" s="153"/>
      <c r="F94" s="153"/>
      <c r="G94" s="153"/>
      <c r="H94" s="153"/>
      <c r="I94" s="153"/>
      <c r="J94" s="153"/>
      <c r="K94" s="151"/>
      <c r="L94" s="154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</row>
    <row r="95" spans="1:47" s="155" customFormat="1" ht="22.9" customHeight="1">
      <c r="A95" s="151"/>
      <c r="B95" s="152"/>
      <c r="C95" s="206" t="s">
        <v>156</v>
      </c>
      <c r="D95" s="153"/>
      <c r="E95" s="153"/>
      <c r="F95" s="153"/>
      <c r="G95" s="153"/>
      <c r="H95" s="153"/>
      <c r="I95" s="153"/>
      <c r="J95" s="173">
        <f>J122</f>
        <v>0</v>
      </c>
      <c r="K95" s="151"/>
      <c r="L95" s="154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U95" s="139" t="s">
        <v>157</v>
      </c>
    </row>
    <row r="96" spans="2:12" s="207" customFormat="1" ht="24.95" customHeight="1">
      <c r="B96" s="208"/>
      <c r="C96" s="209"/>
      <c r="D96" s="210" t="s">
        <v>158</v>
      </c>
      <c r="E96" s="211"/>
      <c r="F96" s="211"/>
      <c r="G96" s="211"/>
      <c r="H96" s="211"/>
      <c r="I96" s="211"/>
      <c r="J96" s="212">
        <f>J123</f>
        <v>0</v>
      </c>
      <c r="L96" s="213"/>
    </row>
    <row r="97" spans="2:12" s="214" customFormat="1" ht="19.9" customHeight="1">
      <c r="B97" s="215"/>
      <c r="C97" s="216"/>
      <c r="D97" s="217" t="s">
        <v>159</v>
      </c>
      <c r="E97" s="218"/>
      <c r="F97" s="218"/>
      <c r="G97" s="218"/>
      <c r="H97" s="218"/>
      <c r="I97" s="218"/>
      <c r="J97" s="219">
        <f>J124</f>
        <v>0</v>
      </c>
      <c r="L97" s="220"/>
    </row>
    <row r="98" spans="2:12" s="214" customFormat="1" ht="19.9" customHeight="1">
      <c r="B98" s="215"/>
      <c r="C98" s="216"/>
      <c r="D98" s="217" t="s">
        <v>160</v>
      </c>
      <c r="E98" s="218"/>
      <c r="F98" s="218"/>
      <c r="G98" s="218"/>
      <c r="H98" s="218"/>
      <c r="I98" s="218"/>
      <c r="J98" s="219">
        <f>J190</f>
        <v>0</v>
      </c>
      <c r="L98" s="220"/>
    </row>
    <row r="99" spans="2:12" s="214" customFormat="1" ht="19.9" customHeight="1">
      <c r="B99" s="215"/>
      <c r="C99" s="216"/>
      <c r="D99" s="217" t="s">
        <v>161</v>
      </c>
      <c r="E99" s="218"/>
      <c r="F99" s="218"/>
      <c r="G99" s="218"/>
      <c r="H99" s="218"/>
      <c r="I99" s="218"/>
      <c r="J99" s="219">
        <f>J193</f>
        <v>0</v>
      </c>
      <c r="L99" s="220"/>
    </row>
    <row r="100" spans="2:12" s="214" customFormat="1" ht="19.9" customHeight="1">
      <c r="B100" s="215"/>
      <c r="C100" s="216"/>
      <c r="D100" s="217" t="s">
        <v>162</v>
      </c>
      <c r="E100" s="218"/>
      <c r="F100" s="218"/>
      <c r="G100" s="218"/>
      <c r="H100" s="218"/>
      <c r="I100" s="218"/>
      <c r="J100" s="219">
        <f>J228</f>
        <v>0</v>
      </c>
      <c r="L100" s="220"/>
    </row>
    <row r="101" spans="2:12" s="207" customFormat="1" ht="24.95" customHeight="1">
      <c r="B101" s="208"/>
      <c r="C101" s="209"/>
      <c r="D101" s="210" t="s">
        <v>163</v>
      </c>
      <c r="E101" s="211"/>
      <c r="F101" s="211"/>
      <c r="G101" s="211"/>
      <c r="H101" s="211"/>
      <c r="I101" s="211"/>
      <c r="J101" s="212">
        <f>J233</f>
        <v>0</v>
      </c>
      <c r="L101" s="213"/>
    </row>
    <row r="102" spans="2:12" s="214" customFormat="1" ht="19.9" customHeight="1">
      <c r="B102" s="215"/>
      <c r="C102" s="216"/>
      <c r="D102" s="217" t="s">
        <v>164</v>
      </c>
      <c r="E102" s="218"/>
      <c r="F102" s="218"/>
      <c r="G102" s="218"/>
      <c r="H102" s="218"/>
      <c r="I102" s="218"/>
      <c r="J102" s="219">
        <f>J234</f>
        <v>0</v>
      </c>
      <c r="L102" s="220"/>
    </row>
    <row r="103" spans="1:31" s="155" customFormat="1" ht="21.75" customHeight="1" hidden="1">
      <c r="A103" s="151"/>
      <c r="B103" s="152"/>
      <c r="C103" s="153"/>
      <c r="D103" s="153"/>
      <c r="E103" s="153"/>
      <c r="F103" s="153"/>
      <c r="G103" s="153"/>
      <c r="H103" s="153"/>
      <c r="I103" s="153"/>
      <c r="J103" s="153"/>
      <c r="K103" s="151"/>
      <c r="L103" s="154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</row>
    <row r="104" spans="1:31" s="155" customFormat="1" ht="6.95" customHeight="1" hidden="1">
      <c r="A104" s="151"/>
      <c r="B104" s="196"/>
      <c r="C104" s="197"/>
      <c r="D104" s="197"/>
      <c r="E104" s="197"/>
      <c r="F104" s="197"/>
      <c r="G104" s="197"/>
      <c r="H104" s="197"/>
      <c r="I104" s="197"/>
      <c r="J104" s="197"/>
      <c r="K104" s="198"/>
      <c r="L104" s="154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</row>
    <row r="105" ht="12" hidden="1"/>
    <row r="106" ht="12" hidden="1"/>
    <row r="107" ht="12" hidden="1"/>
    <row r="108" spans="1:31" s="155" customFormat="1" ht="6.95" customHeight="1" hidden="1">
      <c r="A108" s="151"/>
      <c r="B108" s="199"/>
      <c r="C108" s="200"/>
      <c r="D108" s="200"/>
      <c r="E108" s="200"/>
      <c r="F108" s="200"/>
      <c r="G108" s="200"/>
      <c r="H108" s="200"/>
      <c r="I108" s="200"/>
      <c r="J108" s="200"/>
      <c r="K108" s="201"/>
      <c r="L108" s="154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</row>
    <row r="109" spans="1:31" s="155" customFormat="1" ht="24.95" customHeight="1" hidden="1">
      <c r="A109" s="151"/>
      <c r="B109" s="152"/>
      <c r="C109" s="146" t="s">
        <v>165</v>
      </c>
      <c r="D109" s="153"/>
      <c r="E109" s="153"/>
      <c r="F109" s="153"/>
      <c r="G109" s="153"/>
      <c r="H109" s="153"/>
      <c r="I109" s="153"/>
      <c r="J109" s="153"/>
      <c r="K109" s="151"/>
      <c r="L109" s="154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</row>
    <row r="110" spans="1:31" s="155" customFormat="1" ht="6.95" customHeight="1" hidden="1">
      <c r="A110" s="151"/>
      <c r="B110" s="152"/>
      <c r="C110" s="153"/>
      <c r="D110" s="153"/>
      <c r="E110" s="153"/>
      <c r="F110" s="153"/>
      <c r="G110" s="153"/>
      <c r="H110" s="153"/>
      <c r="I110" s="153"/>
      <c r="J110" s="153"/>
      <c r="K110" s="151"/>
      <c r="L110" s="154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</row>
    <row r="111" spans="1:31" s="155" customFormat="1" ht="12" customHeight="1" hidden="1">
      <c r="A111" s="151"/>
      <c r="B111" s="152"/>
      <c r="C111" s="148" t="s">
        <v>14</v>
      </c>
      <c r="D111" s="153"/>
      <c r="E111" s="153"/>
      <c r="F111" s="153"/>
      <c r="G111" s="153"/>
      <c r="H111" s="153"/>
      <c r="I111" s="153"/>
      <c r="J111" s="153"/>
      <c r="K111" s="151"/>
      <c r="L111" s="154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</row>
    <row r="112" spans="1:31" s="155" customFormat="1" ht="16.5" customHeight="1" hidden="1">
      <c r="A112" s="151"/>
      <c r="B112" s="152"/>
      <c r="C112" s="153"/>
      <c r="D112" s="153"/>
      <c r="E112" s="149" t="str">
        <f>E7</f>
        <v>Jiřice, úpravy výtlaku odpadních vod</v>
      </c>
      <c r="F112" s="150"/>
      <c r="G112" s="150"/>
      <c r="H112" s="150"/>
      <c r="I112" s="153"/>
      <c r="J112" s="153"/>
      <c r="K112" s="151"/>
      <c r="L112" s="154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</row>
    <row r="113" spans="1:31" s="155" customFormat="1" ht="12" customHeight="1" hidden="1">
      <c r="A113" s="151"/>
      <c r="B113" s="152"/>
      <c r="C113" s="148" t="s">
        <v>115</v>
      </c>
      <c r="D113" s="153"/>
      <c r="E113" s="153"/>
      <c r="F113" s="153"/>
      <c r="G113" s="153"/>
      <c r="H113" s="153"/>
      <c r="I113" s="153"/>
      <c r="J113" s="153"/>
      <c r="K113" s="151"/>
      <c r="L113" s="154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</row>
    <row r="114" spans="1:31" s="155" customFormat="1" ht="16.5" customHeight="1" hidden="1">
      <c r="A114" s="151"/>
      <c r="B114" s="152"/>
      <c r="C114" s="153"/>
      <c r="D114" s="153"/>
      <c r="E114" s="156" t="str">
        <f>E9</f>
        <v>2015-1 - Burstlining stávajícího kanalizačního výtlaku</v>
      </c>
      <c r="F114" s="157"/>
      <c r="G114" s="157"/>
      <c r="H114" s="157"/>
      <c r="I114" s="153"/>
      <c r="J114" s="153"/>
      <c r="K114" s="151"/>
      <c r="L114" s="154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</row>
    <row r="115" spans="1:31" s="155" customFormat="1" ht="6.95" customHeight="1" hidden="1">
      <c r="A115" s="151"/>
      <c r="B115" s="152"/>
      <c r="C115" s="153"/>
      <c r="D115" s="153"/>
      <c r="E115" s="153"/>
      <c r="F115" s="153"/>
      <c r="G115" s="153"/>
      <c r="H115" s="153"/>
      <c r="I115" s="153"/>
      <c r="J115" s="153"/>
      <c r="K115" s="151"/>
      <c r="L115" s="154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</row>
    <row r="116" spans="1:31" s="155" customFormat="1" ht="12" customHeight="1" hidden="1">
      <c r="A116" s="151"/>
      <c r="B116" s="152"/>
      <c r="C116" s="148" t="s">
        <v>20</v>
      </c>
      <c r="D116" s="153"/>
      <c r="E116" s="153"/>
      <c r="F116" s="158" t="str">
        <f>F12</f>
        <v>Benátky nad Jizerou</v>
      </c>
      <c r="G116" s="153"/>
      <c r="H116" s="153"/>
      <c r="I116" s="148" t="s">
        <v>22</v>
      </c>
      <c r="J116" s="159" t="str">
        <f>IF(J12="","",J12)</f>
        <v>14. 10. 2021</v>
      </c>
      <c r="K116" s="151"/>
      <c r="L116" s="154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</row>
    <row r="117" spans="1:31" s="155" customFormat="1" ht="6.95" customHeight="1" hidden="1">
      <c r="A117" s="151"/>
      <c r="B117" s="152"/>
      <c r="C117" s="153"/>
      <c r="D117" s="153"/>
      <c r="E117" s="153"/>
      <c r="F117" s="153"/>
      <c r="G117" s="153"/>
      <c r="H117" s="153"/>
      <c r="I117" s="153"/>
      <c r="J117" s="153"/>
      <c r="K117" s="151"/>
      <c r="L117" s="154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</row>
    <row r="118" spans="1:31" s="155" customFormat="1" ht="15.2" customHeight="1" hidden="1">
      <c r="A118" s="151"/>
      <c r="B118" s="152"/>
      <c r="C118" s="148" t="s">
        <v>28</v>
      </c>
      <c r="D118" s="153"/>
      <c r="E118" s="153"/>
      <c r="F118" s="158" t="str">
        <f>E15</f>
        <v>Vodovody a kanalizace Mladá Boleslav, a.s.</v>
      </c>
      <c r="G118" s="153"/>
      <c r="H118" s="153"/>
      <c r="I118" s="148" t="s">
        <v>36</v>
      </c>
      <c r="J118" s="202" t="str">
        <f>E21</f>
        <v>Ing. Petr Čepický</v>
      </c>
      <c r="K118" s="151"/>
      <c r="L118" s="154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</row>
    <row r="119" spans="1:31" s="155" customFormat="1" ht="15.2" customHeight="1" hidden="1">
      <c r="A119" s="151"/>
      <c r="B119" s="152"/>
      <c r="C119" s="148" t="s">
        <v>34</v>
      </c>
      <c r="D119" s="153"/>
      <c r="E119" s="153"/>
      <c r="F119" s="158" t="str">
        <f>IF(E18="","",E18)</f>
        <v xml:space="preserve"> </v>
      </c>
      <c r="G119" s="153"/>
      <c r="H119" s="153"/>
      <c r="I119" s="148" t="s">
        <v>41</v>
      </c>
      <c r="J119" s="202" t="str">
        <f>E24</f>
        <v>In. Petr Čepický</v>
      </c>
      <c r="K119" s="151"/>
      <c r="L119" s="154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</row>
    <row r="120" spans="1:31" s="155" customFormat="1" ht="10.35" customHeight="1" hidden="1">
      <c r="A120" s="151"/>
      <c r="B120" s="152"/>
      <c r="C120" s="153"/>
      <c r="D120" s="153"/>
      <c r="E120" s="153"/>
      <c r="F120" s="153"/>
      <c r="G120" s="153"/>
      <c r="H120" s="153"/>
      <c r="I120" s="153"/>
      <c r="J120" s="153"/>
      <c r="K120" s="151"/>
      <c r="L120" s="154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</row>
    <row r="121" spans="1:31" s="231" customFormat="1" ht="29.25" customHeight="1">
      <c r="A121" s="221"/>
      <c r="B121" s="222"/>
      <c r="C121" s="223" t="s">
        <v>166</v>
      </c>
      <c r="D121" s="224" t="s">
        <v>69</v>
      </c>
      <c r="E121" s="224" t="s">
        <v>65</v>
      </c>
      <c r="F121" s="224" t="s">
        <v>66</v>
      </c>
      <c r="G121" s="224" t="s">
        <v>167</v>
      </c>
      <c r="H121" s="224" t="s">
        <v>168</v>
      </c>
      <c r="I121" s="224" t="s">
        <v>169</v>
      </c>
      <c r="J121" s="225" t="s">
        <v>155</v>
      </c>
      <c r="K121" s="226" t="s">
        <v>170</v>
      </c>
      <c r="L121" s="227"/>
      <c r="M121" s="228" t="s">
        <v>1</v>
      </c>
      <c r="N121" s="229" t="s">
        <v>48</v>
      </c>
      <c r="O121" s="229" t="s">
        <v>171</v>
      </c>
      <c r="P121" s="229" t="s">
        <v>172</v>
      </c>
      <c r="Q121" s="229" t="s">
        <v>173</v>
      </c>
      <c r="R121" s="229" t="s">
        <v>174</v>
      </c>
      <c r="S121" s="229" t="s">
        <v>175</v>
      </c>
      <c r="T121" s="230" t="s">
        <v>176</v>
      </c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</row>
    <row r="122" spans="1:63" s="155" customFormat="1" ht="22.9" customHeight="1">
      <c r="A122" s="151"/>
      <c r="B122" s="152"/>
      <c r="C122" s="232" t="s">
        <v>177</v>
      </c>
      <c r="D122" s="153"/>
      <c r="E122" s="153"/>
      <c r="F122" s="153"/>
      <c r="G122" s="153"/>
      <c r="H122" s="153"/>
      <c r="I122" s="153"/>
      <c r="J122" s="233">
        <f>SUM(J123,J233)</f>
        <v>0</v>
      </c>
      <c r="K122" s="151"/>
      <c r="L122" s="234"/>
      <c r="M122" s="235"/>
      <c r="N122" s="236"/>
      <c r="O122" s="171"/>
      <c r="P122" s="237">
        <f>P123+P233</f>
        <v>4605.966085999999</v>
      </c>
      <c r="Q122" s="171"/>
      <c r="R122" s="237">
        <f>R123+R233</f>
        <v>158.47411999999997</v>
      </c>
      <c r="S122" s="171"/>
      <c r="T122" s="238">
        <f>T123+T233</f>
        <v>0.375</v>
      </c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T122" s="139" t="s">
        <v>83</v>
      </c>
      <c r="AU122" s="139" t="s">
        <v>157</v>
      </c>
      <c r="BK122" s="239">
        <f>BK123+BK233</f>
        <v>0</v>
      </c>
    </row>
    <row r="123" spans="2:63" s="240" customFormat="1" ht="25.9" customHeight="1">
      <c r="B123" s="241"/>
      <c r="C123" s="242"/>
      <c r="D123" s="243" t="s">
        <v>83</v>
      </c>
      <c r="E123" s="244" t="s">
        <v>178</v>
      </c>
      <c r="F123" s="244" t="s">
        <v>179</v>
      </c>
      <c r="G123" s="242"/>
      <c r="H123" s="242"/>
      <c r="I123" s="242"/>
      <c r="J123" s="245">
        <f>SUM(J124,J190,J193,J228)</f>
        <v>0</v>
      </c>
      <c r="L123" s="246"/>
      <c r="M123" s="247"/>
      <c r="N123" s="248"/>
      <c r="O123" s="248"/>
      <c r="P123" s="249">
        <f>P124+P190+P193+P228</f>
        <v>4605.966085999999</v>
      </c>
      <c r="Q123" s="248"/>
      <c r="R123" s="249">
        <f>R124+R190+R193+R228</f>
        <v>158.47411999999997</v>
      </c>
      <c r="S123" s="248"/>
      <c r="T123" s="250">
        <f>T124+T190+T193+T228</f>
        <v>0.375</v>
      </c>
      <c r="AR123" s="251" t="s">
        <v>92</v>
      </c>
      <c r="AT123" s="252" t="s">
        <v>83</v>
      </c>
      <c r="AU123" s="252" t="s">
        <v>84</v>
      </c>
      <c r="AY123" s="251" t="s">
        <v>180</v>
      </c>
      <c r="BK123" s="253">
        <f>BK124+BK190+BK193+BK228</f>
        <v>0</v>
      </c>
    </row>
    <row r="124" spans="2:63" s="240" customFormat="1" ht="22.9" customHeight="1">
      <c r="B124" s="241"/>
      <c r="C124" s="242"/>
      <c r="D124" s="243" t="s">
        <v>83</v>
      </c>
      <c r="E124" s="254" t="s">
        <v>92</v>
      </c>
      <c r="F124" s="254" t="s">
        <v>181</v>
      </c>
      <c r="G124" s="242"/>
      <c r="H124" s="242"/>
      <c r="I124" s="242"/>
      <c r="J124" s="255">
        <f>SUM(J125:J188)</f>
        <v>0</v>
      </c>
      <c r="L124" s="246"/>
      <c r="M124" s="247"/>
      <c r="N124" s="248"/>
      <c r="O124" s="248"/>
      <c r="P124" s="249">
        <f>SUM(P125:P189)</f>
        <v>284.29677200000003</v>
      </c>
      <c r="Q124" s="248"/>
      <c r="R124" s="249">
        <f>SUM(R125:R189)</f>
        <v>152.77622799999997</v>
      </c>
      <c r="S124" s="248"/>
      <c r="T124" s="250">
        <f>SUM(T125:T189)</f>
        <v>0</v>
      </c>
      <c r="AR124" s="251" t="s">
        <v>92</v>
      </c>
      <c r="AT124" s="252" t="s">
        <v>83</v>
      </c>
      <c r="AU124" s="252" t="s">
        <v>92</v>
      </c>
      <c r="AY124" s="251" t="s">
        <v>180</v>
      </c>
      <c r="BK124" s="253">
        <f>SUM(BK125:BK189)</f>
        <v>0</v>
      </c>
    </row>
    <row r="125" spans="1:65" s="155" customFormat="1" ht="21.75" customHeight="1">
      <c r="A125" s="151"/>
      <c r="B125" s="152"/>
      <c r="C125" s="256" t="s">
        <v>92</v>
      </c>
      <c r="D125" s="256" t="s">
        <v>182</v>
      </c>
      <c r="E125" s="257" t="s">
        <v>183</v>
      </c>
      <c r="F125" s="258" t="s">
        <v>184</v>
      </c>
      <c r="G125" s="259" t="s">
        <v>185</v>
      </c>
      <c r="H125" s="260">
        <v>16</v>
      </c>
      <c r="I125" s="84"/>
      <c r="J125" s="261">
        <f>ROUND(I125*$H125,2)</f>
        <v>0</v>
      </c>
      <c r="K125" s="262"/>
      <c r="L125" s="234"/>
      <c r="M125" s="263" t="s">
        <v>1</v>
      </c>
      <c r="N125" s="264" t="s">
        <v>49</v>
      </c>
      <c r="O125" s="265">
        <v>0.184</v>
      </c>
      <c r="P125" s="265">
        <f>O125*H125</f>
        <v>2.944</v>
      </c>
      <c r="Q125" s="265">
        <v>3E-05</v>
      </c>
      <c r="R125" s="265">
        <f>Q125*H125</f>
        <v>0.00048</v>
      </c>
      <c r="S125" s="265">
        <v>0</v>
      </c>
      <c r="T125" s="266">
        <f>S125*H125</f>
        <v>0</v>
      </c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R125" s="267" t="s">
        <v>186</v>
      </c>
      <c r="AT125" s="267" t="s">
        <v>182</v>
      </c>
      <c r="AU125" s="267" t="s">
        <v>94</v>
      </c>
      <c r="AY125" s="139" t="s">
        <v>180</v>
      </c>
      <c r="BE125" s="268">
        <f>IF(N125="základní",J125,0)</f>
        <v>0</v>
      </c>
      <c r="BF125" s="268">
        <f>IF(N125="snížená",J125,0)</f>
        <v>0</v>
      </c>
      <c r="BG125" s="268">
        <f>IF(N125="zákl. přenesená",J125,0)</f>
        <v>0</v>
      </c>
      <c r="BH125" s="268">
        <f>IF(N125="sníž. přenesená",J125,0)</f>
        <v>0</v>
      </c>
      <c r="BI125" s="268">
        <f>IF(N125="nulová",J125,0)</f>
        <v>0</v>
      </c>
      <c r="BJ125" s="139" t="s">
        <v>92</v>
      </c>
      <c r="BK125" s="268">
        <f>ROUND(I125*H125,2)</f>
        <v>0</v>
      </c>
      <c r="BL125" s="139" t="s">
        <v>186</v>
      </c>
      <c r="BM125" s="267" t="s">
        <v>187</v>
      </c>
    </row>
    <row r="126" spans="2:51" s="269" customFormat="1" ht="12">
      <c r="B126" s="270"/>
      <c r="C126" s="271"/>
      <c r="D126" s="272" t="s">
        <v>188</v>
      </c>
      <c r="E126" s="273" t="s">
        <v>102</v>
      </c>
      <c r="F126" s="274" t="s">
        <v>189</v>
      </c>
      <c r="G126" s="271"/>
      <c r="H126" s="275">
        <v>21.6</v>
      </c>
      <c r="I126" s="323"/>
      <c r="J126" s="271"/>
      <c r="L126" s="276"/>
      <c r="M126" s="277"/>
      <c r="N126" s="278"/>
      <c r="O126" s="278"/>
      <c r="P126" s="278"/>
      <c r="Q126" s="278"/>
      <c r="R126" s="278"/>
      <c r="S126" s="278"/>
      <c r="T126" s="279"/>
      <c r="AT126" s="280" t="s">
        <v>188</v>
      </c>
      <c r="AU126" s="280" t="s">
        <v>94</v>
      </c>
      <c r="AV126" s="269" t="s">
        <v>94</v>
      </c>
      <c r="AW126" s="269" t="s">
        <v>40</v>
      </c>
      <c r="AX126" s="269" t="s">
        <v>84</v>
      </c>
      <c r="AY126" s="280" t="s">
        <v>180</v>
      </c>
    </row>
    <row r="127" spans="2:51" s="269" customFormat="1" ht="12">
      <c r="B127" s="270"/>
      <c r="C127" s="271"/>
      <c r="D127" s="272" t="s">
        <v>188</v>
      </c>
      <c r="E127" s="273" t="s">
        <v>104</v>
      </c>
      <c r="F127" s="274" t="s">
        <v>190</v>
      </c>
      <c r="G127" s="271"/>
      <c r="H127" s="275">
        <v>334.7</v>
      </c>
      <c r="I127" s="323"/>
      <c r="J127" s="271"/>
      <c r="L127" s="276"/>
      <c r="M127" s="277"/>
      <c r="N127" s="278"/>
      <c r="O127" s="278"/>
      <c r="P127" s="278"/>
      <c r="Q127" s="278"/>
      <c r="R127" s="278"/>
      <c r="S127" s="278"/>
      <c r="T127" s="279"/>
      <c r="AT127" s="280" t="s">
        <v>188</v>
      </c>
      <c r="AU127" s="280" t="s">
        <v>94</v>
      </c>
      <c r="AV127" s="269" t="s">
        <v>94</v>
      </c>
      <c r="AW127" s="269" t="s">
        <v>40</v>
      </c>
      <c r="AX127" s="269" t="s">
        <v>84</v>
      </c>
      <c r="AY127" s="280" t="s">
        <v>180</v>
      </c>
    </row>
    <row r="128" spans="2:51" s="269" customFormat="1" ht="12">
      <c r="B128" s="270"/>
      <c r="C128" s="271"/>
      <c r="D128" s="272" t="s">
        <v>188</v>
      </c>
      <c r="E128" s="273" t="s">
        <v>107</v>
      </c>
      <c r="F128" s="274" t="s">
        <v>191</v>
      </c>
      <c r="G128" s="271"/>
      <c r="H128" s="275">
        <v>1.7</v>
      </c>
      <c r="I128" s="323"/>
      <c r="J128" s="271"/>
      <c r="L128" s="276"/>
      <c r="M128" s="277"/>
      <c r="N128" s="278"/>
      <c r="O128" s="278"/>
      <c r="P128" s="278"/>
      <c r="Q128" s="278"/>
      <c r="R128" s="278"/>
      <c r="S128" s="278"/>
      <c r="T128" s="279"/>
      <c r="AT128" s="280" t="s">
        <v>188</v>
      </c>
      <c r="AU128" s="280" t="s">
        <v>94</v>
      </c>
      <c r="AV128" s="269" t="s">
        <v>94</v>
      </c>
      <c r="AW128" s="269" t="s">
        <v>40</v>
      </c>
      <c r="AX128" s="269" t="s">
        <v>84</v>
      </c>
      <c r="AY128" s="280" t="s">
        <v>180</v>
      </c>
    </row>
    <row r="129" spans="2:51" s="281" customFormat="1" ht="12">
      <c r="B129" s="282"/>
      <c r="C129" s="283"/>
      <c r="D129" s="272" t="s">
        <v>188</v>
      </c>
      <c r="E129" s="284" t="s">
        <v>1</v>
      </c>
      <c r="F129" s="285" t="s">
        <v>192</v>
      </c>
      <c r="G129" s="283"/>
      <c r="H129" s="286">
        <v>358</v>
      </c>
      <c r="I129" s="324"/>
      <c r="J129" s="283"/>
      <c r="L129" s="287"/>
      <c r="M129" s="288"/>
      <c r="N129" s="289"/>
      <c r="O129" s="289"/>
      <c r="P129" s="289"/>
      <c r="Q129" s="289"/>
      <c r="R129" s="289"/>
      <c r="S129" s="289"/>
      <c r="T129" s="290"/>
      <c r="AT129" s="291" t="s">
        <v>188</v>
      </c>
      <c r="AU129" s="291" t="s">
        <v>94</v>
      </c>
      <c r="AV129" s="281" t="s">
        <v>193</v>
      </c>
      <c r="AW129" s="281" t="s">
        <v>40</v>
      </c>
      <c r="AX129" s="281" t="s">
        <v>84</v>
      </c>
      <c r="AY129" s="291" t="s">
        <v>180</v>
      </c>
    </row>
    <row r="130" spans="2:51" s="269" customFormat="1" ht="33.75">
      <c r="B130" s="270"/>
      <c r="C130" s="271"/>
      <c r="D130" s="272" t="s">
        <v>188</v>
      </c>
      <c r="E130" s="273" t="s">
        <v>109</v>
      </c>
      <c r="F130" s="274" t="s">
        <v>194</v>
      </c>
      <c r="G130" s="271"/>
      <c r="H130" s="275">
        <v>89.5</v>
      </c>
      <c r="I130" s="323"/>
      <c r="J130" s="271"/>
      <c r="L130" s="276"/>
      <c r="M130" s="277"/>
      <c r="N130" s="278"/>
      <c r="O130" s="278"/>
      <c r="P130" s="278"/>
      <c r="Q130" s="278"/>
      <c r="R130" s="278"/>
      <c r="S130" s="278"/>
      <c r="T130" s="279"/>
      <c r="AT130" s="280" t="s">
        <v>188</v>
      </c>
      <c r="AU130" s="280" t="s">
        <v>94</v>
      </c>
      <c r="AV130" s="269" t="s">
        <v>94</v>
      </c>
      <c r="AW130" s="269" t="s">
        <v>40</v>
      </c>
      <c r="AX130" s="269" t="s">
        <v>84</v>
      </c>
      <c r="AY130" s="280" t="s">
        <v>180</v>
      </c>
    </row>
    <row r="131" spans="2:51" s="269" customFormat="1" ht="12">
      <c r="B131" s="270"/>
      <c r="C131" s="271"/>
      <c r="D131" s="272" t="s">
        <v>188</v>
      </c>
      <c r="E131" s="273" t="s">
        <v>111</v>
      </c>
      <c r="F131" s="274" t="s">
        <v>195</v>
      </c>
      <c r="G131" s="271"/>
      <c r="H131" s="275">
        <v>4.78</v>
      </c>
      <c r="I131" s="323"/>
      <c r="J131" s="271"/>
      <c r="L131" s="276"/>
      <c r="M131" s="277"/>
      <c r="N131" s="278"/>
      <c r="O131" s="278"/>
      <c r="P131" s="278"/>
      <c r="Q131" s="278"/>
      <c r="R131" s="278"/>
      <c r="S131" s="278"/>
      <c r="T131" s="279"/>
      <c r="AT131" s="280" t="s">
        <v>188</v>
      </c>
      <c r="AU131" s="280" t="s">
        <v>94</v>
      </c>
      <c r="AV131" s="269" t="s">
        <v>94</v>
      </c>
      <c r="AW131" s="269" t="s">
        <v>40</v>
      </c>
      <c r="AX131" s="269" t="s">
        <v>84</v>
      </c>
      <c r="AY131" s="280" t="s">
        <v>180</v>
      </c>
    </row>
    <row r="132" spans="2:51" s="281" customFormat="1" ht="12">
      <c r="B132" s="282"/>
      <c r="C132" s="283"/>
      <c r="D132" s="272" t="s">
        <v>188</v>
      </c>
      <c r="E132" s="284" t="s">
        <v>1</v>
      </c>
      <c r="F132" s="285" t="s">
        <v>192</v>
      </c>
      <c r="G132" s="283"/>
      <c r="H132" s="286">
        <v>94.28</v>
      </c>
      <c r="I132" s="324"/>
      <c r="J132" s="283"/>
      <c r="L132" s="287"/>
      <c r="M132" s="288"/>
      <c r="N132" s="289"/>
      <c r="O132" s="289"/>
      <c r="P132" s="289"/>
      <c r="Q132" s="289"/>
      <c r="R132" s="289"/>
      <c r="S132" s="289"/>
      <c r="T132" s="290"/>
      <c r="AT132" s="291" t="s">
        <v>188</v>
      </c>
      <c r="AU132" s="291" t="s">
        <v>94</v>
      </c>
      <c r="AV132" s="281" t="s">
        <v>193</v>
      </c>
      <c r="AW132" s="281" t="s">
        <v>40</v>
      </c>
      <c r="AX132" s="281" t="s">
        <v>84</v>
      </c>
      <c r="AY132" s="291" t="s">
        <v>180</v>
      </c>
    </row>
    <row r="133" spans="2:51" s="269" customFormat="1" ht="12">
      <c r="B133" s="270"/>
      <c r="C133" s="271"/>
      <c r="D133" s="272"/>
      <c r="E133" s="273"/>
      <c r="F133" s="274"/>
      <c r="G133" s="271"/>
      <c r="H133" s="275"/>
      <c r="I133" s="323"/>
      <c r="J133" s="271"/>
      <c r="L133" s="276"/>
      <c r="M133" s="277"/>
      <c r="N133" s="278"/>
      <c r="O133" s="278"/>
      <c r="P133" s="278"/>
      <c r="Q133" s="278"/>
      <c r="R133" s="278"/>
      <c r="S133" s="278"/>
      <c r="T133" s="279"/>
      <c r="AT133" s="280"/>
      <c r="AU133" s="280"/>
      <c r="AY133" s="280"/>
    </row>
    <row r="134" spans="1:65" s="155" customFormat="1" ht="21.75" customHeight="1">
      <c r="A134" s="151"/>
      <c r="B134" s="152"/>
      <c r="C134" s="256" t="s">
        <v>94</v>
      </c>
      <c r="D134" s="256" t="s">
        <v>182</v>
      </c>
      <c r="E134" s="257" t="s">
        <v>196</v>
      </c>
      <c r="F134" s="258" t="s">
        <v>197</v>
      </c>
      <c r="G134" s="259" t="s">
        <v>198</v>
      </c>
      <c r="H134" s="260">
        <v>28</v>
      </c>
      <c r="I134" s="84"/>
      <c r="J134" s="261">
        <f>ROUND(I134*$H134,2)</f>
        <v>0</v>
      </c>
      <c r="K134" s="262"/>
      <c r="L134" s="234"/>
      <c r="M134" s="263" t="s">
        <v>1</v>
      </c>
      <c r="N134" s="264" t="s">
        <v>49</v>
      </c>
      <c r="O134" s="265">
        <v>0</v>
      </c>
      <c r="P134" s="265">
        <f>O134*H134</f>
        <v>0</v>
      </c>
      <c r="Q134" s="265">
        <v>0</v>
      </c>
      <c r="R134" s="265">
        <f>Q134*H134</f>
        <v>0</v>
      </c>
      <c r="S134" s="265">
        <v>0</v>
      </c>
      <c r="T134" s="266">
        <f>S134*H134</f>
        <v>0</v>
      </c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R134" s="267" t="s">
        <v>186</v>
      </c>
      <c r="AT134" s="267" t="s">
        <v>182</v>
      </c>
      <c r="AU134" s="267" t="s">
        <v>94</v>
      </c>
      <c r="AY134" s="139" t="s">
        <v>180</v>
      </c>
      <c r="BE134" s="268">
        <f>IF(N134="základní",J134,0)</f>
        <v>0</v>
      </c>
      <c r="BF134" s="268">
        <f>IF(N134="snížená",J134,0)</f>
        <v>0</v>
      </c>
      <c r="BG134" s="268">
        <f>IF(N134="zákl. přenesená",J134,0)</f>
        <v>0</v>
      </c>
      <c r="BH134" s="268">
        <f>IF(N134="sníž. přenesená",J134,0)</f>
        <v>0</v>
      </c>
      <c r="BI134" s="268">
        <f>IF(N134="nulová",J134,0)</f>
        <v>0</v>
      </c>
      <c r="BJ134" s="139" t="s">
        <v>92</v>
      </c>
      <c r="BK134" s="268">
        <f>ROUND(I134*H134,2)</f>
        <v>0</v>
      </c>
      <c r="BL134" s="139" t="s">
        <v>186</v>
      </c>
      <c r="BM134" s="267" t="s">
        <v>199</v>
      </c>
    </row>
    <row r="135" spans="2:51" s="269" customFormat="1" ht="12">
      <c r="B135" s="270"/>
      <c r="C135" s="271"/>
      <c r="D135" s="272" t="s">
        <v>188</v>
      </c>
      <c r="E135" s="273" t="s">
        <v>1</v>
      </c>
      <c r="F135" s="274"/>
      <c r="G135" s="271"/>
      <c r="H135" s="275"/>
      <c r="I135" s="323"/>
      <c r="J135" s="271"/>
      <c r="L135" s="276"/>
      <c r="M135" s="277"/>
      <c r="N135" s="278"/>
      <c r="O135" s="278"/>
      <c r="P135" s="278"/>
      <c r="Q135" s="278"/>
      <c r="R135" s="278"/>
      <c r="S135" s="278"/>
      <c r="T135" s="279"/>
      <c r="AT135" s="280" t="s">
        <v>188</v>
      </c>
      <c r="AU135" s="280" t="s">
        <v>94</v>
      </c>
      <c r="AV135" s="269" t="s">
        <v>94</v>
      </c>
      <c r="AW135" s="269" t="s">
        <v>40</v>
      </c>
      <c r="AX135" s="269" t="s">
        <v>92</v>
      </c>
      <c r="AY135" s="280" t="s">
        <v>180</v>
      </c>
    </row>
    <row r="136" spans="1:65" s="155" customFormat="1" ht="21.75" customHeight="1">
      <c r="A136" s="151"/>
      <c r="B136" s="152"/>
      <c r="C136" s="256" t="s">
        <v>193</v>
      </c>
      <c r="D136" s="256" t="s">
        <v>182</v>
      </c>
      <c r="E136" s="257" t="s">
        <v>200</v>
      </c>
      <c r="F136" s="258" t="s">
        <v>201</v>
      </c>
      <c r="G136" s="259" t="s">
        <v>202</v>
      </c>
      <c r="H136" s="260">
        <v>116.5</v>
      </c>
      <c r="I136" s="84"/>
      <c r="J136" s="261">
        <f>ROUND(I136*$H136,2)</f>
        <v>0</v>
      </c>
      <c r="K136" s="262"/>
      <c r="L136" s="234"/>
      <c r="M136" s="263" t="s">
        <v>1</v>
      </c>
      <c r="N136" s="264" t="s">
        <v>49</v>
      </c>
      <c r="O136" s="265">
        <v>0.076</v>
      </c>
      <c r="P136" s="265">
        <f>O136*H136</f>
        <v>8.854</v>
      </c>
      <c r="Q136" s="265">
        <v>0</v>
      </c>
      <c r="R136" s="265">
        <f>Q136*H136</f>
        <v>0</v>
      </c>
      <c r="S136" s="265">
        <v>0</v>
      </c>
      <c r="T136" s="266">
        <f>S136*H136</f>
        <v>0</v>
      </c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R136" s="267" t="s">
        <v>186</v>
      </c>
      <c r="AT136" s="267" t="s">
        <v>182</v>
      </c>
      <c r="AU136" s="267" t="s">
        <v>94</v>
      </c>
      <c r="AY136" s="139" t="s">
        <v>180</v>
      </c>
      <c r="BE136" s="268">
        <f>IF(N136="základní",J136,0)</f>
        <v>0</v>
      </c>
      <c r="BF136" s="268">
        <f>IF(N136="snížená",J136,0)</f>
        <v>0</v>
      </c>
      <c r="BG136" s="268">
        <f>IF(N136="zákl. přenesená",J136,0)</f>
        <v>0</v>
      </c>
      <c r="BH136" s="268">
        <f>IF(N136="sníž. přenesená",J136,0)</f>
        <v>0</v>
      </c>
      <c r="BI136" s="268">
        <f>IF(N136="nulová",J136,0)</f>
        <v>0</v>
      </c>
      <c r="BJ136" s="139" t="s">
        <v>92</v>
      </c>
      <c r="BK136" s="268">
        <f>ROUND(I136*H136,2)</f>
        <v>0</v>
      </c>
      <c r="BL136" s="139" t="s">
        <v>186</v>
      </c>
      <c r="BM136" s="267" t="s">
        <v>203</v>
      </c>
    </row>
    <row r="137" spans="2:51" s="269" customFormat="1" ht="12">
      <c r="B137" s="270"/>
      <c r="C137" s="271"/>
      <c r="D137" s="272" t="s">
        <v>188</v>
      </c>
      <c r="E137" s="273" t="s">
        <v>113</v>
      </c>
      <c r="F137" s="274" t="s">
        <v>204</v>
      </c>
      <c r="G137" s="271"/>
      <c r="H137" s="275">
        <v>43.2</v>
      </c>
      <c r="I137" s="323"/>
      <c r="J137" s="271"/>
      <c r="L137" s="276"/>
      <c r="M137" s="277"/>
      <c r="N137" s="278"/>
      <c r="O137" s="278"/>
      <c r="P137" s="278"/>
      <c r="Q137" s="278"/>
      <c r="R137" s="278"/>
      <c r="S137" s="278"/>
      <c r="T137" s="279"/>
      <c r="AT137" s="280" t="s">
        <v>188</v>
      </c>
      <c r="AU137" s="280" t="s">
        <v>94</v>
      </c>
      <c r="AV137" s="269" t="s">
        <v>94</v>
      </c>
      <c r="AW137" s="269" t="s">
        <v>40</v>
      </c>
      <c r="AX137" s="269" t="s">
        <v>84</v>
      </c>
      <c r="AY137" s="280" t="s">
        <v>180</v>
      </c>
    </row>
    <row r="138" spans="2:51" s="269" customFormat="1" ht="12">
      <c r="B138" s="270"/>
      <c r="C138" s="271"/>
      <c r="D138" s="272" t="s">
        <v>188</v>
      </c>
      <c r="E138" s="273" t="s">
        <v>119</v>
      </c>
      <c r="F138" s="274" t="s">
        <v>205</v>
      </c>
      <c r="G138" s="271"/>
      <c r="H138" s="275">
        <v>1.53</v>
      </c>
      <c r="I138" s="323"/>
      <c r="J138" s="271"/>
      <c r="L138" s="276"/>
      <c r="M138" s="277"/>
      <c r="N138" s="278"/>
      <c r="O138" s="278"/>
      <c r="P138" s="278"/>
      <c r="Q138" s="278"/>
      <c r="R138" s="278"/>
      <c r="S138" s="278"/>
      <c r="T138" s="279"/>
      <c r="AT138" s="280" t="s">
        <v>188</v>
      </c>
      <c r="AU138" s="280" t="s">
        <v>94</v>
      </c>
      <c r="AV138" s="269" t="s">
        <v>94</v>
      </c>
      <c r="AW138" s="269" t="s">
        <v>40</v>
      </c>
      <c r="AX138" s="269" t="s">
        <v>84</v>
      </c>
      <c r="AY138" s="280" t="s">
        <v>180</v>
      </c>
    </row>
    <row r="139" spans="2:51" s="281" customFormat="1" ht="12">
      <c r="B139" s="282"/>
      <c r="C139" s="283"/>
      <c r="D139" s="272" t="s">
        <v>188</v>
      </c>
      <c r="E139" s="284" t="s">
        <v>1</v>
      </c>
      <c r="F139" s="285" t="s">
        <v>192</v>
      </c>
      <c r="G139" s="283"/>
      <c r="H139" s="286">
        <v>44.73</v>
      </c>
      <c r="I139" s="324"/>
      <c r="J139" s="283"/>
      <c r="L139" s="287"/>
      <c r="M139" s="288"/>
      <c r="N139" s="289"/>
      <c r="O139" s="289"/>
      <c r="P139" s="289"/>
      <c r="Q139" s="289"/>
      <c r="R139" s="289"/>
      <c r="S139" s="289"/>
      <c r="T139" s="290"/>
      <c r="AT139" s="291" t="s">
        <v>188</v>
      </c>
      <c r="AU139" s="291" t="s">
        <v>94</v>
      </c>
      <c r="AV139" s="281" t="s">
        <v>193</v>
      </c>
      <c r="AW139" s="281" t="s">
        <v>40</v>
      </c>
      <c r="AX139" s="281" t="s">
        <v>84</v>
      </c>
      <c r="AY139" s="291" t="s">
        <v>180</v>
      </c>
    </row>
    <row r="140" spans="2:51" s="269" customFormat="1" ht="12">
      <c r="B140" s="270"/>
      <c r="C140" s="271"/>
      <c r="D140" s="272" t="s">
        <v>188</v>
      </c>
      <c r="E140" s="273" t="s">
        <v>143</v>
      </c>
      <c r="F140" s="274" t="s">
        <v>206</v>
      </c>
      <c r="G140" s="271"/>
      <c r="H140" s="275">
        <v>108</v>
      </c>
      <c r="I140" s="323"/>
      <c r="J140" s="271"/>
      <c r="L140" s="276"/>
      <c r="M140" s="277"/>
      <c r="N140" s="278"/>
      <c r="O140" s="278"/>
      <c r="P140" s="278"/>
      <c r="Q140" s="278"/>
      <c r="R140" s="278"/>
      <c r="S140" s="278"/>
      <c r="T140" s="279"/>
      <c r="AT140" s="280" t="s">
        <v>188</v>
      </c>
      <c r="AU140" s="280" t="s">
        <v>94</v>
      </c>
      <c r="AV140" s="269" t="s">
        <v>94</v>
      </c>
      <c r="AW140" s="269" t="s">
        <v>40</v>
      </c>
      <c r="AX140" s="269" t="s">
        <v>84</v>
      </c>
      <c r="AY140" s="280" t="s">
        <v>180</v>
      </c>
    </row>
    <row r="141" spans="2:51" s="281" customFormat="1" ht="12">
      <c r="B141" s="282"/>
      <c r="C141" s="283"/>
      <c r="D141" s="272" t="s">
        <v>188</v>
      </c>
      <c r="E141" s="284" t="s">
        <v>1</v>
      </c>
      <c r="F141" s="285" t="s">
        <v>192</v>
      </c>
      <c r="G141" s="283"/>
      <c r="H141" s="286">
        <v>108</v>
      </c>
      <c r="I141" s="324"/>
      <c r="J141" s="283"/>
      <c r="L141" s="287"/>
      <c r="M141" s="288"/>
      <c r="N141" s="289"/>
      <c r="O141" s="289"/>
      <c r="P141" s="289"/>
      <c r="Q141" s="289"/>
      <c r="R141" s="289"/>
      <c r="S141" s="289"/>
      <c r="T141" s="290"/>
      <c r="AT141" s="291" t="s">
        <v>188</v>
      </c>
      <c r="AU141" s="291" t="s">
        <v>94</v>
      </c>
      <c r="AV141" s="281" t="s">
        <v>193</v>
      </c>
      <c r="AW141" s="281" t="s">
        <v>40</v>
      </c>
      <c r="AX141" s="281" t="s">
        <v>84</v>
      </c>
      <c r="AY141" s="291" t="s">
        <v>180</v>
      </c>
    </row>
    <row r="142" spans="2:51" s="269" customFormat="1" ht="12">
      <c r="B142" s="270"/>
      <c r="C142" s="271"/>
      <c r="D142" s="272" t="s">
        <v>188</v>
      </c>
      <c r="E142" s="273" t="s">
        <v>116</v>
      </c>
      <c r="F142" s="274" t="s">
        <v>207</v>
      </c>
      <c r="G142" s="271"/>
      <c r="H142" s="275">
        <v>64.8</v>
      </c>
      <c r="I142" s="323"/>
      <c r="J142" s="271"/>
      <c r="L142" s="276"/>
      <c r="M142" s="277"/>
      <c r="N142" s="278"/>
      <c r="O142" s="278"/>
      <c r="P142" s="278"/>
      <c r="Q142" s="278"/>
      <c r="R142" s="278"/>
      <c r="S142" s="278"/>
      <c r="T142" s="279"/>
      <c r="AT142" s="280" t="s">
        <v>188</v>
      </c>
      <c r="AU142" s="280" t="s">
        <v>94</v>
      </c>
      <c r="AV142" s="269" t="s">
        <v>94</v>
      </c>
      <c r="AW142" s="269" t="s">
        <v>40</v>
      </c>
      <c r="AX142" s="269" t="s">
        <v>84</v>
      </c>
      <c r="AY142" s="280" t="s">
        <v>180</v>
      </c>
    </row>
    <row r="143" spans="2:51" s="269" customFormat="1" ht="12">
      <c r="B143" s="270"/>
      <c r="C143" s="271"/>
      <c r="D143" s="272" t="s">
        <v>188</v>
      </c>
      <c r="E143" s="273" t="s">
        <v>121</v>
      </c>
      <c r="F143" s="274" t="s">
        <v>208</v>
      </c>
      <c r="G143" s="271"/>
      <c r="H143" s="275">
        <v>6.97</v>
      </c>
      <c r="I143" s="323"/>
      <c r="J143" s="271"/>
      <c r="L143" s="276"/>
      <c r="M143" s="277"/>
      <c r="N143" s="278"/>
      <c r="O143" s="278"/>
      <c r="P143" s="278"/>
      <c r="Q143" s="278"/>
      <c r="R143" s="278"/>
      <c r="S143" s="278"/>
      <c r="T143" s="279"/>
      <c r="AT143" s="280" t="s">
        <v>188</v>
      </c>
      <c r="AU143" s="280" t="s">
        <v>94</v>
      </c>
      <c r="AV143" s="269" t="s">
        <v>94</v>
      </c>
      <c r="AW143" s="269" t="s">
        <v>40</v>
      </c>
      <c r="AX143" s="269" t="s">
        <v>84</v>
      </c>
      <c r="AY143" s="280" t="s">
        <v>180</v>
      </c>
    </row>
    <row r="144" spans="2:51" s="281" customFormat="1" ht="12">
      <c r="B144" s="282"/>
      <c r="C144" s="283"/>
      <c r="D144" s="272" t="s">
        <v>188</v>
      </c>
      <c r="E144" s="284" t="s">
        <v>1</v>
      </c>
      <c r="F144" s="285" t="s">
        <v>192</v>
      </c>
      <c r="G144" s="283"/>
      <c r="H144" s="286">
        <v>71.77</v>
      </c>
      <c r="I144" s="324"/>
      <c r="J144" s="283"/>
      <c r="L144" s="287"/>
      <c r="M144" s="288"/>
      <c r="N144" s="289"/>
      <c r="O144" s="289"/>
      <c r="P144" s="289"/>
      <c r="Q144" s="289"/>
      <c r="R144" s="289"/>
      <c r="S144" s="289"/>
      <c r="T144" s="290"/>
      <c r="AT144" s="291" t="s">
        <v>188</v>
      </c>
      <c r="AU144" s="291" t="s">
        <v>94</v>
      </c>
      <c r="AV144" s="281" t="s">
        <v>193</v>
      </c>
      <c r="AW144" s="281" t="s">
        <v>40</v>
      </c>
      <c r="AX144" s="281" t="s">
        <v>84</v>
      </c>
      <c r="AY144" s="291" t="s">
        <v>180</v>
      </c>
    </row>
    <row r="145" spans="2:51" s="269" customFormat="1" ht="12">
      <c r="B145" s="270"/>
      <c r="C145" s="271"/>
      <c r="D145" s="272" t="s">
        <v>188</v>
      </c>
      <c r="E145" s="273" t="s">
        <v>145</v>
      </c>
      <c r="F145" s="274" t="s">
        <v>209</v>
      </c>
      <c r="G145" s="271"/>
      <c r="H145" s="275">
        <v>8.5</v>
      </c>
      <c r="I145" s="323"/>
      <c r="J145" s="271"/>
      <c r="L145" s="276"/>
      <c r="M145" s="277"/>
      <c r="N145" s="278"/>
      <c r="O145" s="278"/>
      <c r="P145" s="278"/>
      <c r="Q145" s="278"/>
      <c r="R145" s="278"/>
      <c r="S145" s="278"/>
      <c r="T145" s="279"/>
      <c r="AT145" s="280" t="s">
        <v>188</v>
      </c>
      <c r="AU145" s="280" t="s">
        <v>94</v>
      </c>
      <c r="AV145" s="269" t="s">
        <v>94</v>
      </c>
      <c r="AW145" s="269" t="s">
        <v>40</v>
      </c>
      <c r="AX145" s="269" t="s">
        <v>84</v>
      </c>
      <c r="AY145" s="280" t="s">
        <v>180</v>
      </c>
    </row>
    <row r="146" spans="2:51" s="281" customFormat="1" ht="12">
      <c r="B146" s="282"/>
      <c r="C146" s="283"/>
      <c r="D146" s="272" t="s">
        <v>188</v>
      </c>
      <c r="E146" s="284" t="s">
        <v>1</v>
      </c>
      <c r="F146" s="285" t="s">
        <v>192</v>
      </c>
      <c r="G146" s="283"/>
      <c r="H146" s="286">
        <v>8.5</v>
      </c>
      <c r="I146" s="324"/>
      <c r="J146" s="283"/>
      <c r="L146" s="287"/>
      <c r="M146" s="288"/>
      <c r="N146" s="289"/>
      <c r="O146" s="289"/>
      <c r="P146" s="289"/>
      <c r="Q146" s="289"/>
      <c r="R146" s="289"/>
      <c r="S146" s="289"/>
      <c r="T146" s="290"/>
      <c r="AT146" s="291" t="s">
        <v>188</v>
      </c>
      <c r="AU146" s="291" t="s">
        <v>94</v>
      </c>
      <c r="AV146" s="281" t="s">
        <v>193</v>
      </c>
      <c r="AW146" s="281" t="s">
        <v>40</v>
      </c>
      <c r="AX146" s="281" t="s">
        <v>84</v>
      </c>
      <c r="AY146" s="291" t="s">
        <v>180</v>
      </c>
    </row>
    <row r="147" spans="2:51" s="269" customFormat="1" ht="12">
      <c r="B147" s="270"/>
      <c r="C147" s="271"/>
      <c r="D147" s="272" t="s">
        <v>188</v>
      </c>
      <c r="E147" s="273" t="s">
        <v>147</v>
      </c>
      <c r="F147" s="274" t="s">
        <v>210</v>
      </c>
      <c r="G147" s="271"/>
      <c r="H147" s="275">
        <v>116.5</v>
      </c>
      <c r="I147" s="323"/>
      <c r="J147" s="271"/>
      <c r="L147" s="276"/>
      <c r="M147" s="277"/>
      <c r="N147" s="278"/>
      <c r="O147" s="278"/>
      <c r="P147" s="278"/>
      <c r="Q147" s="278"/>
      <c r="R147" s="278"/>
      <c r="S147" s="278"/>
      <c r="T147" s="279"/>
      <c r="AT147" s="280" t="s">
        <v>188</v>
      </c>
      <c r="AU147" s="280" t="s">
        <v>94</v>
      </c>
      <c r="AV147" s="269" t="s">
        <v>94</v>
      </c>
      <c r="AW147" s="269" t="s">
        <v>40</v>
      </c>
      <c r="AX147" s="269" t="s">
        <v>92</v>
      </c>
      <c r="AY147" s="280" t="s">
        <v>180</v>
      </c>
    </row>
    <row r="148" spans="1:65" s="155" customFormat="1" ht="21.75" customHeight="1">
      <c r="A148" s="151"/>
      <c r="B148" s="152"/>
      <c r="C148" s="256" t="s">
        <v>186</v>
      </c>
      <c r="D148" s="256" t="s">
        <v>182</v>
      </c>
      <c r="E148" s="257" t="s">
        <v>211</v>
      </c>
      <c r="F148" s="258" t="s">
        <v>212</v>
      </c>
      <c r="G148" s="259" t="s">
        <v>213</v>
      </c>
      <c r="H148" s="260">
        <v>38.4</v>
      </c>
      <c r="I148" s="84"/>
      <c r="J148" s="261">
        <f>ROUND(I148*$H148,2)</f>
        <v>0</v>
      </c>
      <c r="K148" s="262"/>
      <c r="L148" s="234"/>
      <c r="M148" s="263" t="s">
        <v>1</v>
      </c>
      <c r="N148" s="264" t="s">
        <v>49</v>
      </c>
      <c r="O148" s="265">
        <v>1.173</v>
      </c>
      <c r="P148" s="265">
        <f>O148*H148</f>
        <v>45.0432</v>
      </c>
      <c r="Q148" s="265">
        <v>0</v>
      </c>
      <c r="R148" s="265">
        <f>Q148*H148</f>
        <v>0</v>
      </c>
      <c r="S148" s="265">
        <v>0</v>
      </c>
      <c r="T148" s="266">
        <f>S148*H148</f>
        <v>0</v>
      </c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R148" s="267" t="s">
        <v>186</v>
      </c>
      <c r="AT148" s="267" t="s">
        <v>182</v>
      </c>
      <c r="AU148" s="267" t="s">
        <v>94</v>
      </c>
      <c r="AY148" s="139" t="s">
        <v>180</v>
      </c>
      <c r="BE148" s="268">
        <f>IF(N148="základní",J148,0)</f>
        <v>0</v>
      </c>
      <c r="BF148" s="268">
        <f>IF(N148="snížená",J148,0)</f>
        <v>0</v>
      </c>
      <c r="BG148" s="268">
        <f>IF(N148="zákl. přenesená",J148,0)</f>
        <v>0</v>
      </c>
      <c r="BH148" s="268">
        <f>IF(N148="sníž. přenesená",J148,0)</f>
        <v>0</v>
      </c>
      <c r="BI148" s="268">
        <f>IF(N148="nulová",J148,0)</f>
        <v>0</v>
      </c>
      <c r="BJ148" s="139" t="s">
        <v>92</v>
      </c>
      <c r="BK148" s="268">
        <f>ROUND(I148*H148,2)</f>
        <v>0</v>
      </c>
      <c r="BL148" s="139" t="s">
        <v>186</v>
      </c>
      <c r="BM148" s="267" t="s">
        <v>214</v>
      </c>
    </row>
    <row r="149" spans="2:51" s="269" customFormat="1" ht="22.5">
      <c r="B149" s="270"/>
      <c r="C149" s="271"/>
      <c r="D149" s="272" t="s">
        <v>188</v>
      </c>
      <c r="E149" s="273" t="s">
        <v>1</v>
      </c>
      <c r="F149" s="274" t="s">
        <v>215</v>
      </c>
      <c r="G149" s="271"/>
      <c r="H149" s="275">
        <v>85.334</v>
      </c>
      <c r="I149" s="323"/>
      <c r="J149" s="271"/>
      <c r="L149" s="276"/>
      <c r="M149" s="277"/>
      <c r="N149" s="278"/>
      <c r="O149" s="278"/>
      <c r="P149" s="278"/>
      <c r="Q149" s="278"/>
      <c r="R149" s="278"/>
      <c r="S149" s="278"/>
      <c r="T149" s="279"/>
      <c r="AT149" s="280" t="s">
        <v>188</v>
      </c>
      <c r="AU149" s="280" t="s">
        <v>94</v>
      </c>
      <c r="AV149" s="269" t="s">
        <v>94</v>
      </c>
      <c r="AW149" s="269" t="s">
        <v>40</v>
      </c>
      <c r="AX149" s="269" t="s">
        <v>84</v>
      </c>
      <c r="AY149" s="280" t="s">
        <v>180</v>
      </c>
    </row>
    <row r="150" spans="2:51" s="281" customFormat="1" ht="12">
      <c r="B150" s="282"/>
      <c r="C150" s="283"/>
      <c r="D150" s="272" t="s">
        <v>188</v>
      </c>
      <c r="E150" s="284" t="s">
        <v>129</v>
      </c>
      <c r="F150" s="285" t="s">
        <v>192</v>
      </c>
      <c r="G150" s="283"/>
      <c r="H150" s="286">
        <v>85.334</v>
      </c>
      <c r="I150" s="324"/>
      <c r="J150" s="283"/>
      <c r="L150" s="287"/>
      <c r="M150" s="288"/>
      <c r="N150" s="289"/>
      <c r="O150" s="289"/>
      <c r="P150" s="289"/>
      <c r="Q150" s="289"/>
      <c r="R150" s="289"/>
      <c r="S150" s="289"/>
      <c r="T150" s="290"/>
      <c r="AT150" s="291" t="s">
        <v>188</v>
      </c>
      <c r="AU150" s="291" t="s">
        <v>94</v>
      </c>
      <c r="AV150" s="281" t="s">
        <v>193</v>
      </c>
      <c r="AW150" s="281" t="s">
        <v>40</v>
      </c>
      <c r="AX150" s="281" t="s">
        <v>84</v>
      </c>
      <c r="AY150" s="291" t="s">
        <v>180</v>
      </c>
    </row>
    <row r="151" spans="2:51" s="269" customFormat="1" ht="12">
      <c r="B151" s="270"/>
      <c r="C151" s="271"/>
      <c r="D151" s="272" t="s">
        <v>188</v>
      </c>
      <c r="E151" s="273" t="s">
        <v>216</v>
      </c>
      <c r="F151" s="274" t="s">
        <v>217</v>
      </c>
      <c r="G151" s="271"/>
      <c r="H151" s="275">
        <v>0</v>
      </c>
      <c r="I151" s="323"/>
      <c r="J151" s="271"/>
      <c r="L151" s="276"/>
      <c r="M151" s="277"/>
      <c r="N151" s="278"/>
      <c r="O151" s="278"/>
      <c r="P151" s="278"/>
      <c r="Q151" s="278"/>
      <c r="R151" s="278"/>
      <c r="S151" s="278"/>
      <c r="T151" s="279"/>
      <c r="AT151" s="280" t="s">
        <v>188</v>
      </c>
      <c r="AU151" s="280" t="s">
        <v>94</v>
      </c>
      <c r="AV151" s="269" t="s">
        <v>94</v>
      </c>
      <c r="AW151" s="269" t="s">
        <v>40</v>
      </c>
      <c r="AX151" s="269" t="s">
        <v>84</v>
      </c>
      <c r="AY151" s="280" t="s">
        <v>180</v>
      </c>
    </row>
    <row r="152" spans="2:51" s="281" customFormat="1" ht="12">
      <c r="B152" s="282"/>
      <c r="C152" s="283"/>
      <c r="D152" s="272" t="s">
        <v>188</v>
      </c>
      <c r="E152" s="284" t="s">
        <v>123</v>
      </c>
      <c r="F152" s="285" t="s">
        <v>192</v>
      </c>
      <c r="G152" s="283"/>
      <c r="H152" s="286">
        <v>0</v>
      </c>
      <c r="I152" s="324"/>
      <c r="J152" s="283"/>
      <c r="L152" s="287"/>
      <c r="M152" s="288"/>
      <c r="N152" s="289"/>
      <c r="O152" s="289"/>
      <c r="P152" s="289"/>
      <c r="Q152" s="289"/>
      <c r="R152" s="289"/>
      <c r="S152" s="289"/>
      <c r="T152" s="290"/>
      <c r="AT152" s="291" t="s">
        <v>188</v>
      </c>
      <c r="AU152" s="291" t="s">
        <v>94</v>
      </c>
      <c r="AV152" s="281" t="s">
        <v>193</v>
      </c>
      <c r="AW152" s="281" t="s">
        <v>40</v>
      </c>
      <c r="AX152" s="281" t="s">
        <v>84</v>
      </c>
      <c r="AY152" s="291" t="s">
        <v>180</v>
      </c>
    </row>
    <row r="153" spans="2:51" s="269" customFormat="1" ht="12">
      <c r="B153" s="270"/>
      <c r="C153" s="271"/>
      <c r="D153" s="272" t="s">
        <v>188</v>
      </c>
      <c r="E153" s="273" t="s">
        <v>124</v>
      </c>
      <c r="F153" s="274" t="s">
        <v>218</v>
      </c>
      <c r="G153" s="271"/>
      <c r="H153" s="275">
        <v>85.334</v>
      </c>
      <c r="I153" s="323"/>
      <c r="J153" s="271"/>
      <c r="L153" s="276"/>
      <c r="M153" s="277"/>
      <c r="N153" s="278"/>
      <c r="O153" s="278"/>
      <c r="P153" s="278"/>
      <c r="Q153" s="278"/>
      <c r="R153" s="278"/>
      <c r="S153" s="278"/>
      <c r="T153" s="279"/>
      <c r="AT153" s="280" t="s">
        <v>188</v>
      </c>
      <c r="AU153" s="280" t="s">
        <v>94</v>
      </c>
      <c r="AV153" s="269" t="s">
        <v>94</v>
      </c>
      <c r="AW153" s="269" t="s">
        <v>40</v>
      </c>
      <c r="AX153" s="269" t="s">
        <v>84</v>
      </c>
      <c r="AY153" s="280" t="s">
        <v>180</v>
      </c>
    </row>
    <row r="154" spans="2:51" s="269" customFormat="1" ht="12">
      <c r="B154" s="270"/>
      <c r="C154" s="271"/>
      <c r="D154" s="272" t="s">
        <v>188</v>
      </c>
      <c r="E154" s="273" t="s">
        <v>127</v>
      </c>
      <c r="F154" s="274" t="s">
        <v>219</v>
      </c>
      <c r="G154" s="271"/>
      <c r="H154" s="275">
        <v>38.4</v>
      </c>
      <c r="I154" s="323"/>
      <c r="J154" s="271"/>
      <c r="L154" s="276"/>
      <c r="M154" s="277"/>
      <c r="N154" s="278"/>
      <c r="O154" s="278"/>
      <c r="P154" s="278"/>
      <c r="Q154" s="278"/>
      <c r="R154" s="278"/>
      <c r="S154" s="278"/>
      <c r="T154" s="279"/>
      <c r="AT154" s="280" t="s">
        <v>188</v>
      </c>
      <c r="AU154" s="280" t="s">
        <v>94</v>
      </c>
      <c r="AV154" s="269" t="s">
        <v>94</v>
      </c>
      <c r="AW154" s="269" t="s">
        <v>40</v>
      </c>
      <c r="AX154" s="269" t="s">
        <v>92</v>
      </c>
      <c r="AY154" s="280" t="s">
        <v>180</v>
      </c>
    </row>
    <row r="155" spans="1:65" s="155" customFormat="1" ht="30.75" customHeight="1">
      <c r="A155" s="151"/>
      <c r="B155" s="152"/>
      <c r="C155" s="256" t="s">
        <v>220</v>
      </c>
      <c r="D155" s="256" t="s">
        <v>182</v>
      </c>
      <c r="E155" s="257" t="s">
        <v>221</v>
      </c>
      <c r="F155" s="258" t="s">
        <v>222</v>
      </c>
      <c r="G155" s="259" t="s">
        <v>213</v>
      </c>
      <c r="H155" s="260">
        <v>42.667</v>
      </c>
      <c r="I155" s="84"/>
      <c r="J155" s="261">
        <f>ROUND(I155*$H155,2)</f>
        <v>0</v>
      </c>
      <c r="K155" s="262"/>
      <c r="L155" s="234"/>
      <c r="M155" s="263" t="s">
        <v>1</v>
      </c>
      <c r="N155" s="264" t="s">
        <v>49</v>
      </c>
      <c r="O155" s="265">
        <v>1.85</v>
      </c>
      <c r="P155" s="265">
        <f>O155*H155</f>
        <v>78.93395000000001</v>
      </c>
      <c r="Q155" s="265">
        <v>0</v>
      </c>
      <c r="R155" s="265">
        <f>Q155*H155</f>
        <v>0</v>
      </c>
      <c r="S155" s="265">
        <v>0</v>
      </c>
      <c r="T155" s="266">
        <f>S155*H155</f>
        <v>0</v>
      </c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R155" s="267" t="s">
        <v>186</v>
      </c>
      <c r="AT155" s="267" t="s">
        <v>182</v>
      </c>
      <c r="AU155" s="267" t="s">
        <v>94</v>
      </c>
      <c r="AY155" s="139" t="s">
        <v>180</v>
      </c>
      <c r="BE155" s="268">
        <f>IF(N155="základní",J155,0)</f>
        <v>0</v>
      </c>
      <c r="BF155" s="268">
        <f>IF(N155="snížená",J155,0)</f>
        <v>0</v>
      </c>
      <c r="BG155" s="268">
        <f>IF(N155="zákl. přenesená",J155,0)</f>
        <v>0</v>
      </c>
      <c r="BH155" s="268">
        <f>IF(N155="sníž. přenesená",J155,0)</f>
        <v>0</v>
      </c>
      <c r="BI155" s="268">
        <f>IF(N155="nulová",J155,0)</f>
        <v>0</v>
      </c>
      <c r="BJ155" s="139" t="s">
        <v>92</v>
      </c>
      <c r="BK155" s="268">
        <f>ROUND(I155*H155,2)</f>
        <v>0</v>
      </c>
      <c r="BL155" s="139" t="s">
        <v>186</v>
      </c>
      <c r="BM155" s="267" t="s">
        <v>223</v>
      </c>
    </row>
    <row r="156" spans="2:51" s="269" customFormat="1" ht="12">
      <c r="B156" s="270"/>
      <c r="C156" s="271"/>
      <c r="D156" s="272" t="s">
        <v>188</v>
      </c>
      <c r="E156" s="273" t="s">
        <v>130</v>
      </c>
      <c r="F156" s="274" t="s">
        <v>224</v>
      </c>
      <c r="G156" s="271"/>
      <c r="H156" s="275">
        <v>42.667</v>
      </c>
      <c r="I156" s="323"/>
      <c r="J156" s="271"/>
      <c r="L156" s="276"/>
      <c r="M156" s="277"/>
      <c r="N156" s="278"/>
      <c r="O156" s="278"/>
      <c r="P156" s="278"/>
      <c r="Q156" s="278"/>
      <c r="R156" s="278"/>
      <c r="S156" s="278"/>
      <c r="T156" s="279"/>
      <c r="AT156" s="280" t="s">
        <v>188</v>
      </c>
      <c r="AU156" s="280" t="s">
        <v>94</v>
      </c>
      <c r="AV156" s="269" t="s">
        <v>94</v>
      </c>
      <c r="AW156" s="269" t="s">
        <v>40</v>
      </c>
      <c r="AX156" s="269" t="s">
        <v>92</v>
      </c>
      <c r="AY156" s="280" t="s">
        <v>180</v>
      </c>
    </row>
    <row r="157" spans="1:65" s="155" customFormat="1" ht="21.75" customHeight="1">
      <c r="A157" s="151"/>
      <c r="B157" s="152"/>
      <c r="C157" s="256" t="s">
        <v>225</v>
      </c>
      <c r="D157" s="256" t="s">
        <v>182</v>
      </c>
      <c r="E157" s="257" t="s">
        <v>226</v>
      </c>
      <c r="F157" s="258" t="s">
        <v>227</v>
      </c>
      <c r="G157" s="259" t="s">
        <v>213</v>
      </c>
      <c r="H157" s="260">
        <v>4.267</v>
      </c>
      <c r="I157" s="84"/>
      <c r="J157" s="261">
        <f>ROUND(I157*$H157,2)</f>
        <v>0</v>
      </c>
      <c r="K157" s="262"/>
      <c r="L157" s="234"/>
      <c r="M157" s="263" t="s">
        <v>1</v>
      </c>
      <c r="N157" s="264" t="s">
        <v>49</v>
      </c>
      <c r="O157" s="265">
        <v>2.49</v>
      </c>
      <c r="P157" s="265">
        <f>O157*H157</f>
        <v>10.624830000000001</v>
      </c>
      <c r="Q157" s="265">
        <v>0</v>
      </c>
      <c r="R157" s="265">
        <f>Q157*H157</f>
        <v>0</v>
      </c>
      <c r="S157" s="265">
        <v>0</v>
      </c>
      <c r="T157" s="266">
        <f>S157*H157</f>
        <v>0</v>
      </c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R157" s="267" t="s">
        <v>186</v>
      </c>
      <c r="AT157" s="267" t="s">
        <v>182</v>
      </c>
      <c r="AU157" s="267" t="s">
        <v>94</v>
      </c>
      <c r="AY157" s="139" t="s">
        <v>180</v>
      </c>
      <c r="BE157" s="268">
        <f>IF(N157="základní",J157,0)</f>
        <v>0</v>
      </c>
      <c r="BF157" s="268">
        <f>IF(N157="snížená",J157,0)</f>
        <v>0</v>
      </c>
      <c r="BG157" s="268">
        <f>IF(N157="zákl. přenesená",J157,0)</f>
        <v>0</v>
      </c>
      <c r="BH157" s="268">
        <f>IF(N157="sníž. přenesená",J157,0)</f>
        <v>0</v>
      </c>
      <c r="BI157" s="268">
        <f>IF(N157="nulová",J157,0)</f>
        <v>0</v>
      </c>
      <c r="BJ157" s="139" t="s">
        <v>92</v>
      </c>
      <c r="BK157" s="268">
        <f>ROUND(I157*H157,2)</f>
        <v>0</v>
      </c>
      <c r="BL157" s="139" t="s">
        <v>186</v>
      </c>
      <c r="BM157" s="267" t="s">
        <v>228</v>
      </c>
    </row>
    <row r="158" spans="2:51" s="269" customFormat="1" ht="12">
      <c r="B158" s="270"/>
      <c r="C158" s="271"/>
      <c r="D158" s="272" t="s">
        <v>188</v>
      </c>
      <c r="E158" s="273" t="s">
        <v>132</v>
      </c>
      <c r="F158" s="274" t="s">
        <v>229</v>
      </c>
      <c r="G158" s="271"/>
      <c r="H158" s="275">
        <v>4.267</v>
      </c>
      <c r="I158" s="323"/>
      <c r="J158" s="271"/>
      <c r="L158" s="276"/>
      <c r="M158" s="277"/>
      <c r="N158" s="278"/>
      <c r="O158" s="278"/>
      <c r="P158" s="278"/>
      <c r="Q158" s="278"/>
      <c r="R158" s="278"/>
      <c r="S158" s="278"/>
      <c r="T158" s="279"/>
      <c r="AT158" s="280" t="s">
        <v>188</v>
      </c>
      <c r="AU158" s="280" t="s">
        <v>94</v>
      </c>
      <c r="AV158" s="269" t="s">
        <v>94</v>
      </c>
      <c r="AW158" s="269" t="s">
        <v>40</v>
      </c>
      <c r="AX158" s="269" t="s">
        <v>92</v>
      </c>
      <c r="AY158" s="280" t="s">
        <v>180</v>
      </c>
    </row>
    <row r="159" spans="1:65" s="155" customFormat="1" ht="33" customHeight="1">
      <c r="A159" s="151"/>
      <c r="B159" s="152"/>
      <c r="C159" s="256" t="s">
        <v>230</v>
      </c>
      <c r="D159" s="256" t="s">
        <v>182</v>
      </c>
      <c r="E159" s="257" t="s">
        <v>231</v>
      </c>
      <c r="F159" s="258" t="s">
        <v>853</v>
      </c>
      <c r="G159" s="259" t="s">
        <v>857</v>
      </c>
      <c r="H159" s="260">
        <v>1</v>
      </c>
      <c r="I159" s="84"/>
      <c r="J159" s="261">
        <f>ROUND(I159*$H159,2)</f>
        <v>0</v>
      </c>
      <c r="K159" s="262"/>
      <c r="L159" s="234"/>
      <c r="M159" s="263" t="s">
        <v>1</v>
      </c>
      <c r="N159" s="264" t="s">
        <v>49</v>
      </c>
      <c r="O159" s="265">
        <v>0.268</v>
      </c>
      <c r="P159" s="265">
        <f>O159*H159</f>
        <v>0.268</v>
      </c>
      <c r="Q159" s="265">
        <v>0</v>
      </c>
      <c r="R159" s="265">
        <f>Q159*H159</f>
        <v>0</v>
      </c>
      <c r="S159" s="265">
        <v>0</v>
      </c>
      <c r="T159" s="266">
        <f>S159*H159</f>
        <v>0</v>
      </c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R159" s="267" t="s">
        <v>186</v>
      </c>
      <c r="AT159" s="267" t="s">
        <v>182</v>
      </c>
      <c r="AU159" s="267" t="s">
        <v>94</v>
      </c>
      <c r="AY159" s="139" t="s">
        <v>180</v>
      </c>
      <c r="BE159" s="268">
        <f>IF(N159="základní",J159,0)</f>
        <v>0</v>
      </c>
      <c r="BF159" s="268">
        <f>IF(N159="snížená",J159,0)</f>
        <v>0</v>
      </c>
      <c r="BG159" s="268">
        <f>IF(N159="zákl. přenesená",J159,0)</f>
        <v>0</v>
      </c>
      <c r="BH159" s="268">
        <f>IF(N159="sníž. přenesená",J159,0)</f>
        <v>0</v>
      </c>
      <c r="BI159" s="268">
        <f>IF(N159="nulová",J159,0)</f>
        <v>0</v>
      </c>
      <c r="BJ159" s="139" t="s">
        <v>92</v>
      </c>
      <c r="BK159" s="268">
        <f>ROUND(I159*H159,2)</f>
        <v>0</v>
      </c>
      <c r="BL159" s="139" t="s">
        <v>186</v>
      </c>
      <c r="BM159" s="267" t="s">
        <v>232</v>
      </c>
    </row>
    <row r="160" spans="1:65" s="155" customFormat="1" ht="33" customHeight="1">
      <c r="A160" s="151"/>
      <c r="B160" s="152"/>
      <c r="C160" s="256" t="s">
        <v>233</v>
      </c>
      <c r="D160" s="256" t="s">
        <v>182</v>
      </c>
      <c r="E160" s="257" t="s">
        <v>234</v>
      </c>
      <c r="F160" s="258" t="s">
        <v>854</v>
      </c>
      <c r="G160" s="259" t="s">
        <v>857</v>
      </c>
      <c r="H160" s="260">
        <v>1</v>
      </c>
      <c r="I160" s="84"/>
      <c r="J160" s="261">
        <f>ROUND(I160*$H160,2)</f>
        <v>0</v>
      </c>
      <c r="K160" s="262"/>
      <c r="L160" s="234"/>
      <c r="M160" s="263" t="s">
        <v>1</v>
      </c>
      <c r="N160" s="264" t="s">
        <v>49</v>
      </c>
      <c r="O160" s="265">
        <v>0.268</v>
      </c>
      <c r="P160" s="265">
        <f>O160*H160</f>
        <v>0.268</v>
      </c>
      <c r="Q160" s="265">
        <v>0</v>
      </c>
      <c r="R160" s="265">
        <f>Q160*H160</f>
        <v>0</v>
      </c>
      <c r="S160" s="265">
        <v>0</v>
      </c>
      <c r="T160" s="266">
        <f>S160*H160</f>
        <v>0</v>
      </c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R160" s="267" t="s">
        <v>186</v>
      </c>
      <c r="AT160" s="267" t="s">
        <v>182</v>
      </c>
      <c r="AU160" s="267" t="s">
        <v>94</v>
      </c>
      <c r="AY160" s="139" t="s">
        <v>180</v>
      </c>
      <c r="BE160" s="268">
        <f>IF(N160="základní",J160,0)</f>
        <v>0</v>
      </c>
      <c r="BF160" s="268">
        <f>IF(N160="snížená",J160,0)</f>
        <v>0</v>
      </c>
      <c r="BG160" s="268">
        <f>IF(N160="zákl. přenesená",J160,0)</f>
        <v>0</v>
      </c>
      <c r="BH160" s="268">
        <f>IF(N160="sníž. přenesená",J160,0)</f>
        <v>0</v>
      </c>
      <c r="BI160" s="268">
        <f>IF(N160="nulová",J160,0)</f>
        <v>0</v>
      </c>
      <c r="BJ160" s="139" t="s">
        <v>92</v>
      </c>
      <c r="BK160" s="268">
        <f>ROUND(I160*H160,2)</f>
        <v>0</v>
      </c>
      <c r="BL160" s="139" t="s">
        <v>186</v>
      </c>
      <c r="BM160" s="267" t="s">
        <v>235</v>
      </c>
    </row>
    <row r="161" spans="1:65" s="155" customFormat="1" ht="33" customHeight="1">
      <c r="A161" s="151"/>
      <c r="B161" s="152"/>
      <c r="C161" s="256" t="s">
        <v>236</v>
      </c>
      <c r="D161" s="256" t="s">
        <v>182</v>
      </c>
      <c r="E161" s="257" t="s">
        <v>237</v>
      </c>
      <c r="F161" s="258" t="s">
        <v>855</v>
      </c>
      <c r="G161" s="259" t="s">
        <v>857</v>
      </c>
      <c r="H161" s="260">
        <v>1</v>
      </c>
      <c r="I161" s="84"/>
      <c r="J161" s="261">
        <f>ROUND(I161*$H161,2)</f>
        <v>0</v>
      </c>
      <c r="K161" s="262"/>
      <c r="L161" s="234"/>
      <c r="M161" s="263" t="s">
        <v>1</v>
      </c>
      <c r="N161" s="264" t="s">
        <v>49</v>
      </c>
      <c r="O161" s="265">
        <v>0.268</v>
      </c>
      <c r="P161" s="265">
        <f>O161*H161</f>
        <v>0.268</v>
      </c>
      <c r="Q161" s="265">
        <v>0</v>
      </c>
      <c r="R161" s="265">
        <f>Q161*H161</f>
        <v>0</v>
      </c>
      <c r="S161" s="265">
        <v>0</v>
      </c>
      <c r="T161" s="266">
        <f>S161*H161</f>
        <v>0</v>
      </c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R161" s="267" t="s">
        <v>186</v>
      </c>
      <c r="AT161" s="267" t="s">
        <v>182</v>
      </c>
      <c r="AU161" s="267" t="s">
        <v>94</v>
      </c>
      <c r="AY161" s="139" t="s">
        <v>180</v>
      </c>
      <c r="BE161" s="268">
        <f>IF(N161="základní",J161,0)</f>
        <v>0</v>
      </c>
      <c r="BF161" s="268">
        <f>IF(N161="snížená",J161,0)</f>
        <v>0</v>
      </c>
      <c r="BG161" s="268">
        <f>IF(N161="zákl. přenesená",J161,0)</f>
        <v>0</v>
      </c>
      <c r="BH161" s="268">
        <f>IF(N161="sníž. přenesená",J161,0)</f>
        <v>0</v>
      </c>
      <c r="BI161" s="268">
        <f>IF(N161="nulová",J161,0)</f>
        <v>0</v>
      </c>
      <c r="BJ161" s="139" t="s">
        <v>92</v>
      </c>
      <c r="BK161" s="268">
        <f>ROUND(I161*H161,2)</f>
        <v>0</v>
      </c>
      <c r="BL161" s="139" t="s">
        <v>186</v>
      </c>
      <c r="BM161" s="267" t="s">
        <v>238</v>
      </c>
    </row>
    <row r="162" spans="1:65" s="155" customFormat="1" ht="33" customHeight="1">
      <c r="A162" s="151"/>
      <c r="B162" s="152"/>
      <c r="C162" s="256" t="s">
        <v>239</v>
      </c>
      <c r="D162" s="256" t="s">
        <v>182</v>
      </c>
      <c r="E162" s="257" t="s">
        <v>240</v>
      </c>
      <c r="F162" s="258" t="s">
        <v>856</v>
      </c>
      <c r="G162" s="259" t="s">
        <v>857</v>
      </c>
      <c r="H162" s="260">
        <v>1</v>
      </c>
      <c r="I162" s="84"/>
      <c r="J162" s="261">
        <f aca="true" t="shared" si="0" ref="J162:J163">ROUND(I162*$H162,2)</f>
        <v>0</v>
      </c>
      <c r="K162" s="262"/>
      <c r="L162" s="234"/>
      <c r="M162" s="263" t="s">
        <v>1</v>
      </c>
      <c r="N162" s="264" t="s">
        <v>49</v>
      </c>
      <c r="O162" s="265">
        <v>0.268</v>
      </c>
      <c r="P162" s="265">
        <f>O162*H162</f>
        <v>0.268</v>
      </c>
      <c r="Q162" s="265">
        <v>0</v>
      </c>
      <c r="R162" s="265">
        <f>Q162*H162</f>
        <v>0</v>
      </c>
      <c r="S162" s="265">
        <v>0</v>
      </c>
      <c r="T162" s="266">
        <f>S162*H162</f>
        <v>0</v>
      </c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R162" s="267" t="s">
        <v>186</v>
      </c>
      <c r="AT162" s="267" t="s">
        <v>182</v>
      </c>
      <c r="AU162" s="267" t="s">
        <v>94</v>
      </c>
      <c r="AY162" s="139" t="s">
        <v>180</v>
      </c>
      <c r="BE162" s="268">
        <f>IF(N162="základní",J162,0)</f>
        <v>0</v>
      </c>
      <c r="BF162" s="268">
        <f>IF(N162="snížená",J162,0)</f>
        <v>0</v>
      </c>
      <c r="BG162" s="268">
        <f>IF(N162="zákl. přenesená",J162,0)</f>
        <v>0</v>
      </c>
      <c r="BH162" s="268">
        <f>IF(N162="sníž. přenesená",J162,0)</f>
        <v>0</v>
      </c>
      <c r="BI162" s="268">
        <f>IF(N162="nulová",J162,0)</f>
        <v>0</v>
      </c>
      <c r="BJ162" s="139" t="s">
        <v>92</v>
      </c>
      <c r="BK162" s="268">
        <f>ROUND(I162*H162,2)</f>
        <v>0</v>
      </c>
      <c r="BL162" s="139" t="s">
        <v>186</v>
      </c>
      <c r="BM162" s="267" t="s">
        <v>241</v>
      </c>
    </row>
    <row r="163" spans="1:65" s="155" customFormat="1" ht="39.75" customHeight="1">
      <c r="A163" s="151"/>
      <c r="B163" s="152"/>
      <c r="C163" s="256" t="s">
        <v>242</v>
      </c>
      <c r="D163" s="256" t="s">
        <v>182</v>
      </c>
      <c r="E163" s="257"/>
      <c r="F163" s="258" t="s">
        <v>858</v>
      </c>
      <c r="G163" s="259" t="s">
        <v>213</v>
      </c>
      <c r="H163" s="260">
        <v>81.067</v>
      </c>
      <c r="I163" s="84"/>
      <c r="J163" s="261">
        <f t="shared" si="0"/>
        <v>0</v>
      </c>
      <c r="K163" s="262"/>
      <c r="L163" s="234"/>
      <c r="M163" s="263" t="s">
        <v>1</v>
      </c>
      <c r="N163" s="264" t="s">
        <v>49</v>
      </c>
      <c r="O163" s="265">
        <v>0.087</v>
      </c>
      <c r="P163" s="265">
        <f>O163*H163</f>
        <v>7.052828999999999</v>
      </c>
      <c r="Q163" s="265">
        <v>0</v>
      </c>
      <c r="R163" s="265">
        <f>Q163*H163</f>
        <v>0</v>
      </c>
      <c r="S163" s="265">
        <v>0</v>
      </c>
      <c r="T163" s="266">
        <f>S163*H163</f>
        <v>0</v>
      </c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R163" s="267" t="s">
        <v>186</v>
      </c>
      <c r="AT163" s="267" t="s">
        <v>182</v>
      </c>
      <c r="AU163" s="267" t="s">
        <v>94</v>
      </c>
      <c r="AY163" s="139" t="s">
        <v>180</v>
      </c>
      <c r="BE163" s="268">
        <f>IF(N163="základní",J163,0)</f>
        <v>0</v>
      </c>
      <c r="BF163" s="268">
        <f>IF(N163="snížená",J163,0)</f>
        <v>0</v>
      </c>
      <c r="BG163" s="268">
        <f>IF(N163="zákl. přenesená",J163,0)</f>
        <v>0</v>
      </c>
      <c r="BH163" s="268">
        <f>IF(N163="sníž. přenesená",J163,0)</f>
        <v>0</v>
      </c>
      <c r="BI163" s="268">
        <f>IF(N163="nulová",J163,0)</f>
        <v>0</v>
      </c>
      <c r="BJ163" s="139" t="s">
        <v>92</v>
      </c>
      <c r="BK163" s="268">
        <f>ROUND(I163*H163,2)</f>
        <v>0</v>
      </c>
      <c r="BL163" s="139" t="s">
        <v>186</v>
      </c>
      <c r="BM163" s="267" t="s">
        <v>245</v>
      </c>
    </row>
    <row r="164" spans="2:51" s="269" customFormat="1" ht="33.75">
      <c r="B164" s="270"/>
      <c r="C164" s="271"/>
      <c r="D164" s="272" t="s">
        <v>188</v>
      </c>
      <c r="E164" s="273" t="s">
        <v>134</v>
      </c>
      <c r="F164" s="274" t="s">
        <v>246</v>
      </c>
      <c r="G164" s="271"/>
      <c r="H164" s="275">
        <v>30.331</v>
      </c>
      <c r="I164" s="323"/>
      <c r="J164" s="271"/>
      <c r="L164" s="276"/>
      <c r="M164" s="277"/>
      <c r="N164" s="278"/>
      <c r="O164" s="278"/>
      <c r="P164" s="278"/>
      <c r="Q164" s="278"/>
      <c r="R164" s="278"/>
      <c r="S164" s="278"/>
      <c r="T164" s="279"/>
      <c r="AT164" s="280" t="s">
        <v>188</v>
      </c>
      <c r="AU164" s="280" t="s">
        <v>94</v>
      </c>
      <c r="AV164" s="269" t="s">
        <v>94</v>
      </c>
      <c r="AW164" s="269" t="s">
        <v>40</v>
      </c>
      <c r="AX164" s="269" t="s">
        <v>84</v>
      </c>
      <c r="AY164" s="280" t="s">
        <v>180</v>
      </c>
    </row>
    <row r="165" spans="2:51" s="269" customFormat="1" ht="12">
      <c r="B165" s="270"/>
      <c r="C165" s="271"/>
      <c r="D165" s="272" t="s">
        <v>188</v>
      </c>
      <c r="E165" s="273" t="s">
        <v>136</v>
      </c>
      <c r="F165" s="274" t="s">
        <v>247</v>
      </c>
      <c r="G165" s="271"/>
      <c r="H165" s="275">
        <v>0</v>
      </c>
      <c r="I165" s="323"/>
      <c r="J165" s="271"/>
      <c r="L165" s="276"/>
      <c r="M165" s="277"/>
      <c r="N165" s="278"/>
      <c r="O165" s="278"/>
      <c r="P165" s="278"/>
      <c r="Q165" s="278"/>
      <c r="R165" s="278"/>
      <c r="S165" s="278"/>
      <c r="T165" s="279"/>
      <c r="AT165" s="280" t="s">
        <v>188</v>
      </c>
      <c r="AU165" s="280" t="s">
        <v>94</v>
      </c>
      <c r="AV165" s="269" t="s">
        <v>94</v>
      </c>
      <c r="AW165" s="269" t="s">
        <v>40</v>
      </c>
      <c r="AX165" s="269" t="s">
        <v>84</v>
      </c>
      <c r="AY165" s="280" t="s">
        <v>180</v>
      </c>
    </row>
    <row r="166" spans="2:51" s="269" customFormat="1" ht="22.5">
      <c r="B166" s="270"/>
      <c r="C166" s="271"/>
      <c r="D166" s="272" t="s">
        <v>188</v>
      </c>
      <c r="E166" s="273" t="s">
        <v>137</v>
      </c>
      <c r="F166" s="274" t="s">
        <v>248</v>
      </c>
      <c r="G166" s="271"/>
      <c r="H166" s="275">
        <v>81.067</v>
      </c>
      <c r="I166" s="323"/>
      <c r="J166" s="271"/>
      <c r="L166" s="276"/>
      <c r="M166" s="277"/>
      <c r="N166" s="278"/>
      <c r="O166" s="278"/>
      <c r="P166" s="278"/>
      <c r="Q166" s="278"/>
      <c r="R166" s="278"/>
      <c r="S166" s="278"/>
      <c r="T166" s="279"/>
      <c r="AT166" s="280" t="s">
        <v>188</v>
      </c>
      <c r="AU166" s="280" t="s">
        <v>94</v>
      </c>
      <c r="AV166" s="269" t="s">
        <v>94</v>
      </c>
      <c r="AW166" s="269" t="s">
        <v>40</v>
      </c>
      <c r="AX166" s="269" t="s">
        <v>92</v>
      </c>
      <c r="AY166" s="280" t="s">
        <v>180</v>
      </c>
    </row>
    <row r="167" spans="1:65" s="155" customFormat="1" ht="47.25" customHeight="1">
      <c r="A167" s="151"/>
      <c r="B167" s="152"/>
      <c r="C167" s="256" t="s">
        <v>252</v>
      </c>
      <c r="D167" s="256" t="s">
        <v>182</v>
      </c>
      <c r="E167" s="257"/>
      <c r="F167" s="258" t="s">
        <v>859</v>
      </c>
      <c r="G167" s="259" t="s">
        <v>213</v>
      </c>
      <c r="H167" s="260">
        <v>4.267</v>
      </c>
      <c r="I167" s="84"/>
      <c r="J167" s="261">
        <f>ROUND(I167*$H167,2)</f>
        <v>0</v>
      </c>
      <c r="K167" s="262"/>
      <c r="L167" s="234"/>
      <c r="M167" s="263" t="s">
        <v>1</v>
      </c>
      <c r="N167" s="264" t="s">
        <v>49</v>
      </c>
      <c r="O167" s="265">
        <v>0.099</v>
      </c>
      <c r="P167" s="265">
        <f>O167*H167</f>
        <v>0.42243300000000006</v>
      </c>
      <c r="Q167" s="265">
        <v>0</v>
      </c>
      <c r="R167" s="265">
        <f>Q167*H167</f>
        <v>0</v>
      </c>
      <c r="S167" s="265">
        <v>0</v>
      </c>
      <c r="T167" s="266">
        <f>S167*H167</f>
        <v>0</v>
      </c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R167" s="267" t="s">
        <v>186</v>
      </c>
      <c r="AT167" s="267" t="s">
        <v>182</v>
      </c>
      <c r="AU167" s="267" t="s">
        <v>94</v>
      </c>
      <c r="AY167" s="139" t="s">
        <v>180</v>
      </c>
      <c r="BE167" s="268">
        <f>IF(N167="základní",J167,0)</f>
        <v>0</v>
      </c>
      <c r="BF167" s="268">
        <f>IF(N167="snížená",J167,0)</f>
        <v>0</v>
      </c>
      <c r="BG167" s="268">
        <f>IF(N167="zákl. přenesená",J167,0)</f>
        <v>0</v>
      </c>
      <c r="BH167" s="268">
        <f>IF(N167="sníž. přenesená",J167,0)</f>
        <v>0</v>
      </c>
      <c r="BI167" s="268">
        <f>IF(N167="nulová",J167,0)</f>
        <v>0</v>
      </c>
      <c r="BJ167" s="139" t="s">
        <v>92</v>
      </c>
      <c r="BK167" s="268">
        <f>ROUND(I167*H167,2)</f>
        <v>0</v>
      </c>
      <c r="BL167" s="139" t="s">
        <v>186</v>
      </c>
      <c r="BM167" s="267" t="s">
        <v>255</v>
      </c>
    </row>
    <row r="168" spans="2:51" s="269" customFormat="1" ht="12">
      <c r="B168" s="270"/>
      <c r="C168" s="271"/>
      <c r="D168" s="272" t="s">
        <v>188</v>
      </c>
      <c r="E168" s="273" t="s">
        <v>139</v>
      </c>
      <c r="F168" s="274" t="s">
        <v>256</v>
      </c>
      <c r="G168" s="271"/>
      <c r="H168" s="275">
        <v>4.267</v>
      </c>
      <c r="I168" s="323"/>
      <c r="J168" s="271"/>
      <c r="L168" s="276"/>
      <c r="M168" s="277"/>
      <c r="N168" s="278"/>
      <c r="O168" s="278"/>
      <c r="P168" s="278"/>
      <c r="Q168" s="278"/>
      <c r="R168" s="278"/>
      <c r="S168" s="278"/>
      <c r="T168" s="279"/>
      <c r="AT168" s="280" t="s">
        <v>188</v>
      </c>
      <c r="AU168" s="280" t="s">
        <v>94</v>
      </c>
      <c r="AV168" s="269" t="s">
        <v>94</v>
      </c>
      <c r="AW168" s="269" t="s">
        <v>40</v>
      </c>
      <c r="AX168" s="269" t="s">
        <v>92</v>
      </c>
      <c r="AY168" s="280" t="s">
        <v>180</v>
      </c>
    </row>
    <row r="169" spans="1:65" s="155" customFormat="1" ht="21.75" customHeight="1">
      <c r="A169" s="151"/>
      <c r="B169" s="152"/>
      <c r="C169" s="256" t="s">
        <v>8</v>
      </c>
      <c r="D169" s="256" t="s">
        <v>182</v>
      </c>
      <c r="E169" s="257" t="s">
        <v>260</v>
      </c>
      <c r="F169" s="258" t="s">
        <v>261</v>
      </c>
      <c r="G169" s="259" t="s">
        <v>262</v>
      </c>
      <c r="H169" s="260">
        <v>170.668</v>
      </c>
      <c r="I169" s="84"/>
      <c r="J169" s="261">
        <f>ROUND(I169*$H169,2)</f>
        <v>0</v>
      </c>
      <c r="K169" s="262"/>
      <c r="L169" s="234"/>
      <c r="M169" s="263" t="s">
        <v>1</v>
      </c>
      <c r="N169" s="264" t="s">
        <v>49</v>
      </c>
      <c r="O169" s="265">
        <v>0</v>
      </c>
      <c r="P169" s="265">
        <f>O169*H169</f>
        <v>0</v>
      </c>
      <c r="Q169" s="265">
        <v>0</v>
      </c>
      <c r="R169" s="265">
        <f>Q169*H169</f>
        <v>0</v>
      </c>
      <c r="S169" s="265">
        <v>0</v>
      </c>
      <c r="T169" s="266">
        <f>S169*H169</f>
        <v>0</v>
      </c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R169" s="267" t="s">
        <v>186</v>
      </c>
      <c r="AT169" s="267" t="s">
        <v>182</v>
      </c>
      <c r="AU169" s="267" t="s">
        <v>94</v>
      </c>
      <c r="AY169" s="139" t="s">
        <v>180</v>
      </c>
      <c r="BE169" s="268">
        <f>IF(N169="základní",J169,0)</f>
        <v>0</v>
      </c>
      <c r="BF169" s="268">
        <f>IF(N169="snížená",J169,0)</f>
        <v>0</v>
      </c>
      <c r="BG169" s="268">
        <f>IF(N169="zákl. přenesená",J169,0)</f>
        <v>0</v>
      </c>
      <c r="BH169" s="268">
        <f>IF(N169="sníž. přenesená",J169,0)</f>
        <v>0</v>
      </c>
      <c r="BI169" s="268">
        <f>IF(N169="nulová",J169,0)</f>
        <v>0</v>
      </c>
      <c r="BJ169" s="139" t="s">
        <v>92</v>
      </c>
      <c r="BK169" s="268">
        <f>ROUND(I169*H169,2)</f>
        <v>0</v>
      </c>
      <c r="BL169" s="139" t="s">
        <v>186</v>
      </c>
      <c r="BM169" s="267" t="s">
        <v>263</v>
      </c>
    </row>
    <row r="170" spans="2:51" s="269" customFormat="1" ht="12">
      <c r="B170" s="270"/>
      <c r="C170" s="271"/>
      <c r="D170" s="272" t="s">
        <v>188</v>
      </c>
      <c r="E170" s="273" t="s">
        <v>140</v>
      </c>
      <c r="F170" s="274" t="s">
        <v>264</v>
      </c>
      <c r="G170" s="271"/>
      <c r="H170" s="275">
        <v>85.334</v>
      </c>
      <c r="I170" s="323"/>
      <c r="J170" s="271"/>
      <c r="L170" s="276"/>
      <c r="M170" s="277"/>
      <c r="N170" s="278"/>
      <c r="O170" s="278"/>
      <c r="P170" s="278"/>
      <c r="Q170" s="278"/>
      <c r="R170" s="278"/>
      <c r="S170" s="278"/>
      <c r="T170" s="279"/>
      <c r="AT170" s="280" t="s">
        <v>188</v>
      </c>
      <c r="AU170" s="280" t="s">
        <v>94</v>
      </c>
      <c r="AV170" s="269" t="s">
        <v>94</v>
      </c>
      <c r="AW170" s="269" t="s">
        <v>40</v>
      </c>
      <c r="AX170" s="269" t="s">
        <v>84</v>
      </c>
      <c r="AY170" s="280" t="s">
        <v>180</v>
      </c>
    </row>
    <row r="171" spans="2:51" s="269" customFormat="1" ht="12">
      <c r="B171" s="270"/>
      <c r="C171" s="271"/>
      <c r="D171" s="272" t="s">
        <v>188</v>
      </c>
      <c r="E171" s="273" t="s">
        <v>1</v>
      </c>
      <c r="F171" s="274" t="s">
        <v>265</v>
      </c>
      <c r="G171" s="271"/>
      <c r="H171" s="275">
        <v>170.668</v>
      </c>
      <c r="I171" s="323"/>
      <c r="J171" s="271"/>
      <c r="L171" s="276"/>
      <c r="M171" s="277"/>
      <c r="N171" s="278"/>
      <c r="O171" s="278"/>
      <c r="P171" s="278"/>
      <c r="Q171" s="278"/>
      <c r="R171" s="278"/>
      <c r="S171" s="278"/>
      <c r="T171" s="279"/>
      <c r="AT171" s="280" t="s">
        <v>188</v>
      </c>
      <c r="AU171" s="280" t="s">
        <v>94</v>
      </c>
      <c r="AV171" s="269" t="s">
        <v>94</v>
      </c>
      <c r="AW171" s="269" t="s">
        <v>40</v>
      </c>
      <c r="AX171" s="269" t="s">
        <v>92</v>
      </c>
      <c r="AY171" s="280" t="s">
        <v>180</v>
      </c>
    </row>
    <row r="172" spans="1:65" s="155" customFormat="1" ht="16.5" customHeight="1">
      <c r="A172" s="151"/>
      <c r="B172" s="152"/>
      <c r="C172" s="256" t="s">
        <v>266</v>
      </c>
      <c r="D172" s="256" t="s">
        <v>182</v>
      </c>
      <c r="E172" s="257" t="s">
        <v>267</v>
      </c>
      <c r="F172" s="258" t="s">
        <v>268</v>
      </c>
      <c r="G172" s="259" t="s">
        <v>213</v>
      </c>
      <c r="H172" s="260">
        <v>85.334</v>
      </c>
      <c r="I172" s="84"/>
      <c r="J172" s="261">
        <f>ROUND(I172*$H172,2)</f>
        <v>0</v>
      </c>
      <c r="K172" s="262"/>
      <c r="L172" s="234"/>
      <c r="M172" s="263" t="s">
        <v>1</v>
      </c>
      <c r="N172" s="264" t="s">
        <v>49</v>
      </c>
      <c r="O172" s="265">
        <v>0.009</v>
      </c>
      <c r="P172" s="265">
        <f>O172*H172</f>
        <v>0.768006</v>
      </c>
      <c r="Q172" s="265">
        <v>0</v>
      </c>
      <c r="R172" s="265">
        <f>Q172*H172</f>
        <v>0</v>
      </c>
      <c r="S172" s="265">
        <v>0</v>
      </c>
      <c r="T172" s="266">
        <f>S172*H172</f>
        <v>0</v>
      </c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R172" s="267" t="s">
        <v>186</v>
      </c>
      <c r="AT172" s="267" t="s">
        <v>182</v>
      </c>
      <c r="AU172" s="267" t="s">
        <v>94</v>
      </c>
      <c r="AY172" s="139" t="s">
        <v>180</v>
      </c>
      <c r="BE172" s="268">
        <f>IF(N172="základní",J172,0)</f>
        <v>0</v>
      </c>
      <c r="BF172" s="268">
        <f>IF(N172="snížená",J172,0)</f>
        <v>0</v>
      </c>
      <c r="BG172" s="268">
        <f>IF(N172="zákl. přenesená",J172,0)</f>
        <v>0</v>
      </c>
      <c r="BH172" s="268">
        <f>IF(N172="sníž. přenesená",J172,0)</f>
        <v>0</v>
      </c>
      <c r="BI172" s="268">
        <f>IF(N172="nulová",J172,0)</f>
        <v>0</v>
      </c>
      <c r="BJ172" s="139" t="s">
        <v>92</v>
      </c>
      <c r="BK172" s="268">
        <f>ROUND(I172*H172,2)</f>
        <v>0</v>
      </c>
      <c r="BL172" s="139" t="s">
        <v>186</v>
      </c>
      <c r="BM172" s="267" t="s">
        <v>269</v>
      </c>
    </row>
    <row r="173" spans="2:51" s="269" customFormat="1" ht="12">
      <c r="B173" s="270"/>
      <c r="C173" s="271"/>
      <c r="D173" s="272" t="s">
        <v>188</v>
      </c>
      <c r="E173" s="273" t="s">
        <v>1</v>
      </c>
      <c r="F173" s="274" t="s">
        <v>140</v>
      </c>
      <c r="G173" s="271"/>
      <c r="H173" s="275">
        <v>85.334</v>
      </c>
      <c r="I173" s="323"/>
      <c r="J173" s="271"/>
      <c r="L173" s="276"/>
      <c r="M173" s="277"/>
      <c r="N173" s="278"/>
      <c r="O173" s="278"/>
      <c r="P173" s="278"/>
      <c r="Q173" s="278"/>
      <c r="R173" s="278"/>
      <c r="S173" s="278"/>
      <c r="T173" s="279"/>
      <c r="AT173" s="280" t="s">
        <v>188</v>
      </c>
      <c r="AU173" s="280" t="s">
        <v>94</v>
      </c>
      <c r="AV173" s="269" t="s">
        <v>94</v>
      </c>
      <c r="AW173" s="269" t="s">
        <v>40</v>
      </c>
      <c r="AX173" s="269" t="s">
        <v>92</v>
      </c>
      <c r="AY173" s="280" t="s">
        <v>180</v>
      </c>
    </row>
    <row r="174" spans="1:65" s="155" customFormat="1" ht="21.75" customHeight="1">
      <c r="A174" s="151"/>
      <c r="B174" s="152"/>
      <c r="C174" s="256" t="s">
        <v>270</v>
      </c>
      <c r="D174" s="256" t="s">
        <v>182</v>
      </c>
      <c r="E174" s="257" t="s">
        <v>271</v>
      </c>
      <c r="F174" s="258" t="s">
        <v>272</v>
      </c>
      <c r="G174" s="259" t="s">
        <v>213</v>
      </c>
      <c r="H174" s="260">
        <v>55.003</v>
      </c>
      <c r="I174" s="84"/>
      <c r="J174" s="261">
        <f>ROUND(I174*$H174,2)</f>
        <v>0</v>
      </c>
      <c r="K174" s="262"/>
      <c r="L174" s="234"/>
      <c r="M174" s="263" t="s">
        <v>1</v>
      </c>
      <c r="N174" s="264" t="s">
        <v>49</v>
      </c>
      <c r="O174" s="265">
        <v>0.328</v>
      </c>
      <c r="P174" s="265">
        <f>O174*H174</f>
        <v>18.040984</v>
      </c>
      <c r="Q174" s="265">
        <v>0</v>
      </c>
      <c r="R174" s="265">
        <f>Q174*H174</f>
        <v>0</v>
      </c>
      <c r="S174" s="265">
        <v>0</v>
      </c>
      <c r="T174" s="266">
        <f>S174*H174</f>
        <v>0</v>
      </c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R174" s="267" t="s">
        <v>186</v>
      </c>
      <c r="AT174" s="267" t="s">
        <v>182</v>
      </c>
      <c r="AU174" s="267" t="s">
        <v>94</v>
      </c>
      <c r="AY174" s="139" t="s">
        <v>180</v>
      </c>
      <c r="BE174" s="268">
        <f>IF(N174="základní",J174,0)</f>
        <v>0</v>
      </c>
      <c r="BF174" s="268">
        <f>IF(N174="snížená",J174,0)</f>
        <v>0</v>
      </c>
      <c r="BG174" s="268">
        <f>IF(N174="zákl. přenesená",J174,0)</f>
        <v>0</v>
      </c>
      <c r="BH174" s="268">
        <f>IF(N174="sníž. přenesená",J174,0)</f>
        <v>0</v>
      </c>
      <c r="BI174" s="268">
        <f>IF(N174="nulová",J174,0)</f>
        <v>0</v>
      </c>
      <c r="BJ174" s="139" t="s">
        <v>92</v>
      </c>
      <c r="BK174" s="268">
        <f>ROUND(I174*H174,2)</f>
        <v>0</v>
      </c>
      <c r="BL174" s="139" t="s">
        <v>186</v>
      </c>
      <c r="BM174" s="267" t="s">
        <v>273</v>
      </c>
    </row>
    <row r="175" spans="2:51" s="269" customFormat="1" ht="12">
      <c r="B175" s="270"/>
      <c r="C175" s="271"/>
      <c r="D175" s="272" t="s">
        <v>188</v>
      </c>
      <c r="E175" s="273" t="s">
        <v>149</v>
      </c>
      <c r="F175" s="274" t="s">
        <v>274</v>
      </c>
      <c r="G175" s="271"/>
      <c r="H175" s="275">
        <v>55.003</v>
      </c>
      <c r="I175" s="323"/>
      <c r="J175" s="271"/>
      <c r="L175" s="276"/>
      <c r="M175" s="277"/>
      <c r="N175" s="278"/>
      <c r="O175" s="278"/>
      <c r="P175" s="278"/>
      <c r="Q175" s="278"/>
      <c r="R175" s="278"/>
      <c r="S175" s="278"/>
      <c r="T175" s="279"/>
      <c r="AT175" s="280" t="s">
        <v>188</v>
      </c>
      <c r="AU175" s="280" t="s">
        <v>94</v>
      </c>
      <c r="AV175" s="269" t="s">
        <v>94</v>
      </c>
      <c r="AW175" s="269" t="s">
        <v>40</v>
      </c>
      <c r="AX175" s="269" t="s">
        <v>84</v>
      </c>
      <c r="AY175" s="280" t="s">
        <v>180</v>
      </c>
    </row>
    <row r="176" spans="2:51" s="269" customFormat="1" ht="12">
      <c r="B176" s="270"/>
      <c r="C176" s="271"/>
      <c r="D176" s="272" t="s">
        <v>188</v>
      </c>
      <c r="E176" s="273" t="s">
        <v>275</v>
      </c>
      <c r="F176" s="274" t="s">
        <v>276</v>
      </c>
      <c r="G176" s="271"/>
      <c r="H176" s="275">
        <v>0</v>
      </c>
      <c r="I176" s="323"/>
      <c r="J176" s="271"/>
      <c r="L176" s="276"/>
      <c r="M176" s="277"/>
      <c r="N176" s="278"/>
      <c r="O176" s="278"/>
      <c r="P176" s="278"/>
      <c r="Q176" s="278"/>
      <c r="R176" s="278"/>
      <c r="S176" s="278"/>
      <c r="T176" s="279"/>
      <c r="AT176" s="280" t="s">
        <v>188</v>
      </c>
      <c r="AU176" s="280" t="s">
        <v>94</v>
      </c>
      <c r="AV176" s="269" t="s">
        <v>94</v>
      </c>
      <c r="AW176" s="269" t="s">
        <v>40</v>
      </c>
      <c r="AX176" s="269" t="s">
        <v>84</v>
      </c>
      <c r="AY176" s="280" t="s">
        <v>180</v>
      </c>
    </row>
    <row r="177" spans="2:51" s="292" customFormat="1" ht="12">
      <c r="B177" s="293"/>
      <c r="C177" s="294"/>
      <c r="D177" s="272" t="s">
        <v>188</v>
      </c>
      <c r="E177" s="295" t="s">
        <v>277</v>
      </c>
      <c r="F177" s="296" t="s">
        <v>278</v>
      </c>
      <c r="G177" s="294"/>
      <c r="H177" s="297">
        <v>55.003</v>
      </c>
      <c r="I177" s="325"/>
      <c r="J177" s="294"/>
      <c r="L177" s="298"/>
      <c r="M177" s="299"/>
      <c r="N177" s="300"/>
      <c r="O177" s="300"/>
      <c r="P177" s="300"/>
      <c r="Q177" s="300"/>
      <c r="R177" s="300"/>
      <c r="S177" s="300"/>
      <c r="T177" s="301"/>
      <c r="AT177" s="302" t="s">
        <v>188</v>
      </c>
      <c r="AU177" s="302" t="s">
        <v>94</v>
      </c>
      <c r="AV177" s="292" t="s">
        <v>186</v>
      </c>
      <c r="AW177" s="292" t="s">
        <v>40</v>
      </c>
      <c r="AX177" s="292" t="s">
        <v>92</v>
      </c>
      <c r="AY177" s="302" t="s">
        <v>180</v>
      </c>
    </row>
    <row r="178" spans="1:65" s="155" customFormat="1" ht="16.5" customHeight="1">
      <c r="A178" s="151"/>
      <c r="B178" s="152"/>
      <c r="C178" s="303" t="s">
        <v>279</v>
      </c>
      <c r="D178" s="303" t="s">
        <v>280</v>
      </c>
      <c r="E178" s="304" t="s">
        <v>281</v>
      </c>
      <c r="F178" s="305" t="s">
        <v>282</v>
      </c>
      <c r="G178" s="306" t="s">
        <v>262</v>
      </c>
      <c r="H178" s="307">
        <v>110.006</v>
      </c>
      <c r="I178" s="101"/>
      <c r="J178" s="261">
        <f>ROUND(I178*$H178,2)</f>
        <v>0</v>
      </c>
      <c r="K178" s="308"/>
      <c r="L178" s="309"/>
      <c r="M178" s="310" t="s">
        <v>1</v>
      </c>
      <c r="N178" s="311" t="s">
        <v>49</v>
      </c>
      <c r="O178" s="265">
        <v>0</v>
      </c>
      <c r="P178" s="265">
        <f>O178*H178</f>
        <v>0</v>
      </c>
      <c r="Q178" s="265">
        <v>1</v>
      </c>
      <c r="R178" s="265">
        <f>Q178*H178</f>
        <v>110.006</v>
      </c>
      <c r="S178" s="265">
        <v>0</v>
      </c>
      <c r="T178" s="266">
        <f>S178*H178</f>
        <v>0</v>
      </c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R178" s="267" t="s">
        <v>233</v>
      </c>
      <c r="AT178" s="267" t="s">
        <v>280</v>
      </c>
      <c r="AU178" s="267" t="s">
        <v>94</v>
      </c>
      <c r="AY178" s="139" t="s">
        <v>180</v>
      </c>
      <c r="BE178" s="268">
        <f>IF(N178="základní",J178,0)</f>
        <v>0</v>
      </c>
      <c r="BF178" s="268">
        <f>IF(N178="snížená",J178,0)</f>
        <v>0</v>
      </c>
      <c r="BG178" s="268">
        <f>IF(N178="zákl. přenesená",J178,0)</f>
        <v>0</v>
      </c>
      <c r="BH178" s="268">
        <f>IF(N178="sníž. přenesená",J178,0)</f>
        <v>0</v>
      </c>
      <c r="BI178" s="268">
        <f>IF(N178="nulová",J178,0)</f>
        <v>0</v>
      </c>
      <c r="BJ178" s="139" t="s">
        <v>92</v>
      </c>
      <c r="BK178" s="268">
        <f>ROUND(I178*H178,2)</f>
        <v>0</v>
      </c>
      <c r="BL178" s="139" t="s">
        <v>186</v>
      </c>
      <c r="BM178" s="267" t="s">
        <v>283</v>
      </c>
    </row>
    <row r="179" spans="2:51" s="269" customFormat="1" ht="12">
      <c r="B179" s="270"/>
      <c r="C179" s="271"/>
      <c r="D179" s="272" t="s">
        <v>188</v>
      </c>
      <c r="E179" s="273" t="s">
        <v>1</v>
      </c>
      <c r="F179" s="274" t="s">
        <v>284</v>
      </c>
      <c r="G179" s="271"/>
      <c r="H179" s="275">
        <v>110.006</v>
      </c>
      <c r="I179" s="323"/>
      <c r="J179" s="271"/>
      <c r="L179" s="276"/>
      <c r="M179" s="277"/>
      <c r="N179" s="278"/>
      <c r="O179" s="278"/>
      <c r="P179" s="278"/>
      <c r="Q179" s="278"/>
      <c r="R179" s="278"/>
      <c r="S179" s="278"/>
      <c r="T179" s="279"/>
      <c r="AT179" s="280" t="s">
        <v>188</v>
      </c>
      <c r="AU179" s="280" t="s">
        <v>94</v>
      </c>
      <c r="AV179" s="269" t="s">
        <v>94</v>
      </c>
      <c r="AW179" s="269" t="s">
        <v>40</v>
      </c>
      <c r="AX179" s="269" t="s">
        <v>92</v>
      </c>
      <c r="AY179" s="280" t="s">
        <v>180</v>
      </c>
    </row>
    <row r="180" spans="1:65" s="155" customFormat="1" ht="21.75" customHeight="1">
      <c r="A180" s="151"/>
      <c r="B180" s="152"/>
      <c r="C180" s="256" t="s">
        <v>285</v>
      </c>
      <c r="D180" s="256" t="s">
        <v>182</v>
      </c>
      <c r="E180" s="257" t="s">
        <v>286</v>
      </c>
      <c r="F180" s="258" t="s">
        <v>287</v>
      </c>
      <c r="G180" s="259" t="s">
        <v>213</v>
      </c>
      <c r="H180" s="260">
        <v>21.384</v>
      </c>
      <c r="I180" s="84"/>
      <c r="J180" s="261">
        <f>ROUND(I180*$H180,2)</f>
        <v>0</v>
      </c>
      <c r="K180" s="262"/>
      <c r="L180" s="234"/>
      <c r="M180" s="263" t="s">
        <v>1</v>
      </c>
      <c r="N180" s="264" t="s">
        <v>49</v>
      </c>
      <c r="O180" s="265">
        <v>0.435</v>
      </c>
      <c r="P180" s="265">
        <f>O180*H180</f>
        <v>9.30204</v>
      </c>
      <c r="Q180" s="265">
        <v>0</v>
      </c>
      <c r="R180" s="265">
        <f>Q180*H180</f>
        <v>0</v>
      </c>
      <c r="S180" s="265">
        <v>0</v>
      </c>
      <c r="T180" s="266">
        <f>S180*H180</f>
        <v>0</v>
      </c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R180" s="267" t="s">
        <v>186</v>
      </c>
      <c r="AT180" s="267" t="s">
        <v>182</v>
      </c>
      <c r="AU180" s="267" t="s">
        <v>94</v>
      </c>
      <c r="AY180" s="139" t="s">
        <v>180</v>
      </c>
      <c r="BE180" s="268">
        <f>IF(N180="základní",J180,0)</f>
        <v>0</v>
      </c>
      <c r="BF180" s="268">
        <f>IF(N180="snížená",J180,0)</f>
        <v>0</v>
      </c>
      <c r="BG180" s="268">
        <f>IF(N180="zákl. přenesená",J180,0)</f>
        <v>0</v>
      </c>
      <c r="BH180" s="268">
        <f>IF(N180="sníž. přenesená",J180,0)</f>
        <v>0</v>
      </c>
      <c r="BI180" s="268">
        <f>IF(N180="nulová",J180,0)</f>
        <v>0</v>
      </c>
      <c r="BJ180" s="139" t="s">
        <v>92</v>
      </c>
      <c r="BK180" s="268">
        <f>ROUND(I180*H180,2)</f>
        <v>0</v>
      </c>
      <c r="BL180" s="139" t="s">
        <v>186</v>
      </c>
      <c r="BM180" s="267" t="s">
        <v>288</v>
      </c>
    </row>
    <row r="181" spans="2:51" s="269" customFormat="1" ht="22.5">
      <c r="B181" s="270"/>
      <c r="C181" s="271"/>
      <c r="D181" s="272" t="s">
        <v>188</v>
      </c>
      <c r="E181" s="273" t="s">
        <v>141</v>
      </c>
      <c r="F181" s="274" t="s">
        <v>289</v>
      </c>
      <c r="G181" s="271"/>
      <c r="H181" s="275">
        <v>21.384</v>
      </c>
      <c r="I181" s="323"/>
      <c r="J181" s="271"/>
      <c r="L181" s="276"/>
      <c r="M181" s="277"/>
      <c r="N181" s="278"/>
      <c r="O181" s="278"/>
      <c r="P181" s="278"/>
      <c r="Q181" s="278"/>
      <c r="R181" s="278"/>
      <c r="S181" s="278"/>
      <c r="T181" s="279"/>
      <c r="AT181" s="280" t="s">
        <v>188</v>
      </c>
      <c r="AU181" s="280" t="s">
        <v>94</v>
      </c>
      <c r="AV181" s="269" t="s">
        <v>94</v>
      </c>
      <c r="AW181" s="269" t="s">
        <v>40</v>
      </c>
      <c r="AX181" s="269" t="s">
        <v>92</v>
      </c>
      <c r="AY181" s="280" t="s">
        <v>180</v>
      </c>
    </row>
    <row r="182" spans="1:65" s="155" customFormat="1" ht="16.5" customHeight="1">
      <c r="A182" s="151"/>
      <c r="B182" s="152"/>
      <c r="C182" s="303" t="s">
        <v>290</v>
      </c>
      <c r="D182" s="303" t="s">
        <v>280</v>
      </c>
      <c r="E182" s="304" t="s">
        <v>291</v>
      </c>
      <c r="F182" s="305" t="s">
        <v>292</v>
      </c>
      <c r="G182" s="306" t="s">
        <v>262</v>
      </c>
      <c r="H182" s="307">
        <v>42.768</v>
      </c>
      <c r="I182" s="101"/>
      <c r="J182" s="261">
        <f>ROUND(I182*$H182,2)</f>
        <v>0</v>
      </c>
      <c r="K182" s="308"/>
      <c r="L182" s="309"/>
      <c r="M182" s="310" t="s">
        <v>1</v>
      </c>
      <c r="N182" s="311" t="s">
        <v>49</v>
      </c>
      <c r="O182" s="265">
        <v>0</v>
      </c>
      <c r="P182" s="265">
        <f>O182*H182</f>
        <v>0</v>
      </c>
      <c r="Q182" s="265">
        <v>1</v>
      </c>
      <c r="R182" s="265">
        <f>Q182*H182</f>
        <v>42.768</v>
      </c>
      <c r="S182" s="265">
        <v>0</v>
      </c>
      <c r="T182" s="266">
        <f>S182*H182</f>
        <v>0</v>
      </c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R182" s="267" t="s">
        <v>233</v>
      </c>
      <c r="AT182" s="267" t="s">
        <v>280</v>
      </c>
      <c r="AU182" s="267" t="s">
        <v>94</v>
      </c>
      <c r="AY182" s="139" t="s">
        <v>180</v>
      </c>
      <c r="BE182" s="268">
        <f>IF(N182="základní",J182,0)</f>
        <v>0</v>
      </c>
      <c r="BF182" s="268">
        <f>IF(N182="snížená",J182,0)</f>
        <v>0</v>
      </c>
      <c r="BG182" s="268">
        <f>IF(N182="zákl. přenesená",J182,0)</f>
        <v>0</v>
      </c>
      <c r="BH182" s="268">
        <f>IF(N182="sníž. přenesená",J182,0)</f>
        <v>0</v>
      </c>
      <c r="BI182" s="268">
        <f>IF(N182="nulová",J182,0)</f>
        <v>0</v>
      </c>
      <c r="BJ182" s="139" t="s">
        <v>92</v>
      </c>
      <c r="BK182" s="268">
        <f>ROUND(I182*H182,2)</f>
        <v>0</v>
      </c>
      <c r="BL182" s="139" t="s">
        <v>186</v>
      </c>
      <c r="BM182" s="267" t="s">
        <v>293</v>
      </c>
    </row>
    <row r="183" spans="2:51" s="269" customFormat="1" ht="12">
      <c r="B183" s="270"/>
      <c r="C183" s="271"/>
      <c r="D183" s="272" t="s">
        <v>188</v>
      </c>
      <c r="E183" s="273" t="s">
        <v>1</v>
      </c>
      <c r="F183" s="274" t="s">
        <v>294</v>
      </c>
      <c r="G183" s="271"/>
      <c r="H183" s="275">
        <v>42.768</v>
      </c>
      <c r="I183" s="323"/>
      <c r="J183" s="271"/>
      <c r="L183" s="276"/>
      <c r="M183" s="277"/>
      <c r="N183" s="278"/>
      <c r="O183" s="278"/>
      <c r="P183" s="278"/>
      <c r="Q183" s="278"/>
      <c r="R183" s="278"/>
      <c r="S183" s="278"/>
      <c r="T183" s="279"/>
      <c r="AT183" s="280" t="s">
        <v>188</v>
      </c>
      <c r="AU183" s="280" t="s">
        <v>94</v>
      </c>
      <c r="AV183" s="269" t="s">
        <v>94</v>
      </c>
      <c r="AW183" s="269" t="s">
        <v>40</v>
      </c>
      <c r="AX183" s="269" t="s">
        <v>92</v>
      </c>
      <c r="AY183" s="280" t="s">
        <v>180</v>
      </c>
    </row>
    <row r="184" spans="1:65" s="155" customFormat="1" ht="21.75" customHeight="1">
      <c r="A184" s="151"/>
      <c r="B184" s="152"/>
      <c r="C184" s="256" t="s">
        <v>7</v>
      </c>
      <c r="D184" s="256" t="s">
        <v>182</v>
      </c>
      <c r="E184" s="257" t="s">
        <v>295</v>
      </c>
      <c r="F184" s="258" t="s">
        <v>296</v>
      </c>
      <c r="G184" s="259" t="s">
        <v>202</v>
      </c>
      <c r="H184" s="260">
        <v>116.5</v>
      </c>
      <c r="I184" s="84"/>
      <c r="J184" s="261">
        <f>ROUND(I184*$H184,2)</f>
        <v>0</v>
      </c>
      <c r="K184" s="262"/>
      <c r="L184" s="234"/>
      <c r="M184" s="263" t="s">
        <v>1</v>
      </c>
      <c r="N184" s="264" t="s">
        <v>49</v>
      </c>
      <c r="O184" s="265">
        <v>0.012</v>
      </c>
      <c r="P184" s="265">
        <f>O184*H184</f>
        <v>1.3980000000000001</v>
      </c>
      <c r="Q184" s="265">
        <v>0</v>
      </c>
      <c r="R184" s="265">
        <f>Q184*H184</f>
        <v>0</v>
      </c>
      <c r="S184" s="265">
        <v>0</v>
      </c>
      <c r="T184" s="266">
        <f>S184*H184</f>
        <v>0</v>
      </c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R184" s="267" t="s">
        <v>186</v>
      </c>
      <c r="AT184" s="267" t="s">
        <v>182</v>
      </c>
      <c r="AU184" s="267" t="s">
        <v>94</v>
      </c>
      <c r="AY184" s="139" t="s">
        <v>180</v>
      </c>
      <c r="BE184" s="268">
        <f>IF(N184="základní",J184,0)</f>
        <v>0</v>
      </c>
      <c r="BF184" s="268">
        <f>IF(N184="snížená",J184,0)</f>
        <v>0</v>
      </c>
      <c r="BG184" s="268">
        <f>IF(N184="zákl. přenesená",J184,0)</f>
        <v>0</v>
      </c>
      <c r="BH184" s="268">
        <f>IF(N184="sníž. přenesená",J184,0)</f>
        <v>0</v>
      </c>
      <c r="BI184" s="268">
        <f>IF(N184="nulová",J184,0)</f>
        <v>0</v>
      </c>
      <c r="BJ184" s="139" t="s">
        <v>92</v>
      </c>
      <c r="BK184" s="268">
        <f>ROUND(I184*H184,2)</f>
        <v>0</v>
      </c>
      <c r="BL184" s="139" t="s">
        <v>186</v>
      </c>
      <c r="BM184" s="267" t="s">
        <v>297</v>
      </c>
    </row>
    <row r="185" spans="2:51" s="269" customFormat="1" ht="12">
      <c r="B185" s="270"/>
      <c r="C185" s="271"/>
      <c r="D185" s="272" t="s">
        <v>188</v>
      </c>
      <c r="E185" s="273" t="s">
        <v>1</v>
      </c>
      <c r="F185" s="274" t="s">
        <v>147</v>
      </c>
      <c r="G185" s="271"/>
      <c r="H185" s="275">
        <v>116.5</v>
      </c>
      <c r="I185" s="323"/>
      <c r="J185" s="271"/>
      <c r="L185" s="276"/>
      <c r="M185" s="277"/>
      <c r="N185" s="278"/>
      <c r="O185" s="278"/>
      <c r="P185" s="278"/>
      <c r="Q185" s="278"/>
      <c r="R185" s="278"/>
      <c r="S185" s="278"/>
      <c r="T185" s="279"/>
      <c r="AT185" s="280" t="s">
        <v>188</v>
      </c>
      <c r="AU185" s="280" t="s">
        <v>94</v>
      </c>
      <c r="AV185" s="269" t="s">
        <v>94</v>
      </c>
      <c r="AW185" s="269" t="s">
        <v>40</v>
      </c>
      <c r="AX185" s="269" t="s">
        <v>92</v>
      </c>
      <c r="AY185" s="280" t="s">
        <v>180</v>
      </c>
    </row>
    <row r="186" spans="1:65" s="155" customFormat="1" ht="16.5" customHeight="1">
      <c r="A186" s="151"/>
      <c r="B186" s="152"/>
      <c r="C186" s="303" t="s">
        <v>298</v>
      </c>
      <c r="D186" s="303" t="s">
        <v>280</v>
      </c>
      <c r="E186" s="304" t="s">
        <v>299</v>
      </c>
      <c r="F186" s="305" t="s">
        <v>300</v>
      </c>
      <c r="G186" s="306" t="s">
        <v>301</v>
      </c>
      <c r="H186" s="307">
        <v>1.748</v>
      </c>
      <c r="I186" s="101"/>
      <c r="J186" s="261">
        <f>ROUND(I186*$H186,2)</f>
        <v>0</v>
      </c>
      <c r="K186" s="308"/>
      <c r="L186" s="309"/>
      <c r="M186" s="310" t="s">
        <v>1</v>
      </c>
      <c r="N186" s="311" t="s">
        <v>49</v>
      </c>
      <c r="O186" s="265">
        <v>0</v>
      </c>
      <c r="P186" s="265">
        <f>O186*H186</f>
        <v>0</v>
      </c>
      <c r="Q186" s="265">
        <v>0.001</v>
      </c>
      <c r="R186" s="265">
        <f>Q186*H186</f>
        <v>0.001748</v>
      </c>
      <c r="S186" s="265">
        <v>0</v>
      </c>
      <c r="T186" s="266">
        <f>S186*H186</f>
        <v>0</v>
      </c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R186" s="267" t="s">
        <v>233</v>
      </c>
      <c r="AT186" s="267" t="s">
        <v>280</v>
      </c>
      <c r="AU186" s="267" t="s">
        <v>94</v>
      </c>
      <c r="AY186" s="139" t="s">
        <v>180</v>
      </c>
      <c r="BE186" s="268">
        <f>IF(N186="základní",J186,0)</f>
        <v>0</v>
      </c>
      <c r="BF186" s="268">
        <f>IF(N186="snížená",J186,0)</f>
        <v>0</v>
      </c>
      <c r="BG186" s="268">
        <f>IF(N186="zákl. přenesená",J186,0)</f>
        <v>0</v>
      </c>
      <c r="BH186" s="268">
        <f>IF(N186="sníž. přenesená",J186,0)</f>
        <v>0</v>
      </c>
      <c r="BI186" s="268">
        <f>IF(N186="nulová",J186,0)</f>
        <v>0</v>
      </c>
      <c r="BJ186" s="139" t="s">
        <v>92</v>
      </c>
      <c r="BK186" s="268">
        <f>ROUND(I186*H186,2)</f>
        <v>0</v>
      </c>
      <c r="BL186" s="139" t="s">
        <v>186</v>
      </c>
      <c r="BM186" s="267" t="s">
        <v>302</v>
      </c>
    </row>
    <row r="187" spans="2:51" s="269" customFormat="1" ht="12">
      <c r="B187" s="270"/>
      <c r="C187" s="271"/>
      <c r="D187" s="272" t="s">
        <v>188</v>
      </c>
      <c r="E187" s="273" t="s">
        <v>1</v>
      </c>
      <c r="F187" s="274" t="s">
        <v>303</v>
      </c>
      <c r="G187" s="271"/>
      <c r="H187" s="275">
        <v>1.748</v>
      </c>
      <c r="I187" s="323"/>
      <c r="J187" s="271"/>
      <c r="L187" s="276"/>
      <c r="M187" s="277"/>
      <c r="N187" s="278"/>
      <c r="O187" s="278"/>
      <c r="P187" s="278"/>
      <c r="Q187" s="278"/>
      <c r="R187" s="278"/>
      <c r="S187" s="278"/>
      <c r="T187" s="279"/>
      <c r="AT187" s="280" t="s">
        <v>188</v>
      </c>
      <c r="AU187" s="280" t="s">
        <v>94</v>
      </c>
      <c r="AV187" s="269" t="s">
        <v>94</v>
      </c>
      <c r="AW187" s="269" t="s">
        <v>40</v>
      </c>
      <c r="AX187" s="269" t="s">
        <v>92</v>
      </c>
      <c r="AY187" s="280" t="s">
        <v>180</v>
      </c>
    </row>
    <row r="188" spans="1:65" s="155" customFormat="1" ht="21.75" customHeight="1">
      <c r="A188" s="151"/>
      <c r="B188" s="152"/>
      <c r="C188" s="256" t="s">
        <v>304</v>
      </c>
      <c r="D188" s="256" t="s">
        <v>182</v>
      </c>
      <c r="E188" s="257" t="s">
        <v>305</v>
      </c>
      <c r="F188" s="258" t="s">
        <v>306</v>
      </c>
      <c r="G188" s="259" t="s">
        <v>202</v>
      </c>
      <c r="H188" s="260">
        <v>116.5</v>
      </c>
      <c r="I188" s="84"/>
      <c r="J188" s="261">
        <f>ROUND(I188*$H188,2)</f>
        <v>0</v>
      </c>
      <c r="K188" s="262"/>
      <c r="L188" s="234"/>
      <c r="M188" s="263" t="s">
        <v>1</v>
      </c>
      <c r="N188" s="264" t="s">
        <v>49</v>
      </c>
      <c r="O188" s="265">
        <v>0.857</v>
      </c>
      <c r="P188" s="265">
        <f>O188*H188</f>
        <v>99.84049999999999</v>
      </c>
      <c r="Q188" s="265">
        <v>0</v>
      </c>
      <c r="R188" s="265">
        <f>Q188*H188</f>
        <v>0</v>
      </c>
      <c r="S188" s="265">
        <v>0</v>
      </c>
      <c r="T188" s="266">
        <f>S188*H188</f>
        <v>0</v>
      </c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R188" s="267" t="s">
        <v>186</v>
      </c>
      <c r="AT188" s="267" t="s">
        <v>182</v>
      </c>
      <c r="AU188" s="267" t="s">
        <v>94</v>
      </c>
      <c r="AY188" s="139" t="s">
        <v>180</v>
      </c>
      <c r="BE188" s="268">
        <f>IF(N188="základní",J188,0)</f>
        <v>0</v>
      </c>
      <c r="BF188" s="268">
        <f>IF(N188="snížená",J188,0)</f>
        <v>0</v>
      </c>
      <c r="BG188" s="268">
        <f>IF(N188="zákl. přenesená",J188,0)</f>
        <v>0</v>
      </c>
      <c r="BH188" s="268">
        <f>IF(N188="sníž. přenesená",J188,0)</f>
        <v>0</v>
      </c>
      <c r="BI188" s="268">
        <f>IF(N188="nulová",J188,0)</f>
        <v>0</v>
      </c>
      <c r="BJ188" s="139" t="s">
        <v>92</v>
      </c>
      <c r="BK188" s="268">
        <f>ROUND(I188*H188,2)</f>
        <v>0</v>
      </c>
      <c r="BL188" s="139" t="s">
        <v>186</v>
      </c>
      <c r="BM188" s="267" t="s">
        <v>307</v>
      </c>
    </row>
    <row r="189" spans="2:51" s="269" customFormat="1" ht="12">
      <c r="B189" s="270"/>
      <c r="C189" s="271"/>
      <c r="D189" s="272" t="s">
        <v>188</v>
      </c>
      <c r="E189" s="273" t="s">
        <v>1</v>
      </c>
      <c r="F189" s="274" t="s">
        <v>147</v>
      </c>
      <c r="G189" s="271"/>
      <c r="H189" s="275">
        <v>116.5</v>
      </c>
      <c r="I189" s="323"/>
      <c r="J189" s="271"/>
      <c r="L189" s="276"/>
      <c r="M189" s="277"/>
      <c r="N189" s="278"/>
      <c r="O189" s="278"/>
      <c r="P189" s="278"/>
      <c r="Q189" s="278"/>
      <c r="R189" s="278"/>
      <c r="S189" s="278"/>
      <c r="T189" s="279"/>
      <c r="AT189" s="280" t="s">
        <v>188</v>
      </c>
      <c r="AU189" s="280" t="s">
        <v>94</v>
      </c>
      <c r="AV189" s="269" t="s">
        <v>94</v>
      </c>
      <c r="AW189" s="269" t="s">
        <v>40</v>
      </c>
      <c r="AX189" s="269" t="s">
        <v>92</v>
      </c>
      <c r="AY189" s="280" t="s">
        <v>180</v>
      </c>
    </row>
    <row r="190" spans="2:63" s="240" customFormat="1" ht="22.9" customHeight="1">
      <c r="B190" s="241"/>
      <c r="C190" s="242"/>
      <c r="D190" s="243" t="s">
        <v>83</v>
      </c>
      <c r="E190" s="254" t="s">
        <v>186</v>
      </c>
      <c r="F190" s="254" t="s">
        <v>308</v>
      </c>
      <c r="G190" s="242"/>
      <c r="H190" s="242"/>
      <c r="I190" s="326"/>
      <c r="J190" s="255">
        <f>J191</f>
        <v>0</v>
      </c>
      <c r="L190" s="246"/>
      <c r="M190" s="247"/>
      <c r="N190" s="248"/>
      <c r="O190" s="248"/>
      <c r="P190" s="249">
        <f>SUM(P191:P192)</f>
        <v>15.03465</v>
      </c>
      <c r="Q190" s="248"/>
      <c r="R190" s="249">
        <f>SUM(R191:R192)</f>
        <v>0</v>
      </c>
      <c r="S190" s="248"/>
      <c r="T190" s="250">
        <f>SUM(T191:T192)</f>
        <v>0</v>
      </c>
      <c r="AR190" s="251" t="s">
        <v>92</v>
      </c>
      <c r="AT190" s="252" t="s">
        <v>83</v>
      </c>
      <c r="AU190" s="252" t="s">
        <v>92</v>
      </c>
      <c r="AY190" s="251" t="s">
        <v>180</v>
      </c>
      <c r="BK190" s="253">
        <f>SUM(BK191:BK192)</f>
        <v>0</v>
      </c>
    </row>
    <row r="191" spans="1:65" s="155" customFormat="1" ht="21.75" customHeight="1">
      <c r="A191" s="151"/>
      <c r="B191" s="152"/>
      <c r="C191" s="256" t="s">
        <v>309</v>
      </c>
      <c r="D191" s="256" t="s">
        <v>182</v>
      </c>
      <c r="E191" s="257" t="s">
        <v>310</v>
      </c>
      <c r="F191" s="258" t="s">
        <v>311</v>
      </c>
      <c r="G191" s="259" t="s">
        <v>213</v>
      </c>
      <c r="H191" s="260">
        <v>8.87</v>
      </c>
      <c r="I191" s="84"/>
      <c r="J191" s="261">
        <f>ROUND(I191*$H191,2)</f>
        <v>0</v>
      </c>
      <c r="K191" s="262"/>
      <c r="L191" s="234"/>
      <c r="M191" s="263" t="s">
        <v>1</v>
      </c>
      <c r="N191" s="264" t="s">
        <v>49</v>
      </c>
      <c r="O191" s="265">
        <v>1.695</v>
      </c>
      <c r="P191" s="265">
        <f>O191*H191</f>
        <v>15.03465</v>
      </c>
      <c r="Q191" s="265">
        <v>0</v>
      </c>
      <c r="R191" s="265">
        <f>Q191*H191</f>
        <v>0</v>
      </c>
      <c r="S191" s="265">
        <v>0</v>
      </c>
      <c r="T191" s="266">
        <f>S191*H191</f>
        <v>0</v>
      </c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R191" s="267" t="s">
        <v>186</v>
      </c>
      <c r="AT191" s="267" t="s">
        <v>182</v>
      </c>
      <c r="AU191" s="267" t="s">
        <v>94</v>
      </c>
      <c r="AY191" s="139" t="s">
        <v>180</v>
      </c>
      <c r="BE191" s="268">
        <f>IF(N191="základní",J191,0)</f>
        <v>0</v>
      </c>
      <c r="BF191" s="268">
        <f>IF(N191="snížená",J191,0)</f>
        <v>0</v>
      </c>
      <c r="BG191" s="268">
        <f>IF(N191="zákl. přenesená",J191,0)</f>
        <v>0</v>
      </c>
      <c r="BH191" s="268">
        <f>IF(N191="sníž. přenesená",J191,0)</f>
        <v>0</v>
      </c>
      <c r="BI191" s="268">
        <f>IF(N191="nulová",J191,0)</f>
        <v>0</v>
      </c>
      <c r="BJ191" s="139" t="s">
        <v>92</v>
      </c>
      <c r="BK191" s="268">
        <f>ROUND(I191*H191,2)</f>
        <v>0</v>
      </c>
      <c r="BL191" s="139" t="s">
        <v>186</v>
      </c>
      <c r="BM191" s="267" t="s">
        <v>312</v>
      </c>
    </row>
    <row r="192" spans="2:51" s="269" customFormat="1" ht="33.75">
      <c r="B192" s="270"/>
      <c r="C192" s="271"/>
      <c r="D192" s="272" t="s">
        <v>188</v>
      </c>
      <c r="E192" s="273" t="s">
        <v>313</v>
      </c>
      <c r="F192" s="274" t="s">
        <v>314</v>
      </c>
      <c r="G192" s="271"/>
      <c r="H192" s="275">
        <v>8.87</v>
      </c>
      <c r="I192" s="323"/>
      <c r="J192" s="271"/>
      <c r="L192" s="276"/>
      <c r="M192" s="277"/>
      <c r="N192" s="278"/>
      <c r="O192" s="278"/>
      <c r="P192" s="278"/>
      <c r="Q192" s="278"/>
      <c r="R192" s="278"/>
      <c r="S192" s="278"/>
      <c r="T192" s="279"/>
      <c r="AT192" s="280" t="s">
        <v>188</v>
      </c>
      <c r="AU192" s="280" t="s">
        <v>94</v>
      </c>
      <c r="AV192" s="269" t="s">
        <v>94</v>
      </c>
      <c r="AW192" s="269" t="s">
        <v>40</v>
      </c>
      <c r="AX192" s="269" t="s">
        <v>92</v>
      </c>
      <c r="AY192" s="280" t="s">
        <v>180</v>
      </c>
    </row>
    <row r="193" spans="2:63" s="240" customFormat="1" ht="22.9" customHeight="1">
      <c r="B193" s="241"/>
      <c r="C193" s="242"/>
      <c r="D193" s="243" t="s">
        <v>83</v>
      </c>
      <c r="E193" s="254" t="s">
        <v>233</v>
      </c>
      <c r="F193" s="254" t="s">
        <v>315</v>
      </c>
      <c r="G193" s="242"/>
      <c r="H193" s="242"/>
      <c r="I193" s="326"/>
      <c r="J193" s="255">
        <f>SUM(J194:J227)</f>
        <v>0</v>
      </c>
      <c r="L193" s="246"/>
      <c r="M193" s="247"/>
      <c r="N193" s="248"/>
      <c r="O193" s="248"/>
      <c r="P193" s="249">
        <f>SUM(P194:P227)</f>
        <v>4292.571999999999</v>
      </c>
      <c r="Q193" s="248"/>
      <c r="R193" s="249">
        <f>SUM(R194:R227)</f>
        <v>5.697892</v>
      </c>
      <c r="S193" s="248"/>
      <c r="T193" s="250">
        <f>SUM(T194:T227)</f>
        <v>0.375</v>
      </c>
      <c r="AR193" s="251" t="s">
        <v>92</v>
      </c>
      <c r="AT193" s="252" t="s">
        <v>83</v>
      </c>
      <c r="AU193" s="252" t="s">
        <v>92</v>
      </c>
      <c r="AY193" s="251" t="s">
        <v>180</v>
      </c>
      <c r="BK193" s="253">
        <f>SUM(BK194:BK227)</f>
        <v>0</v>
      </c>
    </row>
    <row r="194" spans="1:65" s="155" customFormat="1" ht="16.5" customHeight="1">
      <c r="A194" s="151"/>
      <c r="B194" s="152"/>
      <c r="C194" s="256" t="s">
        <v>316</v>
      </c>
      <c r="D194" s="256" t="s">
        <v>182</v>
      </c>
      <c r="E194" s="257" t="s">
        <v>317</v>
      </c>
      <c r="F194" s="258" t="s">
        <v>318</v>
      </c>
      <c r="G194" s="259" t="s">
        <v>319</v>
      </c>
      <c r="H194" s="260">
        <v>21.6</v>
      </c>
      <c r="I194" s="84"/>
      <c r="J194" s="261">
        <f>ROUND(I194*$H194,2)</f>
        <v>0</v>
      </c>
      <c r="K194" s="262"/>
      <c r="L194" s="234"/>
      <c r="M194" s="263" t="s">
        <v>1</v>
      </c>
      <c r="N194" s="264" t="s">
        <v>49</v>
      </c>
      <c r="O194" s="265">
        <v>0.062</v>
      </c>
      <c r="P194" s="265">
        <f>O194*H194</f>
        <v>1.3392000000000002</v>
      </c>
      <c r="Q194" s="265">
        <v>0</v>
      </c>
      <c r="R194" s="265">
        <f>Q194*H194</f>
        <v>0</v>
      </c>
      <c r="S194" s="265">
        <v>0.015</v>
      </c>
      <c r="T194" s="266">
        <f>S194*H194</f>
        <v>0.324</v>
      </c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R194" s="267" t="s">
        <v>186</v>
      </c>
      <c r="AT194" s="267" t="s">
        <v>182</v>
      </c>
      <c r="AU194" s="267" t="s">
        <v>94</v>
      </c>
      <c r="AY194" s="139" t="s">
        <v>180</v>
      </c>
      <c r="BE194" s="268">
        <f>IF(N194="základní",J194,0)</f>
        <v>0</v>
      </c>
      <c r="BF194" s="268">
        <f>IF(N194="snížená",J194,0)</f>
        <v>0</v>
      </c>
      <c r="BG194" s="268">
        <f>IF(N194="zákl. přenesená",J194,0)</f>
        <v>0</v>
      </c>
      <c r="BH194" s="268">
        <f>IF(N194="sníž. přenesená",J194,0)</f>
        <v>0</v>
      </c>
      <c r="BI194" s="268">
        <f>IF(N194="nulová",J194,0)</f>
        <v>0</v>
      </c>
      <c r="BJ194" s="139" t="s">
        <v>92</v>
      </c>
      <c r="BK194" s="268">
        <f>ROUND(I194*H194,2)</f>
        <v>0</v>
      </c>
      <c r="BL194" s="139" t="s">
        <v>186</v>
      </c>
      <c r="BM194" s="267" t="s">
        <v>320</v>
      </c>
    </row>
    <row r="195" spans="2:51" s="269" customFormat="1" ht="12">
      <c r="B195" s="270"/>
      <c r="C195" s="271"/>
      <c r="D195" s="272" t="s">
        <v>188</v>
      </c>
      <c r="E195" s="273" t="s">
        <v>1</v>
      </c>
      <c r="F195" s="274" t="s">
        <v>102</v>
      </c>
      <c r="G195" s="271"/>
      <c r="H195" s="275">
        <v>21.6</v>
      </c>
      <c r="I195" s="323"/>
      <c r="J195" s="271"/>
      <c r="L195" s="276"/>
      <c r="M195" s="277"/>
      <c r="N195" s="278"/>
      <c r="O195" s="278"/>
      <c r="P195" s="278"/>
      <c r="Q195" s="278"/>
      <c r="R195" s="278"/>
      <c r="S195" s="278"/>
      <c r="T195" s="279"/>
      <c r="AT195" s="280" t="s">
        <v>188</v>
      </c>
      <c r="AU195" s="280" t="s">
        <v>94</v>
      </c>
      <c r="AV195" s="269" t="s">
        <v>94</v>
      </c>
      <c r="AW195" s="269" t="s">
        <v>40</v>
      </c>
      <c r="AX195" s="269" t="s">
        <v>92</v>
      </c>
      <c r="AY195" s="280" t="s">
        <v>180</v>
      </c>
    </row>
    <row r="196" spans="1:65" s="155" customFormat="1" ht="21.75" customHeight="1">
      <c r="A196" s="151"/>
      <c r="B196" s="152"/>
      <c r="C196" s="256" t="s">
        <v>321</v>
      </c>
      <c r="D196" s="256" t="s">
        <v>182</v>
      </c>
      <c r="E196" s="257" t="s">
        <v>322</v>
      </c>
      <c r="F196" s="258" t="s">
        <v>323</v>
      </c>
      <c r="G196" s="259" t="s">
        <v>319</v>
      </c>
      <c r="H196" s="260">
        <v>21.6</v>
      </c>
      <c r="I196" s="84"/>
      <c r="J196" s="261">
        <f>ROUND(I196*$H196,2)</f>
        <v>0</v>
      </c>
      <c r="K196" s="262"/>
      <c r="L196" s="234"/>
      <c r="M196" s="263" t="s">
        <v>1</v>
      </c>
      <c r="N196" s="264" t="s">
        <v>49</v>
      </c>
      <c r="O196" s="265">
        <v>0.46</v>
      </c>
      <c r="P196" s="265">
        <f>O196*H196</f>
        <v>9.936000000000002</v>
      </c>
      <c r="Q196" s="265">
        <v>0</v>
      </c>
      <c r="R196" s="265">
        <f>Q196*H196</f>
        <v>0</v>
      </c>
      <c r="S196" s="265">
        <v>0</v>
      </c>
      <c r="T196" s="266">
        <f>S196*H196</f>
        <v>0</v>
      </c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R196" s="267" t="s">
        <v>186</v>
      </c>
      <c r="AT196" s="267" t="s">
        <v>182</v>
      </c>
      <c r="AU196" s="267" t="s">
        <v>94</v>
      </c>
      <c r="AY196" s="139" t="s">
        <v>180</v>
      </c>
      <c r="BE196" s="268">
        <f>IF(N196="základní",J196,0)</f>
        <v>0</v>
      </c>
      <c r="BF196" s="268">
        <f>IF(N196="snížená",J196,0)</f>
        <v>0</v>
      </c>
      <c r="BG196" s="268">
        <f>IF(N196="zákl. přenesená",J196,0)</f>
        <v>0</v>
      </c>
      <c r="BH196" s="268">
        <f>IF(N196="sníž. přenesená",J196,0)</f>
        <v>0</v>
      </c>
      <c r="BI196" s="268">
        <f>IF(N196="nulová",J196,0)</f>
        <v>0</v>
      </c>
      <c r="BJ196" s="139" t="s">
        <v>92</v>
      </c>
      <c r="BK196" s="268">
        <f>ROUND(I196*H196,2)</f>
        <v>0</v>
      </c>
      <c r="BL196" s="139" t="s">
        <v>186</v>
      </c>
      <c r="BM196" s="267" t="s">
        <v>324</v>
      </c>
    </row>
    <row r="197" spans="2:51" s="269" customFormat="1" ht="12">
      <c r="B197" s="270"/>
      <c r="C197" s="271"/>
      <c r="D197" s="272" t="s">
        <v>188</v>
      </c>
      <c r="E197" s="273" t="s">
        <v>1</v>
      </c>
      <c r="F197" s="274" t="s">
        <v>102</v>
      </c>
      <c r="G197" s="271"/>
      <c r="H197" s="275">
        <v>21.6</v>
      </c>
      <c r="I197" s="323"/>
      <c r="J197" s="271"/>
      <c r="L197" s="276"/>
      <c r="M197" s="277"/>
      <c r="N197" s="278"/>
      <c r="O197" s="278"/>
      <c r="P197" s="278"/>
      <c r="Q197" s="278"/>
      <c r="R197" s="278"/>
      <c r="S197" s="278"/>
      <c r="T197" s="279"/>
      <c r="AT197" s="280" t="s">
        <v>188</v>
      </c>
      <c r="AU197" s="280" t="s">
        <v>94</v>
      </c>
      <c r="AV197" s="269" t="s">
        <v>94</v>
      </c>
      <c r="AW197" s="269" t="s">
        <v>40</v>
      </c>
      <c r="AX197" s="269" t="s">
        <v>92</v>
      </c>
      <c r="AY197" s="280" t="s">
        <v>180</v>
      </c>
    </row>
    <row r="198" spans="1:65" s="155" customFormat="1" ht="21.75" customHeight="1">
      <c r="A198" s="151"/>
      <c r="B198" s="152"/>
      <c r="C198" s="303" t="s">
        <v>325</v>
      </c>
      <c r="D198" s="303" t="s">
        <v>280</v>
      </c>
      <c r="E198" s="304" t="s">
        <v>326</v>
      </c>
      <c r="F198" s="305" t="s">
        <v>884</v>
      </c>
      <c r="G198" s="306" t="s">
        <v>319</v>
      </c>
      <c r="H198" s="307">
        <v>21.6</v>
      </c>
      <c r="I198" s="101"/>
      <c r="J198" s="261">
        <f>ROUND(I198*$H198,2)</f>
        <v>0</v>
      </c>
      <c r="K198" s="308"/>
      <c r="L198" s="309"/>
      <c r="M198" s="310" t="s">
        <v>1</v>
      </c>
      <c r="N198" s="311" t="s">
        <v>49</v>
      </c>
      <c r="O198" s="265">
        <v>0</v>
      </c>
      <c r="P198" s="265">
        <f>O198*H198</f>
        <v>0</v>
      </c>
      <c r="Q198" s="265">
        <v>0.01546</v>
      </c>
      <c r="R198" s="265">
        <f>Q198*H198</f>
        <v>0.333936</v>
      </c>
      <c r="S198" s="265">
        <v>0</v>
      </c>
      <c r="T198" s="266">
        <f>S198*H198</f>
        <v>0</v>
      </c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R198" s="267" t="s">
        <v>233</v>
      </c>
      <c r="AT198" s="267" t="s">
        <v>280</v>
      </c>
      <c r="AU198" s="267" t="s">
        <v>94</v>
      </c>
      <c r="AY198" s="139" t="s">
        <v>180</v>
      </c>
      <c r="BE198" s="268">
        <f>IF(N198="základní",J198,0)</f>
        <v>0</v>
      </c>
      <c r="BF198" s="268">
        <f>IF(N198="snížená",J198,0)</f>
        <v>0</v>
      </c>
      <c r="BG198" s="268">
        <f>IF(N198="zákl. přenesená",J198,0)</f>
        <v>0</v>
      </c>
      <c r="BH198" s="268">
        <f>IF(N198="sníž. přenesená",J198,0)</f>
        <v>0</v>
      </c>
      <c r="BI198" s="268">
        <f>IF(N198="nulová",J198,0)</f>
        <v>0</v>
      </c>
      <c r="BJ198" s="139" t="s">
        <v>92</v>
      </c>
      <c r="BK198" s="268">
        <f>ROUND(I198*H198,2)</f>
        <v>0</v>
      </c>
      <c r="BL198" s="139" t="s">
        <v>186</v>
      </c>
      <c r="BM198" s="267" t="s">
        <v>328</v>
      </c>
    </row>
    <row r="199" spans="2:51" s="269" customFormat="1" ht="12">
      <c r="B199" s="270"/>
      <c r="C199" s="271"/>
      <c r="D199" s="272" t="s">
        <v>188</v>
      </c>
      <c r="E199" s="273" t="s">
        <v>1</v>
      </c>
      <c r="F199" s="274" t="s">
        <v>102</v>
      </c>
      <c r="G199" s="271"/>
      <c r="H199" s="275">
        <v>21.6</v>
      </c>
      <c r="I199" s="323"/>
      <c r="J199" s="271"/>
      <c r="L199" s="276"/>
      <c r="M199" s="277"/>
      <c r="N199" s="278"/>
      <c r="O199" s="278"/>
      <c r="P199" s="278"/>
      <c r="Q199" s="278"/>
      <c r="R199" s="278"/>
      <c r="S199" s="278"/>
      <c r="T199" s="279"/>
      <c r="AT199" s="280" t="s">
        <v>188</v>
      </c>
      <c r="AU199" s="280" t="s">
        <v>94</v>
      </c>
      <c r="AV199" s="269" t="s">
        <v>94</v>
      </c>
      <c r="AW199" s="269" t="s">
        <v>40</v>
      </c>
      <c r="AX199" s="269" t="s">
        <v>92</v>
      </c>
      <c r="AY199" s="280" t="s">
        <v>180</v>
      </c>
    </row>
    <row r="200" spans="1:65" s="155" customFormat="1" ht="21.75" customHeight="1">
      <c r="A200" s="151"/>
      <c r="B200" s="152"/>
      <c r="C200" s="256" t="s">
        <v>329</v>
      </c>
      <c r="D200" s="256" t="s">
        <v>182</v>
      </c>
      <c r="E200" s="257" t="s">
        <v>330</v>
      </c>
      <c r="F200" s="258" t="s">
        <v>331</v>
      </c>
      <c r="G200" s="259" t="s">
        <v>319</v>
      </c>
      <c r="H200" s="260">
        <v>1.7</v>
      </c>
      <c r="I200" s="84"/>
      <c r="J200" s="261">
        <f>ROUND(I200*$H200,2)</f>
        <v>0</v>
      </c>
      <c r="K200" s="262"/>
      <c r="L200" s="234"/>
      <c r="M200" s="263" t="s">
        <v>1</v>
      </c>
      <c r="N200" s="264" t="s">
        <v>49</v>
      </c>
      <c r="O200" s="265">
        <v>0.36</v>
      </c>
      <c r="P200" s="265">
        <f>O200*H200</f>
        <v>0.612</v>
      </c>
      <c r="Q200" s="265">
        <v>2E-05</v>
      </c>
      <c r="R200" s="265">
        <f>Q200*H200</f>
        <v>3.4E-05</v>
      </c>
      <c r="S200" s="265">
        <v>0</v>
      </c>
      <c r="T200" s="266">
        <f>S200*H200</f>
        <v>0</v>
      </c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R200" s="267" t="s">
        <v>186</v>
      </c>
      <c r="AT200" s="267" t="s">
        <v>182</v>
      </c>
      <c r="AU200" s="267" t="s">
        <v>94</v>
      </c>
      <c r="AY200" s="139" t="s">
        <v>180</v>
      </c>
      <c r="BE200" s="268">
        <f>IF(N200="základní",J200,0)</f>
        <v>0</v>
      </c>
      <c r="BF200" s="268">
        <f>IF(N200="snížená",J200,0)</f>
        <v>0</v>
      </c>
      <c r="BG200" s="268">
        <f>IF(N200="zákl. přenesená",J200,0)</f>
        <v>0</v>
      </c>
      <c r="BH200" s="268">
        <f>IF(N200="sníž. přenesená",J200,0)</f>
        <v>0</v>
      </c>
      <c r="BI200" s="268">
        <f>IF(N200="nulová",J200,0)</f>
        <v>0</v>
      </c>
      <c r="BJ200" s="139" t="s">
        <v>92</v>
      </c>
      <c r="BK200" s="268">
        <f>ROUND(I200*H200,2)</f>
        <v>0</v>
      </c>
      <c r="BL200" s="139" t="s">
        <v>186</v>
      </c>
      <c r="BM200" s="267" t="s">
        <v>332</v>
      </c>
    </row>
    <row r="201" spans="2:51" s="269" customFormat="1" ht="12">
      <c r="B201" s="270"/>
      <c r="C201" s="271"/>
      <c r="D201" s="272" t="s">
        <v>188</v>
      </c>
      <c r="E201" s="273" t="s">
        <v>1</v>
      </c>
      <c r="F201" s="274" t="s">
        <v>107</v>
      </c>
      <c r="G201" s="271"/>
      <c r="H201" s="275">
        <v>1.7</v>
      </c>
      <c r="I201" s="323"/>
      <c r="J201" s="271"/>
      <c r="L201" s="276"/>
      <c r="M201" s="277"/>
      <c r="N201" s="278"/>
      <c r="O201" s="278"/>
      <c r="P201" s="278"/>
      <c r="Q201" s="278"/>
      <c r="R201" s="278"/>
      <c r="S201" s="278"/>
      <c r="T201" s="279"/>
      <c r="AT201" s="280" t="s">
        <v>188</v>
      </c>
      <c r="AU201" s="280" t="s">
        <v>94</v>
      </c>
      <c r="AV201" s="269" t="s">
        <v>94</v>
      </c>
      <c r="AW201" s="269" t="s">
        <v>40</v>
      </c>
      <c r="AX201" s="269" t="s">
        <v>92</v>
      </c>
      <c r="AY201" s="280" t="s">
        <v>180</v>
      </c>
    </row>
    <row r="202" spans="1:65" s="155" customFormat="1" ht="16.5" customHeight="1">
      <c r="A202" s="151"/>
      <c r="B202" s="152"/>
      <c r="C202" s="303" t="s">
        <v>333</v>
      </c>
      <c r="D202" s="303" t="s">
        <v>280</v>
      </c>
      <c r="E202" s="304" t="s">
        <v>334</v>
      </c>
      <c r="F202" s="305" t="s">
        <v>335</v>
      </c>
      <c r="G202" s="306" t="s">
        <v>319</v>
      </c>
      <c r="H202" s="307">
        <v>1.7</v>
      </c>
      <c r="I202" s="101"/>
      <c r="J202" s="261">
        <f>ROUND(I202*$H202,2)</f>
        <v>0</v>
      </c>
      <c r="K202" s="308"/>
      <c r="L202" s="309"/>
      <c r="M202" s="310" t="s">
        <v>1</v>
      </c>
      <c r="N202" s="311" t="s">
        <v>49</v>
      </c>
      <c r="O202" s="265">
        <v>0</v>
      </c>
      <c r="P202" s="265">
        <f>O202*H202</f>
        <v>0</v>
      </c>
      <c r="Q202" s="265">
        <v>0.01662</v>
      </c>
      <c r="R202" s="265">
        <f>Q202*H202</f>
        <v>0.028253999999999998</v>
      </c>
      <c r="S202" s="265">
        <v>0</v>
      </c>
      <c r="T202" s="266">
        <f>S202*H202</f>
        <v>0</v>
      </c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R202" s="267" t="s">
        <v>233</v>
      </c>
      <c r="AT202" s="267" t="s">
        <v>280</v>
      </c>
      <c r="AU202" s="267" t="s">
        <v>94</v>
      </c>
      <c r="AY202" s="139" t="s">
        <v>180</v>
      </c>
      <c r="BE202" s="268">
        <f>IF(N202="základní",J202,0)</f>
        <v>0</v>
      </c>
      <c r="BF202" s="268">
        <f>IF(N202="snížená",J202,0)</f>
        <v>0</v>
      </c>
      <c r="BG202" s="268">
        <f>IF(N202="zákl. přenesená",J202,0)</f>
        <v>0</v>
      </c>
      <c r="BH202" s="268">
        <f>IF(N202="sníž. přenesená",J202,0)</f>
        <v>0</v>
      </c>
      <c r="BI202" s="268">
        <f>IF(N202="nulová",J202,0)</f>
        <v>0</v>
      </c>
      <c r="BJ202" s="139" t="s">
        <v>92</v>
      </c>
      <c r="BK202" s="268">
        <f>ROUND(I202*H202,2)</f>
        <v>0</v>
      </c>
      <c r="BL202" s="139" t="s">
        <v>186</v>
      </c>
      <c r="BM202" s="267" t="s">
        <v>336</v>
      </c>
    </row>
    <row r="203" spans="2:51" s="269" customFormat="1" ht="12">
      <c r="B203" s="270"/>
      <c r="C203" s="271"/>
      <c r="D203" s="272" t="s">
        <v>188</v>
      </c>
      <c r="E203" s="273" t="s">
        <v>1</v>
      </c>
      <c r="F203" s="274" t="s">
        <v>107</v>
      </c>
      <c r="G203" s="271"/>
      <c r="H203" s="275">
        <v>1.7</v>
      </c>
      <c r="I203" s="323"/>
      <c r="J203" s="271"/>
      <c r="L203" s="276"/>
      <c r="M203" s="277"/>
      <c r="N203" s="278"/>
      <c r="O203" s="278"/>
      <c r="P203" s="278"/>
      <c r="Q203" s="278"/>
      <c r="R203" s="278"/>
      <c r="S203" s="278"/>
      <c r="T203" s="279"/>
      <c r="AT203" s="280" t="s">
        <v>188</v>
      </c>
      <c r="AU203" s="280" t="s">
        <v>94</v>
      </c>
      <c r="AV203" s="269" t="s">
        <v>94</v>
      </c>
      <c r="AW203" s="269" t="s">
        <v>40</v>
      </c>
      <c r="AX203" s="269" t="s">
        <v>92</v>
      </c>
      <c r="AY203" s="280" t="s">
        <v>180</v>
      </c>
    </row>
    <row r="204" spans="1:65" s="155" customFormat="1" ht="21.75" customHeight="1">
      <c r="A204" s="151"/>
      <c r="B204" s="152"/>
      <c r="C204" s="256" t="s">
        <v>337</v>
      </c>
      <c r="D204" s="256" t="s">
        <v>182</v>
      </c>
      <c r="E204" s="257" t="s">
        <v>338</v>
      </c>
      <c r="F204" s="258" t="s">
        <v>339</v>
      </c>
      <c r="G204" s="259" t="s">
        <v>319</v>
      </c>
      <c r="H204" s="260">
        <v>0.5</v>
      </c>
      <c r="I204" s="84"/>
      <c r="J204" s="261">
        <f>ROUND(I204*$H204,2)</f>
        <v>0</v>
      </c>
      <c r="K204" s="262"/>
      <c r="L204" s="234"/>
      <c r="M204" s="263" t="s">
        <v>1</v>
      </c>
      <c r="N204" s="264" t="s">
        <v>49</v>
      </c>
      <c r="O204" s="265">
        <v>0.505</v>
      </c>
      <c r="P204" s="265">
        <f>O204*H204</f>
        <v>0.2525</v>
      </c>
      <c r="Q204" s="265">
        <v>0</v>
      </c>
      <c r="R204" s="265">
        <f>Q204*H204</f>
        <v>0</v>
      </c>
      <c r="S204" s="265">
        <v>0</v>
      </c>
      <c r="T204" s="266">
        <f>S204*H204</f>
        <v>0</v>
      </c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R204" s="267" t="s">
        <v>186</v>
      </c>
      <c r="AT204" s="267" t="s">
        <v>182</v>
      </c>
      <c r="AU204" s="267" t="s">
        <v>94</v>
      </c>
      <c r="AY204" s="139" t="s">
        <v>180</v>
      </c>
      <c r="BE204" s="268">
        <f>IF(N204="základní",J204,0)</f>
        <v>0</v>
      </c>
      <c r="BF204" s="268">
        <f>IF(N204="snížená",J204,0)</f>
        <v>0</v>
      </c>
      <c r="BG204" s="268">
        <f>IF(N204="zákl. přenesená",J204,0)</f>
        <v>0</v>
      </c>
      <c r="BH204" s="268">
        <f>IF(N204="sníž. přenesená",J204,0)</f>
        <v>0</v>
      </c>
      <c r="BI204" s="268">
        <f>IF(N204="nulová",J204,0)</f>
        <v>0</v>
      </c>
      <c r="BJ204" s="139" t="s">
        <v>92</v>
      </c>
      <c r="BK204" s="268">
        <f>ROUND(I204*H204,2)</f>
        <v>0</v>
      </c>
      <c r="BL204" s="139" t="s">
        <v>186</v>
      </c>
      <c r="BM204" s="267" t="s">
        <v>340</v>
      </c>
    </row>
    <row r="205" spans="2:51" s="269" customFormat="1" ht="12">
      <c r="B205" s="270"/>
      <c r="C205" s="271"/>
      <c r="D205" s="272" t="s">
        <v>188</v>
      </c>
      <c r="E205" s="273" t="s">
        <v>1</v>
      </c>
      <c r="F205" s="274" t="s">
        <v>341</v>
      </c>
      <c r="G205" s="271"/>
      <c r="H205" s="275">
        <v>0.5</v>
      </c>
      <c r="I205" s="323"/>
      <c r="J205" s="271"/>
      <c r="L205" s="276"/>
      <c r="M205" s="277"/>
      <c r="N205" s="278"/>
      <c r="O205" s="278"/>
      <c r="P205" s="278"/>
      <c r="Q205" s="278"/>
      <c r="R205" s="278"/>
      <c r="S205" s="278"/>
      <c r="T205" s="279"/>
      <c r="AT205" s="280" t="s">
        <v>188</v>
      </c>
      <c r="AU205" s="280" t="s">
        <v>94</v>
      </c>
      <c r="AV205" s="269" t="s">
        <v>94</v>
      </c>
      <c r="AW205" s="269" t="s">
        <v>40</v>
      </c>
      <c r="AX205" s="269" t="s">
        <v>92</v>
      </c>
      <c r="AY205" s="280" t="s">
        <v>180</v>
      </c>
    </row>
    <row r="206" spans="1:65" s="155" customFormat="1" ht="16.5" customHeight="1">
      <c r="A206" s="151"/>
      <c r="B206" s="152"/>
      <c r="C206" s="303" t="s">
        <v>342</v>
      </c>
      <c r="D206" s="303" t="s">
        <v>280</v>
      </c>
      <c r="E206" s="304" t="s">
        <v>343</v>
      </c>
      <c r="F206" s="305" t="s">
        <v>344</v>
      </c>
      <c r="G206" s="306" t="s">
        <v>319</v>
      </c>
      <c r="H206" s="307">
        <v>0.5</v>
      </c>
      <c r="I206" s="101"/>
      <c r="J206" s="261">
        <f>ROUND(I206*$H206,2)</f>
        <v>0</v>
      </c>
      <c r="K206" s="308"/>
      <c r="L206" s="309"/>
      <c r="M206" s="310" t="s">
        <v>1</v>
      </c>
      <c r="N206" s="311" t="s">
        <v>49</v>
      </c>
      <c r="O206" s="265">
        <v>0</v>
      </c>
      <c r="P206" s="265">
        <f>O206*H206</f>
        <v>0</v>
      </c>
      <c r="Q206" s="265">
        <v>0.0259</v>
      </c>
      <c r="R206" s="265">
        <f>Q206*H206</f>
        <v>0.01295</v>
      </c>
      <c r="S206" s="265">
        <v>0</v>
      </c>
      <c r="T206" s="266">
        <f>S206*H206</f>
        <v>0</v>
      </c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R206" s="267" t="s">
        <v>233</v>
      </c>
      <c r="AT206" s="267" t="s">
        <v>280</v>
      </c>
      <c r="AU206" s="267" t="s">
        <v>94</v>
      </c>
      <c r="AY206" s="139" t="s">
        <v>180</v>
      </c>
      <c r="BE206" s="268">
        <f>IF(N206="základní",J206,0)</f>
        <v>0</v>
      </c>
      <c r="BF206" s="268">
        <f>IF(N206="snížená",J206,0)</f>
        <v>0</v>
      </c>
      <c r="BG206" s="268">
        <f>IF(N206="zákl. přenesená",J206,0)</f>
        <v>0</v>
      </c>
      <c r="BH206" s="268">
        <f>IF(N206="sníž. přenesená",J206,0)</f>
        <v>0</v>
      </c>
      <c r="BI206" s="268">
        <f>IF(N206="nulová",J206,0)</f>
        <v>0</v>
      </c>
      <c r="BJ206" s="139" t="s">
        <v>92</v>
      </c>
      <c r="BK206" s="268">
        <f>ROUND(I206*H206,2)</f>
        <v>0</v>
      </c>
      <c r="BL206" s="139" t="s">
        <v>186</v>
      </c>
      <c r="BM206" s="267" t="s">
        <v>345</v>
      </c>
    </row>
    <row r="207" spans="1:65" s="155" customFormat="1" ht="21.75" customHeight="1">
      <c r="A207" s="151"/>
      <c r="B207" s="152"/>
      <c r="C207" s="256" t="s">
        <v>346</v>
      </c>
      <c r="D207" s="256" t="s">
        <v>182</v>
      </c>
      <c r="E207" s="257" t="s">
        <v>347</v>
      </c>
      <c r="F207" s="258" t="s">
        <v>348</v>
      </c>
      <c r="G207" s="259" t="s">
        <v>319</v>
      </c>
      <c r="H207" s="260">
        <v>1.7</v>
      </c>
      <c r="I207" s="84"/>
      <c r="J207" s="261">
        <f>ROUND(I207*$H207,2)</f>
        <v>0</v>
      </c>
      <c r="K207" s="262"/>
      <c r="L207" s="234"/>
      <c r="M207" s="263" t="s">
        <v>1</v>
      </c>
      <c r="N207" s="264" t="s">
        <v>49</v>
      </c>
      <c r="O207" s="265">
        <v>0.068</v>
      </c>
      <c r="P207" s="265">
        <f>O207*H207</f>
        <v>0.11560000000000001</v>
      </c>
      <c r="Q207" s="265">
        <v>0</v>
      </c>
      <c r="R207" s="265">
        <f>Q207*H207</f>
        <v>0</v>
      </c>
      <c r="S207" s="265">
        <v>0.03</v>
      </c>
      <c r="T207" s="266">
        <f>S207*H207</f>
        <v>0.051</v>
      </c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R207" s="267" t="s">
        <v>186</v>
      </c>
      <c r="AT207" s="267" t="s">
        <v>182</v>
      </c>
      <c r="AU207" s="267" t="s">
        <v>94</v>
      </c>
      <c r="AY207" s="139" t="s">
        <v>180</v>
      </c>
      <c r="BE207" s="268">
        <f>IF(N207="základní",J207,0)</f>
        <v>0</v>
      </c>
      <c r="BF207" s="268">
        <f>IF(N207="snížená",J207,0)</f>
        <v>0</v>
      </c>
      <c r="BG207" s="268">
        <f>IF(N207="zákl. přenesená",J207,0)</f>
        <v>0</v>
      </c>
      <c r="BH207" s="268">
        <f>IF(N207="sníž. přenesená",J207,0)</f>
        <v>0</v>
      </c>
      <c r="BI207" s="268">
        <f>IF(N207="nulová",J207,0)</f>
        <v>0</v>
      </c>
      <c r="BJ207" s="139" t="s">
        <v>92</v>
      </c>
      <c r="BK207" s="268">
        <f>ROUND(I207*H207,2)</f>
        <v>0</v>
      </c>
      <c r="BL207" s="139" t="s">
        <v>186</v>
      </c>
      <c r="BM207" s="267" t="s">
        <v>349</v>
      </c>
    </row>
    <row r="208" spans="2:51" s="269" customFormat="1" ht="12">
      <c r="B208" s="270"/>
      <c r="C208" s="271"/>
      <c r="D208" s="272" t="s">
        <v>188</v>
      </c>
      <c r="E208" s="273" t="s">
        <v>1</v>
      </c>
      <c r="F208" s="274" t="s">
        <v>107</v>
      </c>
      <c r="G208" s="271"/>
      <c r="H208" s="275">
        <v>1.7</v>
      </c>
      <c r="I208" s="323"/>
      <c r="J208" s="271"/>
      <c r="L208" s="276"/>
      <c r="M208" s="277"/>
      <c r="N208" s="278"/>
      <c r="O208" s="278"/>
      <c r="P208" s="278"/>
      <c r="Q208" s="278"/>
      <c r="R208" s="278"/>
      <c r="S208" s="278"/>
      <c r="T208" s="279"/>
      <c r="AT208" s="280" t="s">
        <v>188</v>
      </c>
      <c r="AU208" s="280" t="s">
        <v>94</v>
      </c>
      <c r="AV208" s="269" t="s">
        <v>94</v>
      </c>
      <c r="AW208" s="269" t="s">
        <v>40</v>
      </c>
      <c r="AX208" s="269" t="s">
        <v>92</v>
      </c>
      <c r="AY208" s="280" t="s">
        <v>180</v>
      </c>
    </row>
    <row r="209" spans="1:65" s="155" customFormat="1" ht="21.75" customHeight="1">
      <c r="A209" s="151"/>
      <c r="B209" s="152"/>
      <c r="C209" s="256" t="s">
        <v>350</v>
      </c>
      <c r="D209" s="256" t="s">
        <v>182</v>
      </c>
      <c r="E209" s="257" t="s">
        <v>351</v>
      </c>
      <c r="F209" s="258" t="s">
        <v>352</v>
      </c>
      <c r="G209" s="259" t="s">
        <v>353</v>
      </c>
      <c r="H209" s="260">
        <v>5</v>
      </c>
      <c r="I209" s="84"/>
      <c r="J209" s="261">
        <f aca="true" t="shared" si="1" ref="J209:J219">ROUND(I209*$H209,2)</f>
        <v>0</v>
      </c>
      <c r="K209" s="262"/>
      <c r="L209" s="234"/>
      <c r="M209" s="263" t="s">
        <v>1</v>
      </c>
      <c r="N209" s="264" t="s">
        <v>49</v>
      </c>
      <c r="O209" s="265">
        <v>1.281</v>
      </c>
      <c r="P209" s="265">
        <f aca="true" t="shared" si="2" ref="P209:P219">O209*H209</f>
        <v>6.404999999999999</v>
      </c>
      <c r="Q209" s="265">
        <v>0</v>
      </c>
      <c r="R209" s="265">
        <f aca="true" t="shared" si="3" ref="R209:R219">Q209*H209</f>
        <v>0</v>
      </c>
      <c r="S209" s="265">
        <v>0</v>
      </c>
      <c r="T209" s="266">
        <f aca="true" t="shared" si="4" ref="T209:T219">S209*H209</f>
        <v>0</v>
      </c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R209" s="267" t="s">
        <v>186</v>
      </c>
      <c r="AT209" s="267" t="s">
        <v>182</v>
      </c>
      <c r="AU209" s="267" t="s">
        <v>94</v>
      </c>
      <c r="AY209" s="139" t="s">
        <v>180</v>
      </c>
      <c r="BE209" s="268">
        <f aca="true" t="shared" si="5" ref="BE209:BE219">IF(N209="základní",J209,0)</f>
        <v>0</v>
      </c>
      <c r="BF209" s="268">
        <f aca="true" t="shared" si="6" ref="BF209:BF219">IF(N209="snížená",J209,0)</f>
        <v>0</v>
      </c>
      <c r="BG209" s="268">
        <f aca="true" t="shared" si="7" ref="BG209:BG219">IF(N209="zákl. přenesená",J209,0)</f>
        <v>0</v>
      </c>
      <c r="BH209" s="268">
        <f aca="true" t="shared" si="8" ref="BH209:BH219">IF(N209="sníž. přenesená",J209,0)</f>
        <v>0</v>
      </c>
      <c r="BI209" s="268">
        <f aca="true" t="shared" si="9" ref="BI209:BI219">IF(N209="nulová",J209,0)</f>
        <v>0</v>
      </c>
      <c r="BJ209" s="139" t="s">
        <v>92</v>
      </c>
      <c r="BK209" s="268">
        <f aca="true" t="shared" si="10" ref="BK209:BK219">ROUND(I209*H209,2)</f>
        <v>0</v>
      </c>
      <c r="BL209" s="139" t="s">
        <v>186</v>
      </c>
      <c r="BM209" s="267" t="s">
        <v>354</v>
      </c>
    </row>
    <row r="210" spans="1:65" s="155" customFormat="1" ht="16.5" customHeight="1">
      <c r="A210" s="151"/>
      <c r="B210" s="152"/>
      <c r="C210" s="303" t="s">
        <v>355</v>
      </c>
      <c r="D210" s="303" t="s">
        <v>280</v>
      </c>
      <c r="E210" s="304" t="s">
        <v>356</v>
      </c>
      <c r="F210" s="305" t="s">
        <v>357</v>
      </c>
      <c r="G210" s="306" t="s">
        <v>353</v>
      </c>
      <c r="H210" s="307">
        <v>5</v>
      </c>
      <c r="I210" s="101"/>
      <c r="J210" s="261">
        <f t="shared" si="1"/>
        <v>0</v>
      </c>
      <c r="K210" s="308"/>
      <c r="L210" s="309"/>
      <c r="M210" s="310" t="s">
        <v>1</v>
      </c>
      <c r="N210" s="311" t="s">
        <v>49</v>
      </c>
      <c r="O210" s="265">
        <v>0</v>
      </c>
      <c r="P210" s="265">
        <f t="shared" si="2"/>
        <v>0</v>
      </c>
      <c r="Q210" s="265">
        <v>0.00395</v>
      </c>
      <c r="R210" s="265">
        <f t="shared" si="3"/>
        <v>0.019750000000000004</v>
      </c>
      <c r="S210" s="265">
        <v>0</v>
      </c>
      <c r="T210" s="266">
        <f t="shared" si="4"/>
        <v>0</v>
      </c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R210" s="267" t="s">
        <v>233</v>
      </c>
      <c r="AT210" s="267" t="s">
        <v>280</v>
      </c>
      <c r="AU210" s="267" t="s">
        <v>94</v>
      </c>
      <c r="AY210" s="139" t="s">
        <v>180</v>
      </c>
      <c r="BE210" s="268">
        <f t="shared" si="5"/>
        <v>0</v>
      </c>
      <c r="BF210" s="268">
        <f t="shared" si="6"/>
        <v>0</v>
      </c>
      <c r="BG210" s="268">
        <f t="shared" si="7"/>
        <v>0</v>
      </c>
      <c r="BH210" s="268">
        <f t="shared" si="8"/>
        <v>0</v>
      </c>
      <c r="BI210" s="268">
        <f t="shared" si="9"/>
        <v>0</v>
      </c>
      <c r="BJ210" s="139" t="s">
        <v>92</v>
      </c>
      <c r="BK210" s="268">
        <f t="shared" si="10"/>
        <v>0</v>
      </c>
      <c r="BL210" s="139" t="s">
        <v>186</v>
      </c>
      <c r="BM210" s="267" t="s">
        <v>358</v>
      </c>
    </row>
    <row r="211" spans="1:65" s="155" customFormat="1" ht="21.75" customHeight="1">
      <c r="A211" s="151"/>
      <c r="B211" s="152"/>
      <c r="C211" s="256" t="s">
        <v>359</v>
      </c>
      <c r="D211" s="256" t="s">
        <v>182</v>
      </c>
      <c r="E211" s="257" t="s">
        <v>360</v>
      </c>
      <c r="F211" s="258" t="s">
        <v>361</v>
      </c>
      <c r="G211" s="259" t="s">
        <v>353</v>
      </c>
      <c r="H211" s="260">
        <v>1</v>
      </c>
      <c r="I211" s="84"/>
      <c r="J211" s="261">
        <f t="shared" si="1"/>
        <v>0</v>
      </c>
      <c r="K211" s="262"/>
      <c r="L211" s="234"/>
      <c r="M211" s="263" t="s">
        <v>1</v>
      </c>
      <c r="N211" s="264" t="s">
        <v>49</v>
      </c>
      <c r="O211" s="265">
        <v>3.266</v>
      </c>
      <c r="P211" s="265">
        <f t="shared" si="2"/>
        <v>3.266</v>
      </c>
      <c r="Q211" s="265">
        <v>0</v>
      </c>
      <c r="R211" s="265">
        <f t="shared" si="3"/>
        <v>0</v>
      </c>
      <c r="S211" s="265">
        <v>0</v>
      </c>
      <c r="T211" s="266">
        <f t="shared" si="4"/>
        <v>0</v>
      </c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R211" s="267" t="s">
        <v>186</v>
      </c>
      <c r="AT211" s="267" t="s">
        <v>182</v>
      </c>
      <c r="AU211" s="267" t="s">
        <v>94</v>
      </c>
      <c r="AY211" s="139" t="s">
        <v>180</v>
      </c>
      <c r="BE211" s="268">
        <f t="shared" si="5"/>
        <v>0</v>
      </c>
      <c r="BF211" s="268">
        <f t="shared" si="6"/>
        <v>0</v>
      </c>
      <c r="BG211" s="268">
        <f t="shared" si="7"/>
        <v>0</v>
      </c>
      <c r="BH211" s="268">
        <f t="shared" si="8"/>
        <v>0</v>
      </c>
      <c r="BI211" s="268">
        <f t="shared" si="9"/>
        <v>0</v>
      </c>
      <c r="BJ211" s="139" t="s">
        <v>92</v>
      </c>
      <c r="BK211" s="268">
        <f t="shared" si="10"/>
        <v>0</v>
      </c>
      <c r="BL211" s="139" t="s">
        <v>186</v>
      </c>
      <c r="BM211" s="267" t="s">
        <v>362</v>
      </c>
    </row>
    <row r="212" spans="1:65" s="155" customFormat="1" ht="21.75" customHeight="1">
      <c r="A212" s="151"/>
      <c r="B212" s="152"/>
      <c r="C212" s="303" t="s">
        <v>363</v>
      </c>
      <c r="D212" s="303" t="s">
        <v>280</v>
      </c>
      <c r="E212" s="304" t="s">
        <v>364</v>
      </c>
      <c r="F212" s="305" t="s">
        <v>365</v>
      </c>
      <c r="G212" s="306" t="s">
        <v>353</v>
      </c>
      <c r="H212" s="307">
        <v>1</v>
      </c>
      <c r="I212" s="101"/>
      <c r="J212" s="261">
        <f t="shared" si="1"/>
        <v>0</v>
      </c>
      <c r="K212" s="308"/>
      <c r="L212" s="309"/>
      <c r="M212" s="310" t="s">
        <v>1</v>
      </c>
      <c r="N212" s="311" t="s">
        <v>49</v>
      </c>
      <c r="O212" s="265">
        <v>0</v>
      </c>
      <c r="P212" s="265">
        <f t="shared" si="2"/>
        <v>0</v>
      </c>
      <c r="Q212" s="265">
        <v>0.0094</v>
      </c>
      <c r="R212" s="265">
        <f t="shared" si="3"/>
        <v>0.0094</v>
      </c>
      <c r="S212" s="265">
        <v>0</v>
      </c>
      <c r="T212" s="266">
        <f t="shared" si="4"/>
        <v>0</v>
      </c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R212" s="267" t="s">
        <v>233</v>
      </c>
      <c r="AT212" s="267" t="s">
        <v>280</v>
      </c>
      <c r="AU212" s="267" t="s">
        <v>94</v>
      </c>
      <c r="AY212" s="139" t="s">
        <v>180</v>
      </c>
      <c r="BE212" s="268">
        <f t="shared" si="5"/>
        <v>0</v>
      </c>
      <c r="BF212" s="268">
        <f t="shared" si="6"/>
        <v>0</v>
      </c>
      <c r="BG212" s="268">
        <f t="shared" si="7"/>
        <v>0</v>
      </c>
      <c r="BH212" s="268">
        <f t="shared" si="8"/>
        <v>0</v>
      </c>
      <c r="BI212" s="268">
        <f t="shared" si="9"/>
        <v>0</v>
      </c>
      <c r="BJ212" s="139" t="s">
        <v>92</v>
      </c>
      <c r="BK212" s="268">
        <f t="shared" si="10"/>
        <v>0</v>
      </c>
      <c r="BL212" s="139" t="s">
        <v>186</v>
      </c>
      <c r="BM212" s="267" t="s">
        <v>366</v>
      </c>
    </row>
    <row r="213" spans="1:65" s="155" customFormat="1" ht="21.75" customHeight="1">
      <c r="A213" s="151"/>
      <c r="B213" s="152"/>
      <c r="C213" s="256" t="s">
        <v>367</v>
      </c>
      <c r="D213" s="256" t="s">
        <v>182</v>
      </c>
      <c r="E213" s="257" t="s">
        <v>368</v>
      </c>
      <c r="F213" s="258" t="s">
        <v>369</v>
      </c>
      <c r="G213" s="259" t="s">
        <v>353</v>
      </c>
      <c r="H213" s="260">
        <v>1</v>
      </c>
      <c r="I213" s="84"/>
      <c r="J213" s="261">
        <f t="shared" si="1"/>
        <v>0</v>
      </c>
      <c r="K213" s="262"/>
      <c r="L213" s="234"/>
      <c r="M213" s="263" t="s">
        <v>1</v>
      </c>
      <c r="N213" s="264" t="s">
        <v>49</v>
      </c>
      <c r="O213" s="265">
        <v>1.606</v>
      </c>
      <c r="P213" s="265">
        <f t="shared" si="2"/>
        <v>1.606</v>
      </c>
      <c r="Q213" s="265">
        <v>0</v>
      </c>
      <c r="R213" s="265">
        <f t="shared" si="3"/>
        <v>0</v>
      </c>
      <c r="S213" s="265">
        <v>0</v>
      </c>
      <c r="T213" s="266">
        <f t="shared" si="4"/>
        <v>0</v>
      </c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R213" s="267" t="s">
        <v>186</v>
      </c>
      <c r="AT213" s="267" t="s">
        <v>182</v>
      </c>
      <c r="AU213" s="267" t="s">
        <v>94</v>
      </c>
      <c r="AY213" s="139" t="s">
        <v>180</v>
      </c>
      <c r="BE213" s="268">
        <f t="shared" si="5"/>
        <v>0</v>
      </c>
      <c r="BF213" s="268">
        <f t="shared" si="6"/>
        <v>0</v>
      </c>
      <c r="BG213" s="268">
        <f t="shared" si="7"/>
        <v>0</v>
      </c>
      <c r="BH213" s="268">
        <f t="shared" si="8"/>
        <v>0</v>
      </c>
      <c r="BI213" s="268">
        <f t="shared" si="9"/>
        <v>0</v>
      </c>
      <c r="BJ213" s="139" t="s">
        <v>92</v>
      </c>
      <c r="BK213" s="268">
        <f t="shared" si="10"/>
        <v>0</v>
      </c>
      <c r="BL213" s="139" t="s">
        <v>186</v>
      </c>
      <c r="BM213" s="267" t="s">
        <v>370</v>
      </c>
    </row>
    <row r="214" spans="1:65" s="155" customFormat="1" ht="16.5" customHeight="1">
      <c r="A214" s="151"/>
      <c r="B214" s="152"/>
      <c r="C214" s="303" t="s">
        <v>371</v>
      </c>
      <c r="D214" s="303" t="s">
        <v>280</v>
      </c>
      <c r="E214" s="304" t="s">
        <v>372</v>
      </c>
      <c r="F214" s="305" t="s">
        <v>373</v>
      </c>
      <c r="G214" s="306" t="s">
        <v>353</v>
      </c>
      <c r="H214" s="307">
        <v>1</v>
      </c>
      <c r="I214" s="101"/>
      <c r="J214" s="261">
        <f t="shared" si="1"/>
        <v>0</v>
      </c>
      <c r="K214" s="308"/>
      <c r="L214" s="309"/>
      <c r="M214" s="310" t="s">
        <v>1</v>
      </c>
      <c r="N214" s="311" t="s">
        <v>49</v>
      </c>
      <c r="O214" s="265">
        <v>0</v>
      </c>
      <c r="P214" s="265">
        <f t="shared" si="2"/>
        <v>0</v>
      </c>
      <c r="Q214" s="265">
        <v>0.01004</v>
      </c>
      <c r="R214" s="265">
        <f t="shared" si="3"/>
        <v>0.01004</v>
      </c>
      <c r="S214" s="265">
        <v>0</v>
      </c>
      <c r="T214" s="266">
        <f t="shared" si="4"/>
        <v>0</v>
      </c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R214" s="267" t="s">
        <v>233</v>
      </c>
      <c r="AT214" s="267" t="s">
        <v>280</v>
      </c>
      <c r="AU214" s="267" t="s">
        <v>94</v>
      </c>
      <c r="AY214" s="139" t="s">
        <v>180</v>
      </c>
      <c r="BE214" s="268">
        <f t="shared" si="5"/>
        <v>0</v>
      </c>
      <c r="BF214" s="268">
        <f t="shared" si="6"/>
        <v>0</v>
      </c>
      <c r="BG214" s="268">
        <f t="shared" si="7"/>
        <v>0</v>
      </c>
      <c r="BH214" s="268">
        <f t="shared" si="8"/>
        <v>0</v>
      </c>
      <c r="BI214" s="268">
        <f t="shared" si="9"/>
        <v>0</v>
      </c>
      <c r="BJ214" s="139" t="s">
        <v>92</v>
      </c>
      <c r="BK214" s="268">
        <f t="shared" si="10"/>
        <v>0</v>
      </c>
      <c r="BL214" s="139" t="s">
        <v>186</v>
      </c>
      <c r="BM214" s="267" t="s">
        <v>374</v>
      </c>
    </row>
    <row r="215" spans="1:65" s="155" customFormat="1" ht="21.75" customHeight="1">
      <c r="A215" s="151"/>
      <c r="B215" s="152"/>
      <c r="C215" s="256" t="s">
        <v>375</v>
      </c>
      <c r="D215" s="256" t="s">
        <v>182</v>
      </c>
      <c r="E215" s="257" t="s">
        <v>376</v>
      </c>
      <c r="F215" s="258" t="s">
        <v>377</v>
      </c>
      <c r="G215" s="259" t="s">
        <v>353</v>
      </c>
      <c r="H215" s="260">
        <v>1</v>
      </c>
      <c r="I215" s="84"/>
      <c r="J215" s="261">
        <f t="shared" si="1"/>
        <v>0</v>
      </c>
      <c r="K215" s="262"/>
      <c r="L215" s="234"/>
      <c r="M215" s="263" t="s">
        <v>1</v>
      </c>
      <c r="N215" s="264" t="s">
        <v>49</v>
      </c>
      <c r="O215" s="265">
        <v>4.153</v>
      </c>
      <c r="P215" s="265">
        <f t="shared" si="2"/>
        <v>4.153</v>
      </c>
      <c r="Q215" s="265">
        <v>0</v>
      </c>
      <c r="R215" s="265">
        <f t="shared" si="3"/>
        <v>0</v>
      </c>
      <c r="S215" s="265">
        <v>0</v>
      </c>
      <c r="T215" s="266">
        <f t="shared" si="4"/>
        <v>0</v>
      </c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R215" s="267" t="s">
        <v>186</v>
      </c>
      <c r="AT215" s="267" t="s">
        <v>182</v>
      </c>
      <c r="AU215" s="267" t="s">
        <v>94</v>
      </c>
      <c r="AY215" s="139" t="s">
        <v>180</v>
      </c>
      <c r="BE215" s="268">
        <f t="shared" si="5"/>
        <v>0</v>
      </c>
      <c r="BF215" s="268">
        <f t="shared" si="6"/>
        <v>0</v>
      </c>
      <c r="BG215" s="268">
        <f t="shared" si="7"/>
        <v>0</v>
      </c>
      <c r="BH215" s="268">
        <f t="shared" si="8"/>
        <v>0</v>
      </c>
      <c r="BI215" s="268">
        <f t="shared" si="9"/>
        <v>0</v>
      </c>
      <c r="BJ215" s="139" t="s">
        <v>92</v>
      </c>
      <c r="BK215" s="268">
        <f t="shared" si="10"/>
        <v>0</v>
      </c>
      <c r="BL215" s="139" t="s">
        <v>186</v>
      </c>
      <c r="BM215" s="267" t="s">
        <v>378</v>
      </c>
    </row>
    <row r="216" spans="1:65" s="155" customFormat="1" ht="21.75" customHeight="1">
      <c r="A216" s="151"/>
      <c r="B216" s="152"/>
      <c r="C216" s="303" t="s">
        <v>379</v>
      </c>
      <c r="D216" s="303" t="s">
        <v>280</v>
      </c>
      <c r="E216" s="304" t="s">
        <v>380</v>
      </c>
      <c r="F216" s="305" t="s">
        <v>381</v>
      </c>
      <c r="G216" s="306" t="s">
        <v>353</v>
      </c>
      <c r="H216" s="307">
        <v>1</v>
      </c>
      <c r="I216" s="101"/>
      <c r="J216" s="261">
        <f t="shared" si="1"/>
        <v>0</v>
      </c>
      <c r="K216" s="308"/>
      <c r="L216" s="309"/>
      <c r="M216" s="310" t="s">
        <v>1</v>
      </c>
      <c r="N216" s="311" t="s">
        <v>49</v>
      </c>
      <c r="O216" s="265">
        <v>0</v>
      </c>
      <c r="P216" s="265">
        <f t="shared" si="2"/>
        <v>0</v>
      </c>
      <c r="Q216" s="265">
        <v>0.00778</v>
      </c>
      <c r="R216" s="265">
        <f t="shared" si="3"/>
        <v>0.00778</v>
      </c>
      <c r="S216" s="265">
        <v>0</v>
      </c>
      <c r="T216" s="266">
        <f t="shared" si="4"/>
        <v>0</v>
      </c>
      <c r="U216" s="15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/>
      <c r="AR216" s="267" t="s">
        <v>233</v>
      </c>
      <c r="AT216" s="267" t="s">
        <v>280</v>
      </c>
      <c r="AU216" s="267" t="s">
        <v>94</v>
      </c>
      <c r="AY216" s="139" t="s">
        <v>180</v>
      </c>
      <c r="BE216" s="268">
        <f t="shared" si="5"/>
        <v>0</v>
      </c>
      <c r="BF216" s="268">
        <f t="shared" si="6"/>
        <v>0</v>
      </c>
      <c r="BG216" s="268">
        <f t="shared" si="7"/>
        <v>0</v>
      </c>
      <c r="BH216" s="268">
        <f t="shared" si="8"/>
        <v>0</v>
      </c>
      <c r="BI216" s="268">
        <f t="shared" si="9"/>
        <v>0</v>
      </c>
      <c r="BJ216" s="139" t="s">
        <v>92</v>
      </c>
      <c r="BK216" s="268">
        <f t="shared" si="10"/>
        <v>0</v>
      </c>
      <c r="BL216" s="139" t="s">
        <v>186</v>
      </c>
      <c r="BM216" s="267" t="s">
        <v>382</v>
      </c>
    </row>
    <row r="217" spans="1:65" s="155" customFormat="1" ht="21.75" customHeight="1">
      <c r="A217" s="151"/>
      <c r="B217" s="152"/>
      <c r="C217" s="256" t="s">
        <v>383</v>
      </c>
      <c r="D217" s="256" t="s">
        <v>182</v>
      </c>
      <c r="E217" s="257" t="s">
        <v>384</v>
      </c>
      <c r="F217" s="258" t="s">
        <v>385</v>
      </c>
      <c r="G217" s="259" t="s">
        <v>353</v>
      </c>
      <c r="H217" s="260">
        <v>2</v>
      </c>
      <c r="I217" s="84"/>
      <c r="J217" s="261">
        <f t="shared" si="1"/>
        <v>0</v>
      </c>
      <c r="K217" s="262"/>
      <c r="L217" s="234"/>
      <c r="M217" s="263" t="s">
        <v>1</v>
      </c>
      <c r="N217" s="264" t="s">
        <v>49</v>
      </c>
      <c r="O217" s="265">
        <v>1.231</v>
      </c>
      <c r="P217" s="265">
        <f t="shared" si="2"/>
        <v>2.462</v>
      </c>
      <c r="Q217" s="265">
        <v>1E-05</v>
      </c>
      <c r="R217" s="265">
        <f t="shared" si="3"/>
        <v>2E-05</v>
      </c>
      <c r="S217" s="265">
        <v>0</v>
      </c>
      <c r="T217" s="266">
        <f t="shared" si="4"/>
        <v>0</v>
      </c>
      <c r="U217" s="15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/>
      <c r="AR217" s="267" t="s">
        <v>186</v>
      </c>
      <c r="AT217" s="267" t="s">
        <v>182</v>
      </c>
      <c r="AU217" s="267" t="s">
        <v>94</v>
      </c>
      <c r="AY217" s="139" t="s">
        <v>180</v>
      </c>
      <c r="BE217" s="268">
        <f t="shared" si="5"/>
        <v>0</v>
      </c>
      <c r="BF217" s="268">
        <f t="shared" si="6"/>
        <v>0</v>
      </c>
      <c r="BG217" s="268">
        <f t="shared" si="7"/>
        <v>0</v>
      </c>
      <c r="BH217" s="268">
        <f t="shared" si="8"/>
        <v>0</v>
      </c>
      <c r="BI217" s="268">
        <f t="shared" si="9"/>
        <v>0</v>
      </c>
      <c r="BJ217" s="139" t="s">
        <v>92</v>
      </c>
      <c r="BK217" s="268">
        <f t="shared" si="10"/>
        <v>0</v>
      </c>
      <c r="BL217" s="139" t="s">
        <v>186</v>
      </c>
      <c r="BM217" s="267" t="s">
        <v>386</v>
      </c>
    </row>
    <row r="218" spans="1:65" s="155" customFormat="1" ht="21.75" customHeight="1">
      <c r="A218" s="151"/>
      <c r="B218" s="152"/>
      <c r="C218" s="303" t="s">
        <v>387</v>
      </c>
      <c r="D218" s="303" t="s">
        <v>280</v>
      </c>
      <c r="E218" s="304" t="s">
        <v>388</v>
      </c>
      <c r="F218" s="305" t="s">
        <v>389</v>
      </c>
      <c r="G218" s="306" t="s">
        <v>353</v>
      </c>
      <c r="H218" s="307">
        <v>2</v>
      </c>
      <c r="I218" s="101"/>
      <c r="J218" s="261">
        <f t="shared" si="1"/>
        <v>0</v>
      </c>
      <c r="K218" s="308"/>
      <c r="L218" s="309"/>
      <c r="M218" s="310" t="s">
        <v>1</v>
      </c>
      <c r="N218" s="311" t="s">
        <v>49</v>
      </c>
      <c r="O218" s="265">
        <v>0</v>
      </c>
      <c r="P218" s="265">
        <f t="shared" si="2"/>
        <v>0</v>
      </c>
      <c r="Q218" s="265">
        <v>0.0044</v>
      </c>
      <c r="R218" s="265">
        <f t="shared" si="3"/>
        <v>0.0088</v>
      </c>
      <c r="S218" s="265">
        <v>0</v>
      </c>
      <c r="T218" s="266">
        <f t="shared" si="4"/>
        <v>0</v>
      </c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R218" s="267" t="s">
        <v>233</v>
      </c>
      <c r="AT218" s="267" t="s">
        <v>280</v>
      </c>
      <c r="AU218" s="267" t="s">
        <v>94</v>
      </c>
      <c r="AY218" s="139" t="s">
        <v>180</v>
      </c>
      <c r="BE218" s="268">
        <f t="shared" si="5"/>
        <v>0</v>
      </c>
      <c r="BF218" s="268">
        <f t="shared" si="6"/>
        <v>0</v>
      </c>
      <c r="BG218" s="268">
        <f t="shared" si="7"/>
        <v>0</v>
      </c>
      <c r="BH218" s="268">
        <f t="shared" si="8"/>
        <v>0</v>
      </c>
      <c r="BI218" s="268">
        <f t="shared" si="9"/>
        <v>0</v>
      </c>
      <c r="BJ218" s="139" t="s">
        <v>92</v>
      </c>
      <c r="BK218" s="268">
        <f t="shared" si="10"/>
        <v>0</v>
      </c>
      <c r="BL218" s="139" t="s">
        <v>186</v>
      </c>
      <c r="BM218" s="267" t="s">
        <v>390</v>
      </c>
    </row>
    <row r="219" spans="1:65" s="155" customFormat="1" ht="45" customHeight="1">
      <c r="A219" s="151"/>
      <c r="B219" s="152"/>
      <c r="C219" s="256" t="s">
        <v>391</v>
      </c>
      <c r="D219" s="256" t="s">
        <v>182</v>
      </c>
      <c r="E219" s="257" t="s">
        <v>877</v>
      </c>
      <c r="F219" s="258" t="s">
        <v>885</v>
      </c>
      <c r="G219" s="259" t="s">
        <v>319</v>
      </c>
      <c r="H219" s="260">
        <v>334.7</v>
      </c>
      <c r="I219" s="84"/>
      <c r="J219" s="261">
        <f t="shared" si="1"/>
        <v>0</v>
      </c>
      <c r="K219" s="262"/>
      <c r="L219" s="234"/>
      <c r="M219" s="263" t="s">
        <v>1</v>
      </c>
      <c r="N219" s="264" t="s">
        <v>49</v>
      </c>
      <c r="O219" s="265">
        <v>2.453</v>
      </c>
      <c r="P219" s="265">
        <f t="shared" si="2"/>
        <v>821.0190999999999</v>
      </c>
      <c r="Q219" s="265">
        <v>0.01573</v>
      </c>
      <c r="R219" s="265">
        <f t="shared" si="3"/>
        <v>5.264831</v>
      </c>
      <c r="S219" s="265">
        <v>0</v>
      </c>
      <c r="T219" s="266">
        <f t="shared" si="4"/>
        <v>0</v>
      </c>
      <c r="U219" s="15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R219" s="267" t="s">
        <v>186</v>
      </c>
      <c r="AT219" s="267" t="s">
        <v>182</v>
      </c>
      <c r="AU219" s="267" t="s">
        <v>94</v>
      </c>
      <c r="AY219" s="139" t="s">
        <v>180</v>
      </c>
      <c r="BE219" s="268">
        <f t="shared" si="5"/>
        <v>0</v>
      </c>
      <c r="BF219" s="268">
        <f t="shared" si="6"/>
        <v>0</v>
      </c>
      <c r="BG219" s="268">
        <f t="shared" si="7"/>
        <v>0</v>
      </c>
      <c r="BH219" s="268">
        <f t="shared" si="8"/>
        <v>0</v>
      </c>
      <c r="BI219" s="268">
        <f t="shared" si="9"/>
        <v>0</v>
      </c>
      <c r="BJ219" s="139" t="s">
        <v>92</v>
      </c>
      <c r="BK219" s="268">
        <f t="shared" si="10"/>
        <v>0</v>
      </c>
      <c r="BL219" s="139" t="s">
        <v>186</v>
      </c>
      <c r="BM219" s="267" t="s">
        <v>394</v>
      </c>
    </row>
    <row r="220" spans="2:51" s="269" customFormat="1" ht="12">
      <c r="B220" s="270"/>
      <c r="C220" s="271"/>
      <c r="D220" s="272" t="s">
        <v>188</v>
      </c>
      <c r="E220" s="273" t="s">
        <v>1</v>
      </c>
      <c r="F220" s="274" t="s">
        <v>104</v>
      </c>
      <c r="G220" s="271"/>
      <c r="H220" s="275">
        <v>334.7</v>
      </c>
      <c r="I220" s="323"/>
      <c r="J220" s="271"/>
      <c r="L220" s="276"/>
      <c r="M220" s="277"/>
      <c r="N220" s="278"/>
      <c r="O220" s="278"/>
      <c r="P220" s="278"/>
      <c r="Q220" s="278"/>
      <c r="R220" s="278"/>
      <c r="S220" s="278"/>
      <c r="T220" s="279"/>
      <c r="AT220" s="280" t="s">
        <v>188</v>
      </c>
      <c r="AU220" s="280" t="s">
        <v>94</v>
      </c>
      <c r="AV220" s="269" t="s">
        <v>94</v>
      </c>
      <c r="AW220" s="269" t="s">
        <v>40</v>
      </c>
      <c r="AX220" s="269" t="s">
        <v>92</v>
      </c>
      <c r="AY220" s="280" t="s">
        <v>180</v>
      </c>
    </row>
    <row r="221" spans="1:65" s="155" customFormat="1" ht="25.5" customHeight="1">
      <c r="A221" s="151"/>
      <c r="B221" s="152"/>
      <c r="C221" s="256" t="s">
        <v>875</v>
      </c>
      <c r="D221" s="256"/>
      <c r="E221" s="257" t="s">
        <v>877</v>
      </c>
      <c r="F221" s="258" t="s">
        <v>876</v>
      </c>
      <c r="G221" s="259" t="s">
        <v>319</v>
      </c>
      <c r="H221" s="260">
        <v>334.7</v>
      </c>
      <c r="I221" s="84"/>
      <c r="J221" s="261">
        <f aca="true" t="shared" si="11" ref="J221:J222">ROUND(I221*$H221,2)</f>
        <v>0</v>
      </c>
      <c r="K221" s="262"/>
      <c r="L221" s="234"/>
      <c r="M221" s="263" t="s">
        <v>1</v>
      </c>
      <c r="N221" s="264" t="s">
        <v>49</v>
      </c>
      <c r="O221" s="265">
        <v>2.453</v>
      </c>
      <c r="P221" s="265">
        <f aca="true" t="shared" si="12" ref="P221">O221*H221</f>
        <v>821.0190999999999</v>
      </c>
      <c r="Q221" s="265"/>
      <c r="R221" s="265">
        <f aca="true" t="shared" si="13" ref="R221">Q221*H221</f>
        <v>0</v>
      </c>
      <c r="S221" s="265">
        <v>0</v>
      </c>
      <c r="T221" s="266">
        <f aca="true" t="shared" si="14" ref="T221">S221*H221</f>
        <v>0</v>
      </c>
      <c r="U221" s="15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R221" s="267" t="s">
        <v>186</v>
      </c>
      <c r="AT221" s="267" t="s">
        <v>182</v>
      </c>
      <c r="AU221" s="267" t="s">
        <v>94</v>
      </c>
      <c r="AY221" s="139" t="s">
        <v>180</v>
      </c>
      <c r="BE221" s="268">
        <f aca="true" t="shared" si="15" ref="BE221">IF(N221="základní",J221,0)</f>
        <v>0</v>
      </c>
      <c r="BF221" s="268">
        <f aca="true" t="shared" si="16" ref="BF221">IF(N221="snížená",J221,0)</f>
        <v>0</v>
      </c>
      <c r="BG221" s="268">
        <f aca="true" t="shared" si="17" ref="BG221">IF(N221="zákl. přenesená",J221,0)</f>
        <v>0</v>
      </c>
      <c r="BH221" s="268">
        <f aca="true" t="shared" si="18" ref="BH221">IF(N221="sníž. přenesená",J221,0)</f>
        <v>0</v>
      </c>
      <c r="BI221" s="268">
        <f aca="true" t="shared" si="19" ref="BI221">IF(N221="nulová",J221,0)</f>
        <v>0</v>
      </c>
      <c r="BJ221" s="139" t="s">
        <v>92</v>
      </c>
      <c r="BK221" s="268">
        <f aca="true" t="shared" si="20" ref="BK221">ROUND(I221*H221,2)</f>
        <v>0</v>
      </c>
      <c r="BL221" s="139" t="s">
        <v>186</v>
      </c>
      <c r="BM221" s="267" t="s">
        <v>394</v>
      </c>
    </row>
    <row r="222" spans="1:65" s="155" customFormat="1" ht="16.5" customHeight="1">
      <c r="A222" s="151"/>
      <c r="B222" s="152"/>
      <c r="C222" s="256" t="s">
        <v>395</v>
      </c>
      <c r="D222" s="256" t="s">
        <v>182</v>
      </c>
      <c r="E222" s="257" t="s">
        <v>396</v>
      </c>
      <c r="F222" s="258" t="s">
        <v>397</v>
      </c>
      <c r="G222" s="259" t="s">
        <v>319</v>
      </c>
      <c r="H222" s="260">
        <v>23.3</v>
      </c>
      <c r="I222" s="84"/>
      <c r="J222" s="261">
        <f t="shared" si="11"/>
        <v>0</v>
      </c>
      <c r="K222" s="262"/>
      <c r="L222" s="234"/>
      <c r="M222" s="263" t="s">
        <v>1</v>
      </c>
      <c r="N222" s="264" t="s">
        <v>49</v>
      </c>
      <c r="O222" s="265">
        <v>0.025</v>
      </c>
      <c r="P222" s="265">
        <f>O222*H222</f>
        <v>0.5825</v>
      </c>
      <c r="Q222" s="265">
        <v>9E-05</v>
      </c>
      <c r="R222" s="265">
        <f>Q222*H222</f>
        <v>0.0020970000000000003</v>
      </c>
      <c r="S222" s="265">
        <v>0</v>
      </c>
      <c r="T222" s="266">
        <f>S222*H222</f>
        <v>0</v>
      </c>
      <c r="U222" s="15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R222" s="267" t="s">
        <v>186</v>
      </c>
      <c r="AT222" s="267" t="s">
        <v>182</v>
      </c>
      <c r="AU222" s="267" t="s">
        <v>94</v>
      </c>
      <c r="AY222" s="139" t="s">
        <v>180</v>
      </c>
      <c r="BE222" s="268">
        <f>IF(N222="základní",J222,0)</f>
        <v>0</v>
      </c>
      <c r="BF222" s="268">
        <f>IF(N222="snížená",J222,0)</f>
        <v>0</v>
      </c>
      <c r="BG222" s="268">
        <f>IF(N222="zákl. přenesená",J222,0)</f>
        <v>0</v>
      </c>
      <c r="BH222" s="268">
        <f>IF(N222="sníž. přenesená",J222,0)</f>
        <v>0</v>
      </c>
      <c r="BI222" s="268">
        <f>IF(N222="nulová",J222,0)</f>
        <v>0</v>
      </c>
      <c r="BJ222" s="139" t="s">
        <v>92</v>
      </c>
      <c r="BK222" s="268">
        <f>ROUND(I222*H222,2)</f>
        <v>0</v>
      </c>
      <c r="BL222" s="139" t="s">
        <v>186</v>
      </c>
      <c r="BM222" s="267" t="s">
        <v>398</v>
      </c>
    </row>
    <row r="223" spans="2:51" s="269" customFormat="1" ht="12">
      <c r="B223" s="270"/>
      <c r="C223" s="271"/>
      <c r="D223" s="272" t="s">
        <v>188</v>
      </c>
      <c r="E223" s="273" t="s">
        <v>1</v>
      </c>
      <c r="F223" s="274" t="s">
        <v>399</v>
      </c>
      <c r="G223" s="271"/>
      <c r="H223" s="275">
        <v>23.3</v>
      </c>
      <c r="I223" s="323"/>
      <c r="J223" s="271"/>
      <c r="L223" s="276"/>
      <c r="M223" s="277"/>
      <c r="N223" s="278"/>
      <c r="O223" s="278"/>
      <c r="P223" s="278"/>
      <c r="Q223" s="278"/>
      <c r="R223" s="278"/>
      <c r="S223" s="278"/>
      <c r="T223" s="279"/>
      <c r="AT223" s="280" t="s">
        <v>188</v>
      </c>
      <c r="AU223" s="280" t="s">
        <v>94</v>
      </c>
      <c r="AV223" s="269" t="s">
        <v>94</v>
      </c>
      <c r="AW223" s="269" t="s">
        <v>40</v>
      </c>
      <c r="AX223" s="269" t="s">
        <v>92</v>
      </c>
      <c r="AY223" s="280" t="s">
        <v>180</v>
      </c>
    </row>
    <row r="224" spans="1:65" s="155" customFormat="1" ht="25.5" customHeight="1">
      <c r="A224" s="151"/>
      <c r="B224" s="152"/>
      <c r="C224" s="256" t="s">
        <v>878</v>
      </c>
      <c r="D224" s="256"/>
      <c r="E224" s="257" t="s">
        <v>877</v>
      </c>
      <c r="F224" s="258" t="s">
        <v>879</v>
      </c>
      <c r="G224" s="259" t="s">
        <v>319</v>
      </c>
      <c r="H224" s="260">
        <v>356</v>
      </c>
      <c r="I224" s="84"/>
      <c r="J224" s="261">
        <f aca="true" t="shared" si="21" ref="J224:J227">ROUND(I224*$H224,2)</f>
        <v>0</v>
      </c>
      <c r="K224" s="262"/>
      <c r="L224" s="234"/>
      <c r="M224" s="263" t="s">
        <v>1</v>
      </c>
      <c r="N224" s="264" t="s">
        <v>49</v>
      </c>
      <c r="O224" s="265">
        <v>2.453</v>
      </c>
      <c r="P224" s="265">
        <f aca="true" t="shared" si="22" ref="P224:P226">O224*H224</f>
        <v>873.2679999999999</v>
      </c>
      <c r="Q224" s="265"/>
      <c r="R224" s="265">
        <f aca="true" t="shared" si="23" ref="R224:R226">Q224*H224</f>
        <v>0</v>
      </c>
      <c r="S224" s="265">
        <v>0</v>
      </c>
      <c r="T224" s="266">
        <f aca="true" t="shared" si="24" ref="T224:T226">S224*H224</f>
        <v>0</v>
      </c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R224" s="267" t="s">
        <v>186</v>
      </c>
      <c r="AT224" s="267" t="s">
        <v>182</v>
      </c>
      <c r="AU224" s="267" t="s">
        <v>94</v>
      </c>
      <c r="AY224" s="139" t="s">
        <v>180</v>
      </c>
      <c r="BE224" s="268">
        <f aca="true" t="shared" si="25" ref="BE224:BE226">IF(N224="základní",J224,0)</f>
        <v>0</v>
      </c>
      <c r="BF224" s="268">
        <f aca="true" t="shared" si="26" ref="BF224:BF226">IF(N224="snížená",J224,0)</f>
        <v>0</v>
      </c>
      <c r="BG224" s="268">
        <f aca="true" t="shared" si="27" ref="BG224:BG226">IF(N224="zákl. přenesená",J224,0)</f>
        <v>0</v>
      </c>
      <c r="BH224" s="268">
        <f aca="true" t="shared" si="28" ref="BH224:BH226">IF(N224="sníž. přenesená",J224,0)</f>
        <v>0</v>
      </c>
      <c r="BI224" s="268">
        <f aca="true" t="shared" si="29" ref="BI224:BI226">IF(N224="nulová",J224,0)</f>
        <v>0</v>
      </c>
      <c r="BJ224" s="139" t="s">
        <v>92</v>
      </c>
      <c r="BK224" s="268">
        <f aca="true" t="shared" si="30" ref="BK224:BK226">ROUND(I224*H224,2)</f>
        <v>0</v>
      </c>
      <c r="BL224" s="139" t="s">
        <v>186</v>
      </c>
      <c r="BM224" s="267" t="s">
        <v>394</v>
      </c>
    </row>
    <row r="225" spans="1:65" s="155" customFormat="1" ht="25.5" customHeight="1">
      <c r="A225" s="151"/>
      <c r="B225" s="152"/>
      <c r="C225" s="256" t="s">
        <v>880</v>
      </c>
      <c r="D225" s="256"/>
      <c r="E225" s="257" t="s">
        <v>877</v>
      </c>
      <c r="F225" s="258" t="s">
        <v>881</v>
      </c>
      <c r="G225" s="259" t="s">
        <v>319</v>
      </c>
      <c r="H225" s="260">
        <v>356</v>
      </c>
      <c r="I225" s="84"/>
      <c r="J225" s="261">
        <f t="shared" si="21"/>
        <v>0</v>
      </c>
      <c r="K225" s="262"/>
      <c r="L225" s="234"/>
      <c r="M225" s="263" t="s">
        <v>1</v>
      </c>
      <c r="N225" s="264" t="s">
        <v>49</v>
      </c>
      <c r="O225" s="265">
        <v>2.453</v>
      </c>
      <c r="P225" s="265">
        <f t="shared" si="22"/>
        <v>873.2679999999999</v>
      </c>
      <c r="Q225" s="265"/>
      <c r="R225" s="265">
        <f t="shared" si="23"/>
        <v>0</v>
      </c>
      <c r="S225" s="265">
        <v>0</v>
      </c>
      <c r="T225" s="266">
        <f t="shared" si="24"/>
        <v>0</v>
      </c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R225" s="267" t="s">
        <v>186</v>
      </c>
      <c r="AT225" s="267" t="s">
        <v>182</v>
      </c>
      <c r="AU225" s="267" t="s">
        <v>94</v>
      </c>
      <c r="AY225" s="139" t="s">
        <v>180</v>
      </c>
      <c r="BE225" s="268">
        <f t="shared" si="25"/>
        <v>0</v>
      </c>
      <c r="BF225" s="268">
        <f t="shared" si="26"/>
        <v>0</v>
      </c>
      <c r="BG225" s="268">
        <f t="shared" si="27"/>
        <v>0</v>
      </c>
      <c r="BH225" s="268">
        <f t="shared" si="28"/>
        <v>0</v>
      </c>
      <c r="BI225" s="268">
        <f t="shared" si="29"/>
        <v>0</v>
      </c>
      <c r="BJ225" s="139" t="s">
        <v>92</v>
      </c>
      <c r="BK225" s="268">
        <f t="shared" si="30"/>
        <v>0</v>
      </c>
      <c r="BL225" s="139" t="s">
        <v>186</v>
      </c>
      <c r="BM225" s="267" t="s">
        <v>394</v>
      </c>
    </row>
    <row r="226" spans="1:65" s="155" customFormat="1" ht="25.5" customHeight="1">
      <c r="A226" s="151"/>
      <c r="B226" s="152"/>
      <c r="C226" s="256" t="s">
        <v>882</v>
      </c>
      <c r="D226" s="256"/>
      <c r="E226" s="257" t="s">
        <v>877</v>
      </c>
      <c r="F226" s="258" t="s">
        <v>883</v>
      </c>
      <c r="G226" s="259" t="s">
        <v>319</v>
      </c>
      <c r="H226" s="260">
        <v>356</v>
      </c>
      <c r="I226" s="84"/>
      <c r="J226" s="261">
        <f t="shared" si="21"/>
        <v>0</v>
      </c>
      <c r="K226" s="262"/>
      <c r="L226" s="234"/>
      <c r="M226" s="263" t="s">
        <v>1</v>
      </c>
      <c r="N226" s="264" t="s">
        <v>49</v>
      </c>
      <c r="O226" s="265">
        <v>2.453</v>
      </c>
      <c r="P226" s="265">
        <f t="shared" si="22"/>
        <v>873.2679999999999</v>
      </c>
      <c r="Q226" s="265"/>
      <c r="R226" s="265">
        <f t="shared" si="23"/>
        <v>0</v>
      </c>
      <c r="S226" s="265">
        <v>0</v>
      </c>
      <c r="T226" s="266">
        <f t="shared" si="24"/>
        <v>0</v>
      </c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R226" s="267" t="s">
        <v>186</v>
      </c>
      <c r="AT226" s="267" t="s">
        <v>182</v>
      </c>
      <c r="AU226" s="267" t="s">
        <v>94</v>
      </c>
      <c r="AY226" s="139" t="s">
        <v>180</v>
      </c>
      <c r="BE226" s="268">
        <f t="shared" si="25"/>
        <v>0</v>
      </c>
      <c r="BF226" s="268">
        <f t="shared" si="26"/>
        <v>0</v>
      </c>
      <c r="BG226" s="268">
        <f t="shared" si="27"/>
        <v>0</v>
      </c>
      <c r="BH226" s="268">
        <f t="shared" si="28"/>
        <v>0</v>
      </c>
      <c r="BI226" s="268">
        <f t="shared" si="29"/>
        <v>0</v>
      </c>
      <c r="BJ226" s="139" t="s">
        <v>92</v>
      </c>
      <c r="BK226" s="268">
        <f t="shared" si="30"/>
        <v>0</v>
      </c>
      <c r="BL226" s="139" t="s">
        <v>186</v>
      </c>
      <c r="BM226" s="267" t="s">
        <v>394</v>
      </c>
    </row>
    <row r="227" spans="1:65" s="155" customFormat="1" ht="48.75" customHeight="1">
      <c r="A227" s="151"/>
      <c r="B227" s="152"/>
      <c r="C227" s="256" t="s">
        <v>400</v>
      </c>
      <c r="D227" s="256" t="s">
        <v>182</v>
      </c>
      <c r="E227" s="257" t="s">
        <v>401</v>
      </c>
      <c r="F227" s="258" t="s">
        <v>890</v>
      </c>
      <c r="G227" s="259" t="s">
        <v>857</v>
      </c>
      <c r="H227" s="260">
        <v>1</v>
      </c>
      <c r="I227" s="84"/>
      <c r="J227" s="261">
        <f t="shared" si="21"/>
        <v>0</v>
      </c>
      <c r="K227" s="262"/>
      <c r="L227" s="234"/>
      <c r="M227" s="263" t="s">
        <v>1</v>
      </c>
      <c r="N227" s="264" t="s">
        <v>49</v>
      </c>
      <c r="O227" s="265">
        <v>0</v>
      </c>
      <c r="P227" s="265">
        <f>O227*H227</f>
        <v>0</v>
      </c>
      <c r="Q227" s="265">
        <v>0</v>
      </c>
      <c r="R227" s="265">
        <f>Q227*H227</f>
        <v>0</v>
      </c>
      <c r="S227" s="265">
        <v>0</v>
      </c>
      <c r="T227" s="266">
        <f>S227*H227</f>
        <v>0</v>
      </c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R227" s="267" t="s">
        <v>186</v>
      </c>
      <c r="AT227" s="267" t="s">
        <v>182</v>
      </c>
      <c r="AU227" s="267" t="s">
        <v>94</v>
      </c>
      <c r="AY227" s="139" t="s">
        <v>180</v>
      </c>
      <c r="BE227" s="268">
        <f>IF(N227="základní",J227,0)</f>
        <v>0</v>
      </c>
      <c r="BF227" s="268">
        <f>IF(N227="snížená",J227,0)</f>
        <v>0</v>
      </c>
      <c r="BG227" s="268">
        <f>IF(N227="zákl. přenesená",J227,0)</f>
        <v>0</v>
      </c>
      <c r="BH227" s="268">
        <f>IF(N227="sníž. přenesená",J227,0)</f>
        <v>0</v>
      </c>
      <c r="BI227" s="268">
        <f>IF(N227="nulová",J227,0)</f>
        <v>0</v>
      </c>
      <c r="BJ227" s="139" t="s">
        <v>92</v>
      </c>
      <c r="BK227" s="268">
        <f>ROUND(I227*H227,2)</f>
        <v>0</v>
      </c>
      <c r="BL227" s="139" t="s">
        <v>186</v>
      </c>
      <c r="BM227" s="267" t="s">
        <v>402</v>
      </c>
    </row>
    <row r="228" spans="2:63" s="240" customFormat="1" ht="22.9" customHeight="1">
      <c r="B228" s="241"/>
      <c r="C228" s="242"/>
      <c r="D228" s="243" t="s">
        <v>83</v>
      </c>
      <c r="E228" s="254" t="s">
        <v>403</v>
      </c>
      <c r="F228" s="254" t="s">
        <v>404</v>
      </c>
      <c r="G228" s="242"/>
      <c r="H228" s="242"/>
      <c r="I228" s="326"/>
      <c r="J228" s="255">
        <f>SUM(J229:J231)</f>
        <v>0</v>
      </c>
      <c r="L228" s="246"/>
      <c r="M228" s="247"/>
      <c r="N228" s="248"/>
      <c r="O228" s="248"/>
      <c r="P228" s="249">
        <f>SUM(P229:P232)</f>
        <v>14.062664000000002</v>
      </c>
      <c r="Q228" s="248"/>
      <c r="R228" s="249">
        <f>SUM(R229:R232)</f>
        <v>0</v>
      </c>
      <c r="S228" s="248"/>
      <c r="T228" s="250">
        <f>SUM(T229:T232)</f>
        <v>0</v>
      </c>
      <c r="AR228" s="251" t="s">
        <v>92</v>
      </c>
      <c r="AT228" s="252" t="s">
        <v>83</v>
      </c>
      <c r="AU228" s="252" t="s">
        <v>92</v>
      </c>
      <c r="AY228" s="251" t="s">
        <v>180</v>
      </c>
      <c r="BK228" s="253">
        <f>SUM(BK229:BK232)</f>
        <v>0</v>
      </c>
    </row>
    <row r="229" spans="1:65" s="155" customFormat="1" ht="21.75" customHeight="1">
      <c r="A229" s="151"/>
      <c r="B229" s="152"/>
      <c r="C229" s="256" t="s">
        <v>405</v>
      </c>
      <c r="D229" s="256" t="s">
        <v>182</v>
      </c>
      <c r="E229" s="257" t="s">
        <v>406</v>
      </c>
      <c r="F229" s="258" t="s">
        <v>407</v>
      </c>
      <c r="G229" s="259" t="s">
        <v>262</v>
      </c>
      <c r="H229" s="260">
        <v>5.698</v>
      </c>
      <c r="I229" s="84"/>
      <c r="J229" s="261">
        <f>ROUND(I229*$H229,2)</f>
        <v>0</v>
      </c>
      <c r="K229" s="262"/>
      <c r="L229" s="234"/>
      <c r="M229" s="263" t="s">
        <v>1</v>
      </c>
      <c r="N229" s="264" t="s">
        <v>49</v>
      </c>
      <c r="O229" s="265">
        <v>1.48</v>
      </c>
      <c r="P229" s="265">
        <f>O229*H229</f>
        <v>8.43304</v>
      </c>
      <c r="Q229" s="265">
        <v>0</v>
      </c>
      <c r="R229" s="265">
        <f>Q229*H229</f>
        <v>0</v>
      </c>
      <c r="S229" s="265">
        <v>0</v>
      </c>
      <c r="T229" s="266">
        <f>S229*H229</f>
        <v>0</v>
      </c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R229" s="267" t="s">
        <v>186</v>
      </c>
      <c r="AT229" s="267" t="s">
        <v>182</v>
      </c>
      <c r="AU229" s="267" t="s">
        <v>94</v>
      </c>
      <c r="AY229" s="139" t="s">
        <v>180</v>
      </c>
      <c r="BE229" s="268">
        <f>IF(N229="základní",J229,0)</f>
        <v>0</v>
      </c>
      <c r="BF229" s="268">
        <f>IF(N229="snížená",J229,0)</f>
        <v>0</v>
      </c>
      <c r="BG229" s="268">
        <f>IF(N229="zákl. přenesená",J229,0)</f>
        <v>0</v>
      </c>
      <c r="BH229" s="268">
        <f>IF(N229="sníž. přenesená",J229,0)</f>
        <v>0</v>
      </c>
      <c r="BI229" s="268">
        <f>IF(N229="nulová",J229,0)</f>
        <v>0</v>
      </c>
      <c r="BJ229" s="139" t="s">
        <v>92</v>
      </c>
      <c r="BK229" s="268">
        <f>ROUND(I229*H229,2)</f>
        <v>0</v>
      </c>
      <c r="BL229" s="139" t="s">
        <v>186</v>
      </c>
      <c r="BM229" s="267" t="s">
        <v>408</v>
      </c>
    </row>
    <row r="230" spans="2:51" s="269" customFormat="1" ht="12">
      <c r="B230" s="270"/>
      <c r="C230" s="271"/>
      <c r="D230" s="272" t="s">
        <v>188</v>
      </c>
      <c r="E230" s="273" t="s">
        <v>151</v>
      </c>
      <c r="F230" s="274" t="s">
        <v>409</v>
      </c>
      <c r="G230" s="271"/>
      <c r="H230" s="275">
        <v>5.698</v>
      </c>
      <c r="I230" s="323"/>
      <c r="J230" s="271"/>
      <c r="L230" s="276"/>
      <c r="M230" s="277"/>
      <c r="N230" s="278"/>
      <c r="O230" s="278"/>
      <c r="P230" s="278"/>
      <c r="Q230" s="278"/>
      <c r="R230" s="278"/>
      <c r="S230" s="278"/>
      <c r="T230" s="279"/>
      <c r="AT230" s="280" t="s">
        <v>188</v>
      </c>
      <c r="AU230" s="280" t="s">
        <v>94</v>
      </c>
      <c r="AV230" s="269" t="s">
        <v>94</v>
      </c>
      <c r="AW230" s="269" t="s">
        <v>40</v>
      </c>
      <c r="AX230" s="269" t="s">
        <v>92</v>
      </c>
      <c r="AY230" s="280" t="s">
        <v>180</v>
      </c>
    </row>
    <row r="231" spans="1:65" s="155" customFormat="1" ht="21.75" customHeight="1">
      <c r="A231" s="151"/>
      <c r="B231" s="152"/>
      <c r="C231" s="256" t="s">
        <v>410</v>
      </c>
      <c r="D231" s="256" t="s">
        <v>182</v>
      </c>
      <c r="E231" s="257" t="s">
        <v>411</v>
      </c>
      <c r="F231" s="258" t="s">
        <v>412</v>
      </c>
      <c r="G231" s="259" t="s">
        <v>262</v>
      </c>
      <c r="H231" s="260">
        <v>5.698</v>
      </c>
      <c r="I231" s="84"/>
      <c r="J231" s="261">
        <f>ROUND(I231*$H231,2)</f>
        <v>0</v>
      </c>
      <c r="K231" s="262"/>
      <c r="L231" s="234"/>
      <c r="M231" s="263" t="s">
        <v>1</v>
      </c>
      <c r="N231" s="264" t="s">
        <v>49</v>
      </c>
      <c r="O231" s="265">
        <v>0.988</v>
      </c>
      <c r="P231" s="265">
        <f>O231*H231</f>
        <v>5.629624000000001</v>
      </c>
      <c r="Q231" s="265">
        <v>0</v>
      </c>
      <c r="R231" s="265">
        <f>Q231*H231</f>
        <v>0</v>
      </c>
      <c r="S231" s="265">
        <v>0</v>
      </c>
      <c r="T231" s="266">
        <f>S231*H231</f>
        <v>0</v>
      </c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R231" s="267" t="s">
        <v>186</v>
      </c>
      <c r="AT231" s="267" t="s">
        <v>182</v>
      </c>
      <c r="AU231" s="267" t="s">
        <v>94</v>
      </c>
      <c r="AY231" s="139" t="s">
        <v>180</v>
      </c>
      <c r="BE231" s="268">
        <f>IF(N231="základní",J231,0)</f>
        <v>0</v>
      </c>
      <c r="BF231" s="268">
        <f>IF(N231="snížená",J231,0)</f>
        <v>0</v>
      </c>
      <c r="BG231" s="268">
        <f>IF(N231="zákl. přenesená",J231,0)</f>
        <v>0</v>
      </c>
      <c r="BH231" s="268">
        <f>IF(N231="sníž. přenesená",J231,0)</f>
        <v>0</v>
      </c>
      <c r="BI231" s="268">
        <f>IF(N231="nulová",J231,0)</f>
        <v>0</v>
      </c>
      <c r="BJ231" s="139" t="s">
        <v>92</v>
      </c>
      <c r="BK231" s="268">
        <f>ROUND(I231*H231,2)</f>
        <v>0</v>
      </c>
      <c r="BL231" s="139" t="s">
        <v>186</v>
      </c>
      <c r="BM231" s="267" t="s">
        <v>413</v>
      </c>
    </row>
    <row r="232" spans="2:51" s="269" customFormat="1" ht="12">
      <c r="B232" s="270"/>
      <c r="C232" s="271"/>
      <c r="D232" s="272" t="s">
        <v>188</v>
      </c>
      <c r="E232" s="273" t="s">
        <v>1</v>
      </c>
      <c r="F232" s="274" t="s">
        <v>151</v>
      </c>
      <c r="G232" s="271"/>
      <c r="H232" s="275">
        <v>5.698</v>
      </c>
      <c r="I232" s="323"/>
      <c r="J232" s="271"/>
      <c r="L232" s="276"/>
      <c r="M232" s="277"/>
      <c r="N232" s="278"/>
      <c r="O232" s="278"/>
      <c r="P232" s="278"/>
      <c r="Q232" s="278"/>
      <c r="R232" s="278"/>
      <c r="S232" s="278"/>
      <c r="T232" s="279"/>
      <c r="AT232" s="280" t="s">
        <v>188</v>
      </c>
      <c r="AU232" s="280" t="s">
        <v>94</v>
      </c>
      <c r="AV232" s="269" t="s">
        <v>94</v>
      </c>
      <c r="AW232" s="269" t="s">
        <v>40</v>
      </c>
      <c r="AX232" s="269" t="s">
        <v>92</v>
      </c>
      <c r="AY232" s="280" t="s">
        <v>180</v>
      </c>
    </row>
    <row r="233" spans="2:63" s="240" customFormat="1" ht="25.9" customHeight="1">
      <c r="B233" s="241"/>
      <c r="C233" s="242"/>
      <c r="D233" s="243" t="s">
        <v>83</v>
      </c>
      <c r="E233" s="244" t="s">
        <v>414</v>
      </c>
      <c r="F233" s="244" t="s">
        <v>415</v>
      </c>
      <c r="G233" s="242"/>
      <c r="H233" s="242"/>
      <c r="I233" s="326"/>
      <c r="J233" s="245">
        <f>J234</f>
        <v>0</v>
      </c>
      <c r="L233" s="246"/>
      <c r="M233" s="247"/>
      <c r="N233" s="248"/>
      <c r="O233" s="248"/>
      <c r="P233" s="249">
        <f>P234</f>
        <v>0</v>
      </c>
      <c r="Q233" s="248"/>
      <c r="R233" s="249">
        <f>R234</f>
        <v>0</v>
      </c>
      <c r="S233" s="248"/>
      <c r="T233" s="250">
        <f>T234</f>
        <v>0</v>
      </c>
      <c r="AR233" s="251" t="s">
        <v>220</v>
      </c>
      <c r="AT233" s="252" t="s">
        <v>83</v>
      </c>
      <c r="AU233" s="252" t="s">
        <v>84</v>
      </c>
      <c r="AY233" s="251" t="s">
        <v>180</v>
      </c>
      <c r="BK233" s="253">
        <f>BK234</f>
        <v>0</v>
      </c>
    </row>
    <row r="234" spans="2:63" s="240" customFormat="1" ht="22.9" customHeight="1">
      <c r="B234" s="241"/>
      <c r="C234" s="242"/>
      <c r="D234" s="243" t="s">
        <v>83</v>
      </c>
      <c r="E234" s="254" t="s">
        <v>416</v>
      </c>
      <c r="F234" s="254" t="s">
        <v>417</v>
      </c>
      <c r="G234" s="242"/>
      <c r="H234" s="242"/>
      <c r="I234" s="326"/>
      <c r="J234" s="255">
        <f>SUM(J235:J250)</f>
        <v>0</v>
      </c>
      <c r="L234" s="246"/>
      <c r="M234" s="247"/>
      <c r="N234" s="248"/>
      <c r="O234" s="248"/>
      <c r="P234" s="249">
        <f>SUM(P235:P250)</f>
        <v>0</v>
      </c>
      <c r="Q234" s="248"/>
      <c r="R234" s="249">
        <f>SUM(R235:R250)</f>
        <v>0</v>
      </c>
      <c r="S234" s="248"/>
      <c r="T234" s="250">
        <f>SUM(T235:T250)</f>
        <v>0</v>
      </c>
      <c r="AR234" s="251" t="s">
        <v>220</v>
      </c>
      <c r="AT234" s="252" t="s">
        <v>83</v>
      </c>
      <c r="AU234" s="252" t="s">
        <v>92</v>
      </c>
      <c r="AY234" s="251" t="s">
        <v>180</v>
      </c>
      <c r="BK234" s="253">
        <f>SUM(BK235:BK250)</f>
        <v>0</v>
      </c>
    </row>
    <row r="235" spans="1:65" s="155" customFormat="1" ht="21.75" customHeight="1">
      <c r="A235" s="151"/>
      <c r="B235" s="152"/>
      <c r="C235" s="256" t="s">
        <v>418</v>
      </c>
      <c r="D235" s="256" t="s">
        <v>182</v>
      </c>
      <c r="E235" s="257" t="s">
        <v>419</v>
      </c>
      <c r="F235" s="258" t="s">
        <v>860</v>
      </c>
      <c r="G235" s="259" t="s">
        <v>353</v>
      </c>
      <c r="H235" s="260">
        <v>1</v>
      </c>
      <c r="I235" s="84"/>
      <c r="J235" s="261">
        <f aca="true" t="shared" si="31" ref="J235:J250">ROUND(I235*$H235,2)</f>
        <v>0</v>
      </c>
      <c r="K235" s="262"/>
      <c r="L235" s="234"/>
      <c r="M235" s="263" t="s">
        <v>1</v>
      </c>
      <c r="N235" s="264" t="s">
        <v>49</v>
      </c>
      <c r="O235" s="265">
        <v>0</v>
      </c>
      <c r="P235" s="265">
        <f aca="true" t="shared" si="32" ref="P235:P250">O235*H235</f>
        <v>0</v>
      </c>
      <c r="Q235" s="265">
        <v>0</v>
      </c>
      <c r="R235" s="265">
        <f aca="true" t="shared" si="33" ref="R235:R250">Q235*H235</f>
        <v>0</v>
      </c>
      <c r="S235" s="265">
        <v>0</v>
      </c>
      <c r="T235" s="266">
        <f aca="true" t="shared" si="34" ref="T235:T250">S235*H235</f>
        <v>0</v>
      </c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R235" s="267" t="s">
        <v>420</v>
      </c>
      <c r="AT235" s="267" t="s">
        <v>182</v>
      </c>
      <c r="AU235" s="267" t="s">
        <v>94</v>
      </c>
      <c r="AY235" s="139" t="s">
        <v>180</v>
      </c>
      <c r="BE235" s="268">
        <f aca="true" t="shared" si="35" ref="BE235:BE250">IF(N235="základní",J235,0)</f>
        <v>0</v>
      </c>
      <c r="BF235" s="268">
        <f aca="true" t="shared" si="36" ref="BF235:BF250">IF(N235="snížená",J235,0)</f>
        <v>0</v>
      </c>
      <c r="BG235" s="268">
        <f aca="true" t="shared" si="37" ref="BG235:BG250">IF(N235="zákl. přenesená",J235,0)</f>
        <v>0</v>
      </c>
      <c r="BH235" s="268">
        <f aca="true" t="shared" si="38" ref="BH235:BH250">IF(N235="sníž. přenesená",J235,0)</f>
        <v>0</v>
      </c>
      <c r="BI235" s="268">
        <f aca="true" t="shared" si="39" ref="BI235:BI250">IF(N235="nulová",J235,0)</f>
        <v>0</v>
      </c>
      <c r="BJ235" s="139" t="s">
        <v>92</v>
      </c>
      <c r="BK235" s="268">
        <f aca="true" t="shared" si="40" ref="BK235:BK250">ROUND(I235*H235,2)</f>
        <v>0</v>
      </c>
      <c r="BL235" s="139" t="s">
        <v>420</v>
      </c>
      <c r="BM235" s="267" t="s">
        <v>421</v>
      </c>
    </row>
    <row r="236" spans="1:65" s="155" customFormat="1" ht="44.25" customHeight="1">
      <c r="A236" s="151"/>
      <c r="B236" s="152"/>
      <c r="C236" s="256">
        <v>49</v>
      </c>
      <c r="D236" s="256" t="s">
        <v>182</v>
      </c>
      <c r="E236" s="257" t="s">
        <v>424</v>
      </c>
      <c r="F236" s="258" t="s">
        <v>425</v>
      </c>
      <c r="G236" s="259" t="s">
        <v>353</v>
      </c>
      <c r="H236" s="260">
        <v>1</v>
      </c>
      <c r="I236" s="84"/>
      <c r="J236" s="261">
        <f t="shared" si="31"/>
        <v>0</v>
      </c>
      <c r="K236" s="262"/>
      <c r="L236" s="234"/>
      <c r="M236" s="263" t="s">
        <v>1</v>
      </c>
      <c r="N236" s="264" t="s">
        <v>49</v>
      </c>
      <c r="O236" s="265">
        <v>0</v>
      </c>
      <c r="P236" s="265">
        <f t="shared" si="32"/>
        <v>0</v>
      </c>
      <c r="Q236" s="265">
        <v>0</v>
      </c>
      <c r="R236" s="265">
        <f t="shared" si="33"/>
        <v>0</v>
      </c>
      <c r="S236" s="265">
        <v>0</v>
      </c>
      <c r="T236" s="266">
        <f t="shared" si="34"/>
        <v>0</v>
      </c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R236" s="267" t="s">
        <v>420</v>
      </c>
      <c r="AT236" s="267" t="s">
        <v>182</v>
      </c>
      <c r="AU236" s="267" t="s">
        <v>94</v>
      </c>
      <c r="AY236" s="139" t="s">
        <v>180</v>
      </c>
      <c r="BE236" s="268">
        <f t="shared" si="35"/>
        <v>0</v>
      </c>
      <c r="BF236" s="268">
        <f t="shared" si="36"/>
        <v>0</v>
      </c>
      <c r="BG236" s="268">
        <f t="shared" si="37"/>
        <v>0</v>
      </c>
      <c r="BH236" s="268">
        <f t="shared" si="38"/>
        <v>0</v>
      </c>
      <c r="BI236" s="268">
        <f t="shared" si="39"/>
        <v>0</v>
      </c>
      <c r="BJ236" s="139" t="s">
        <v>92</v>
      </c>
      <c r="BK236" s="268">
        <f t="shared" si="40"/>
        <v>0</v>
      </c>
      <c r="BL236" s="139" t="s">
        <v>420</v>
      </c>
      <c r="BM236" s="267" t="s">
        <v>426</v>
      </c>
    </row>
    <row r="237" spans="1:65" s="185" customFormat="1" ht="21.75" customHeight="1">
      <c r="A237" s="153"/>
      <c r="B237" s="152"/>
      <c r="C237" s="256">
        <v>50</v>
      </c>
      <c r="D237" s="256" t="s">
        <v>182</v>
      </c>
      <c r="E237" s="257" t="s">
        <v>428</v>
      </c>
      <c r="F237" s="258" t="s">
        <v>861</v>
      </c>
      <c r="G237" s="259" t="s">
        <v>353</v>
      </c>
      <c r="H237" s="260">
        <v>1</v>
      </c>
      <c r="I237" s="84"/>
      <c r="J237" s="261">
        <f t="shared" si="31"/>
        <v>0</v>
      </c>
      <c r="K237" s="312"/>
      <c r="L237" s="152"/>
      <c r="M237" s="313" t="s">
        <v>1</v>
      </c>
      <c r="N237" s="314" t="s">
        <v>49</v>
      </c>
      <c r="O237" s="315">
        <v>0</v>
      </c>
      <c r="P237" s="315">
        <f t="shared" si="32"/>
        <v>0</v>
      </c>
      <c r="Q237" s="315">
        <v>0</v>
      </c>
      <c r="R237" s="315">
        <f t="shared" si="33"/>
        <v>0</v>
      </c>
      <c r="S237" s="315">
        <v>0</v>
      </c>
      <c r="T237" s="316">
        <f t="shared" si="34"/>
        <v>0</v>
      </c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R237" s="203" t="s">
        <v>420</v>
      </c>
      <c r="AT237" s="203" t="s">
        <v>182</v>
      </c>
      <c r="AU237" s="203" t="s">
        <v>94</v>
      </c>
      <c r="AY237" s="317" t="s">
        <v>180</v>
      </c>
      <c r="BE237" s="318">
        <f t="shared" si="35"/>
        <v>0</v>
      </c>
      <c r="BF237" s="318">
        <f t="shared" si="36"/>
        <v>0</v>
      </c>
      <c r="BG237" s="318">
        <f t="shared" si="37"/>
        <v>0</v>
      </c>
      <c r="BH237" s="318">
        <f t="shared" si="38"/>
        <v>0</v>
      </c>
      <c r="BI237" s="318">
        <f t="shared" si="39"/>
        <v>0</v>
      </c>
      <c r="BJ237" s="317" t="s">
        <v>92</v>
      </c>
      <c r="BK237" s="318">
        <f t="shared" si="40"/>
        <v>0</v>
      </c>
      <c r="BL237" s="317" t="s">
        <v>420</v>
      </c>
      <c r="BM237" s="203" t="s">
        <v>429</v>
      </c>
    </row>
    <row r="238" spans="1:65" s="155" customFormat="1" ht="16.5" customHeight="1">
      <c r="A238" s="151"/>
      <c r="B238" s="152"/>
      <c r="C238" s="256">
        <v>51</v>
      </c>
      <c r="D238" s="256" t="s">
        <v>182</v>
      </c>
      <c r="E238" s="257" t="s">
        <v>431</v>
      </c>
      <c r="F238" s="258" t="s">
        <v>432</v>
      </c>
      <c r="G238" s="259" t="s">
        <v>353</v>
      </c>
      <c r="H238" s="260">
        <v>1</v>
      </c>
      <c r="I238" s="84"/>
      <c r="J238" s="261">
        <f t="shared" si="31"/>
        <v>0</v>
      </c>
      <c r="K238" s="262"/>
      <c r="L238" s="234"/>
      <c r="M238" s="263" t="s">
        <v>1</v>
      </c>
      <c r="N238" s="264" t="s">
        <v>49</v>
      </c>
      <c r="O238" s="265">
        <v>0</v>
      </c>
      <c r="P238" s="265">
        <f t="shared" si="32"/>
        <v>0</v>
      </c>
      <c r="Q238" s="265">
        <v>0</v>
      </c>
      <c r="R238" s="265">
        <f t="shared" si="33"/>
        <v>0</v>
      </c>
      <c r="S238" s="265">
        <v>0</v>
      </c>
      <c r="T238" s="266">
        <f t="shared" si="34"/>
        <v>0</v>
      </c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R238" s="267" t="s">
        <v>420</v>
      </c>
      <c r="AT238" s="267" t="s">
        <v>182</v>
      </c>
      <c r="AU238" s="267" t="s">
        <v>94</v>
      </c>
      <c r="AY238" s="139" t="s">
        <v>180</v>
      </c>
      <c r="BE238" s="268">
        <f t="shared" si="35"/>
        <v>0</v>
      </c>
      <c r="BF238" s="268">
        <f t="shared" si="36"/>
        <v>0</v>
      </c>
      <c r="BG238" s="268">
        <f t="shared" si="37"/>
        <v>0</v>
      </c>
      <c r="BH238" s="268">
        <f t="shared" si="38"/>
        <v>0</v>
      </c>
      <c r="BI238" s="268">
        <f t="shared" si="39"/>
        <v>0</v>
      </c>
      <c r="BJ238" s="139" t="s">
        <v>92</v>
      </c>
      <c r="BK238" s="268">
        <f t="shared" si="40"/>
        <v>0</v>
      </c>
      <c r="BL238" s="139" t="s">
        <v>420</v>
      </c>
      <c r="BM238" s="267" t="s">
        <v>433</v>
      </c>
    </row>
    <row r="239" spans="1:65" s="155" customFormat="1" ht="21.75" customHeight="1">
      <c r="A239" s="151"/>
      <c r="B239" s="152"/>
      <c r="C239" s="256">
        <v>52</v>
      </c>
      <c r="D239" s="256" t="s">
        <v>182</v>
      </c>
      <c r="E239" s="257" t="s">
        <v>435</v>
      </c>
      <c r="F239" s="258" t="s">
        <v>436</v>
      </c>
      <c r="G239" s="259" t="s">
        <v>353</v>
      </c>
      <c r="H239" s="260">
        <v>1</v>
      </c>
      <c r="I239" s="84"/>
      <c r="J239" s="261">
        <f t="shared" si="31"/>
        <v>0</v>
      </c>
      <c r="K239" s="262"/>
      <c r="L239" s="234"/>
      <c r="M239" s="263" t="s">
        <v>1</v>
      </c>
      <c r="N239" s="264" t="s">
        <v>49</v>
      </c>
      <c r="O239" s="265">
        <v>0</v>
      </c>
      <c r="P239" s="265">
        <f t="shared" si="32"/>
        <v>0</v>
      </c>
      <c r="Q239" s="265">
        <v>0</v>
      </c>
      <c r="R239" s="265">
        <f t="shared" si="33"/>
        <v>0</v>
      </c>
      <c r="S239" s="265">
        <v>0</v>
      </c>
      <c r="T239" s="266">
        <f t="shared" si="34"/>
        <v>0</v>
      </c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R239" s="267" t="s">
        <v>420</v>
      </c>
      <c r="AT239" s="267" t="s">
        <v>182</v>
      </c>
      <c r="AU239" s="267" t="s">
        <v>94</v>
      </c>
      <c r="AY239" s="139" t="s">
        <v>180</v>
      </c>
      <c r="BE239" s="268">
        <f t="shared" si="35"/>
        <v>0</v>
      </c>
      <c r="BF239" s="268">
        <f t="shared" si="36"/>
        <v>0</v>
      </c>
      <c r="BG239" s="268">
        <f t="shared" si="37"/>
        <v>0</v>
      </c>
      <c r="BH239" s="268">
        <f t="shared" si="38"/>
        <v>0</v>
      </c>
      <c r="BI239" s="268">
        <f t="shared" si="39"/>
        <v>0</v>
      </c>
      <c r="BJ239" s="139" t="s">
        <v>92</v>
      </c>
      <c r="BK239" s="268">
        <f t="shared" si="40"/>
        <v>0</v>
      </c>
      <c r="BL239" s="139" t="s">
        <v>420</v>
      </c>
      <c r="BM239" s="267" t="s">
        <v>437</v>
      </c>
    </row>
    <row r="240" spans="1:65" s="155" customFormat="1" ht="16.5" customHeight="1">
      <c r="A240" s="151"/>
      <c r="B240" s="152"/>
      <c r="C240" s="256">
        <v>53</v>
      </c>
      <c r="D240" s="256" t="s">
        <v>182</v>
      </c>
      <c r="E240" s="257" t="s">
        <v>438</v>
      </c>
      <c r="F240" s="258" t="s">
        <v>439</v>
      </c>
      <c r="G240" s="259" t="s">
        <v>353</v>
      </c>
      <c r="H240" s="260">
        <v>1</v>
      </c>
      <c r="I240" s="84"/>
      <c r="J240" s="261">
        <f t="shared" si="31"/>
        <v>0</v>
      </c>
      <c r="K240" s="262"/>
      <c r="L240" s="234"/>
      <c r="M240" s="263" t="s">
        <v>1</v>
      </c>
      <c r="N240" s="264" t="s">
        <v>49</v>
      </c>
      <c r="O240" s="265">
        <v>0</v>
      </c>
      <c r="P240" s="265">
        <f t="shared" si="32"/>
        <v>0</v>
      </c>
      <c r="Q240" s="265">
        <v>0</v>
      </c>
      <c r="R240" s="265">
        <f t="shared" si="33"/>
        <v>0</v>
      </c>
      <c r="S240" s="265">
        <v>0</v>
      </c>
      <c r="T240" s="266">
        <f t="shared" si="34"/>
        <v>0</v>
      </c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R240" s="267" t="s">
        <v>420</v>
      </c>
      <c r="AT240" s="267" t="s">
        <v>182</v>
      </c>
      <c r="AU240" s="267" t="s">
        <v>94</v>
      </c>
      <c r="AY240" s="139" t="s">
        <v>180</v>
      </c>
      <c r="BE240" s="268">
        <f t="shared" si="35"/>
        <v>0</v>
      </c>
      <c r="BF240" s="268">
        <f t="shared" si="36"/>
        <v>0</v>
      </c>
      <c r="BG240" s="268">
        <f t="shared" si="37"/>
        <v>0</v>
      </c>
      <c r="BH240" s="268">
        <f t="shared" si="38"/>
        <v>0</v>
      </c>
      <c r="BI240" s="268">
        <f t="shared" si="39"/>
        <v>0</v>
      </c>
      <c r="BJ240" s="139" t="s">
        <v>92</v>
      </c>
      <c r="BK240" s="268">
        <f t="shared" si="40"/>
        <v>0</v>
      </c>
      <c r="BL240" s="139" t="s">
        <v>420</v>
      </c>
      <c r="BM240" s="267" t="s">
        <v>440</v>
      </c>
    </row>
    <row r="241" spans="1:65" s="155" customFormat="1" ht="32.25" customHeight="1">
      <c r="A241" s="151"/>
      <c r="B241" s="152"/>
      <c r="C241" s="256">
        <v>54</v>
      </c>
      <c r="D241" s="256" t="s">
        <v>182</v>
      </c>
      <c r="E241" s="257" t="s">
        <v>441</v>
      </c>
      <c r="F241" s="258" t="s">
        <v>889</v>
      </c>
      <c r="G241" s="259" t="s">
        <v>353</v>
      </c>
      <c r="H241" s="260">
        <v>1</v>
      </c>
      <c r="I241" s="84"/>
      <c r="J241" s="261">
        <f t="shared" si="31"/>
        <v>0</v>
      </c>
      <c r="K241" s="262"/>
      <c r="L241" s="234"/>
      <c r="M241" s="263" t="s">
        <v>1</v>
      </c>
      <c r="N241" s="264" t="s">
        <v>49</v>
      </c>
      <c r="O241" s="265">
        <v>0</v>
      </c>
      <c r="P241" s="265">
        <f t="shared" si="32"/>
        <v>0</v>
      </c>
      <c r="Q241" s="265">
        <v>0</v>
      </c>
      <c r="R241" s="265">
        <f t="shared" si="33"/>
        <v>0</v>
      </c>
      <c r="S241" s="265">
        <v>0</v>
      </c>
      <c r="T241" s="266">
        <f t="shared" si="34"/>
        <v>0</v>
      </c>
      <c r="U241" s="151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/>
      <c r="AR241" s="267" t="s">
        <v>420</v>
      </c>
      <c r="AT241" s="267" t="s">
        <v>182</v>
      </c>
      <c r="AU241" s="267" t="s">
        <v>94</v>
      </c>
      <c r="AY241" s="139" t="s">
        <v>180</v>
      </c>
      <c r="BE241" s="268">
        <f t="shared" si="35"/>
        <v>0</v>
      </c>
      <c r="BF241" s="268">
        <f t="shared" si="36"/>
        <v>0</v>
      </c>
      <c r="BG241" s="268">
        <f t="shared" si="37"/>
        <v>0</v>
      </c>
      <c r="BH241" s="268">
        <f t="shared" si="38"/>
        <v>0</v>
      </c>
      <c r="BI241" s="268">
        <f t="shared" si="39"/>
        <v>0</v>
      </c>
      <c r="BJ241" s="139" t="s">
        <v>92</v>
      </c>
      <c r="BK241" s="268">
        <f t="shared" si="40"/>
        <v>0</v>
      </c>
      <c r="BL241" s="139" t="s">
        <v>420</v>
      </c>
      <c r="BM241" s="267" t="s">
        <v>442</v>
      </c>
    </row>
    <row r="242" spans="1:65" s="155" customFormat="1" ht="21.75" customHeight="1">
      <c r="A242" s="151"/>
      <c r="B242" s="152"/>
      <c r="C242" s="256">
        <v>55</v>
      </c>
      <c r="D242" s="256" t="s">
        <v>182</v>
      </c>
      <c r="E242" s="257" t="s">
        <v>444</v>
      </c>
      <c r="F242" s="258" t="s">
        <v>445</v>
      </c>
      <c r="G242" s="259" t="s">
        <v>353</v>
      </c>
      <c r="H242" s="260">
        <v>1</v>
      </c>
      <c r="I242" s="84"/>
      <c r="J242" s="261">
        <f t="shared" si="31"/>
        <v>0</v>
      </c>
      <c r="K242" s="262"/>
      <c r="L242" s="234"/>
      <c r="M242" s="263" t="s">
        <v>1</v>
      </c>
      <c r="N242" s="264" t="s">
        <v>49</v>
      </c>
      <c r="O242" s="265">
        <v>0</v>
      </c>
      <c r="P242" s="265">
        <f t="shared" si="32"/>
        <v>0</v>
      </c>
      <c r="Q242" s="265">
        <v>0</v>
      </c>
      <c r="R242" s="265">
        <f t="shared" si="33"/>
        <v>0</v>
      </c>
      <c r="S242" s="265">
        <v>0</v>
      </c>
      <c r="T242" s="266">
        <f t="shared" si="34"/>
        <v>0</v>
      </c>
      <c r="U242" s="151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/>
      <c r="AR242" s="267" t="s">
        <v>420</v>
      </c>
      <c r="AT242" s="267" t="s">
        <v>182</v>
      </c>
      <c r="AU242" s="267" t="s">
        <v>94</v>
      </c>
      <c r="AY242" s="139" t="s">
        <v>180</v>
      </c>
      <c r="BE242" s="268">
        <f t="shared" si="35"/>
        <v>0</v>
      </c>
      <c r="BF242" s="268">
        <f t="shared" si="36"/>
        <v>0</v>
      </c>
      <c r="BG242" s="268">
        <f t="shared" si="37"/>
        <v>0</v>
      </c>
      <c r="BH242" s="268">
        <f t="shared" si="38"/>
        <v>0</v>
      </c>
      <c r="BI242" s="268">
        <f t="shared" si="39"/>
        <v>0</v>
      </c>
      <c r="BJ242" s="139" t="s">
        <v>92</v>
      </c>
      <c r="BK242" s="268">
        <f t="shared" si="40"/>
        <v>0</v>
      </c>
      <c r="BL242" s="139" t="s">
        <v>420</v>
      </c>
      <c r="BM242" s="267" t="s">
        <v>446</v>
      </c>
    </row>
    <row r="243" spans="1:65" s="155" customFormat="1" ht="16.5" customHeight="1">
      <c r="A243" s="151"/>
      <c r="B243" s="152"/>
      <c r="C243" s="256">
        <v>56</v>
      </c>
      <c r="D243" s="256" t="s">
        <v>182</v>
      </c>
      <c r="E243" s="257" t="s">
        <v>447</v>
      </c>
      <c r="F243" s="258" t="s">
        <v>448</v>
      </c>
      <c r="G243" s="259" t="s">
        <v>353</v>
      </c>
      <c r="H243" s="260">
        <v>1</v>
      </c>
      <c r="I243" s="84"/>
      <c r="J243" s="261">
        <f t="shared" si="31"/>
        <v>0</v>
      </c>
      <c r="K243" s="262"/>
      <c r="L243" s="234"/>
      <c r="M243" s="263" t="s">
        <v>1</v>
      </c>
      <c r="N243" s="264" t="s">
        <v>49</v>
      </c>
      <c r="O243" s="265">
        <v>0</v>
      </c>
      <c r="P243" s="265">
        <f t="shared" si="32"/>
        <v>0</v>
      </c>
      <c r="Q243" s="265">
        <v>0</v>
      </c>
      <c r="R243" s="265">
        <f t="shared" si="33"/>
        <v>0</v>
      </c>
      <c r="S243" s="265">
        <v>0</v>
      </c>
      <c r="T243" s="266">
        <f t="shared" si="34"/>
        <v>0</v>
      </c>
      <c r="U243" s="15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R243" s="267" t="s">
        <v>420</v>
      </c>
      <c r="AT243" s="267" t="s">
        <v>182</v>
      </c>
      <c r="AU243" s="267" t="s">
        <v>94</v>
      </c>
      <c r="AY243" s="139" t="s">
        <v>180</v>
      </c>
      <c r="BE243" s="268">
        <f t="shared" si="35"/>
        <v>0</v>
      </c>
      <c r="BF243" s="268">
        <f t="shared" si="36"/>
        <v>0</v>
      </c>
      <c r="BG243" s="268">
        <f t="shared" si="37"/>
        <v>0</v>
      </c>
      <c r="BH243" s="268">
        <f t="shared" si="38"/>
        <v>0</v>
      </c>
      <c r="BI243" s="268">
        <f t="shared" si="39"/>
        <v>0</v>
      </c>
      <c r="BJ243" s="139" t="s">
        <v>92</v>
      </c>
      <c r="BK243" s="268">
        <f t="shared" si="40"/>
        <v>0</v>
      </c>
      <c r="BL243" s="139" t="s">
        <v>420</v>
      </c>
      <c r="BM243" s="267" t="s">
        <v>449</v>
      </c>
    </row>
    <row r="244" spans="1:65" s="155" customFormat="1" ht="16.5" customHeight="1">
      <c r="A244" s="151"/>
      <c r="B244" s="152"/>
      <c r="C244" s="256">
        <v>57</v>
      </c>
      <c r="D244" s="256" t="s">
        <v>182</v>
      </c>
      <c r="E244" s="257" t="s">
        <v>451</v>
      </c>
      <c r="F244" s="258" t="s">
        <v>452</v>
      </c>
      <c r="G244" s="259" t="s">
        <v>353</v>
      </c>
      <c r="H244" s="260">
        <v>1</v>
      </c>
      <c r="I244" s="84"/>
      <c r="J244" s="261">
        <f t="shared" si="31"/>
        <v>0</v>
      </c>
      <c r="K244" s="262"/>
      <c r="L244" s="234"/>
      <c r="M244" s="263" t="s">
        <v>1</v>
      </c>
      <c r="N244" s="264" t="s">
        <v>49</v>
      </c>
      <c r="O244" s="265">
        <v>0</v>
      </c>
      <c r="P244" s="265">
        <f t="shared" si="32"/>
        <v>0</v>
      </c>
      <c r="Q244" s="265">
        <v>0</v>
      </c>
      <c r="R244" s="265">
        <f t="shared" si="33"/>
        <v>0</v>
      </c>
      <c r="S244" s="265">
        <v>0</v>
      </c>
      <c r="T244" s="266">
        <f t="shared" si="34"/>
        <v>0</v>
      </c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R244" s="267" t="s">
        <v>420</v>
      </c>
      <c r="AT244" s="267" t="s">
        <v>182</v>
      </c>
      <c r="AU244" s="267" t="s">
        <v>94</v>
      </c>
      <c r="AY244" s="139" t="s">
        <v>180</v>
      </c>
      <c r="BE244" s="268">
        <f t="shared" si="35"/>
        <v>0</v>
      </c>
      <c r="BF244" s="268">
        <f t="shared" si="36"/>
        <v>0</v>
      </c>
      <c r="BG244" s="268">
        <f t="shared" si="37"/>
        <v>0</v>
      </c>
      <c r="BH244" s="268">
        <f t="shared" si="38"/>
        <v>0</v>
      </c>
      <c r="BI244" s="268">
        <f t="shared" si="39"/>
        <v>0</v>
      </c>
      <c r="BJ244" s="139" t="s">
        <v>92</v>
      </c>
      <c r="BK244" s="268">
        <f t="shared" si="40"/>
        <v>0</v>
      </c>
      <c r="BL244" s="139" t="s">
        <v>420</v>
      </c>
      <c r="BM244" s="267" t="s">
        <v>453</v>
      </c>
    </row>
    <row r="245" spans="1:65" s="155" customFormat="1" ht="21.75" customHeight="1">
      <c r="A245" s="151"/>
      <c r="B245" s="152"/>
      <c r="C245" s="256">
        <v>58</v>
      </c>
      <c r="D245" s="256" t="s">
        <v>182</v>
      </c>
      <c r="E245" s="257" t="s">
        <v>454</v>
      </c>
      <c r="F245" s="258" t="s">
        <v>455</v>
      </c>
      <c r="G245" s="259" t="s">
        <v>353</v>
      </c>
      <c r="H245" s="260">
        <v>1</v>
      </c>
      <c r="I245" s="84"/>
      <c r="J245" s="261">
        <f t="shared" si="31"/>
        <v>0</v>
      </c>
      <c r="K245" s="262"/>
      <c r="L245" s="234"/>
      <c r="M245" s="263" t="s">
        <v>1</v>
      </c>
      <c r="N245" s="264" t="s">
        <v>49</v>
      </c>
      <c r="O245" s="265">
        <v>0</v>
      </c>
      <c r="P245" s="265">
        <f t="shared" si="32"/>
        <v>0</v>
      </c>
      <c r="Q245" s="265">
        <v>0</v>
      </c>
      <c r="R245" s="265">
        <f t="shared" si="33"/>
        <v>0</v>
      </c>
      <c r="S245" s="265">
        <v>0</v>
      </c>
      <c r="T245" s="266">
        <f t="shared" si="34"/>
        <v>0</v>
      </c>
      <c r="U245" s="151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R245" s="267" t="s">
        <v>420</v>
      </c>
      <c r="AT245" s="267" t="s">
        <v>182</v>
      </c>
      <c r="AU245" s="267" t="s">
        <v>94</v>
      </c>
      <c r="AY245" s="139" t="s">
        <v>180</v>
      </c>
      <c r="BE245" s="268">
        <f t="shared" si="35"/>
        <v>0</v>
      </c>
      <c r="BF245" s="268">
        <f t="shared" si="36"/>
        <v>0</v>
      </c>
      <c r="BG245" s="268">
        <f t="shared" si="37"/>
        <v>0</v>
      </c>
      <c r="BH245" s="268">
        <f t="shared" si="38"/>
        <v>0</v>
      </c>
      <c r="BI245" s="268">
        <f t="shared" si="39"/>
        <v>0</v>
      </c>
      <c r="BJ245" s="139" t="s">
        <v>92</v>
      </c>
      <c r="BK245" s="268">
        <f t="shared" si="40"/>
        <v>0</v>
      </c>
      <c r="BL245" s="139" t="s">
        <v>420</v>
      </c>
      <c r="BM245" s="267" t="s">
        <v>456</v>
      </c>
    </row>
    <row r="246" spans="1:65" s="155" customFormat="1" ht="55.5" customHeight="1">
      <c r="A246" s="151"/>
      <c r="B246" s="152"/>
      <c r="C246" s="256">
        <v>59</v>
      </c>
      <c r="D246" s="256" t="s">
        <v>182</v>
      </c>
      <c r="E246" s="257" t="s">
        <v>458</v>
      </c>
      <c r="F246" s="258" t="s">
        <v>459</v>
      </c>
      <c r="G246" s="259" t="s">
        <v>353</v>
      </c>
      <c r="H246" s="260">
        <v>1</v>
      </c>
      <c r="I246" s="84"/>
      <c r="J246" s="261">
        <f t="shared" si="31"/>
        <v>0</v>
      </c>
      <c r="K246" s="262"/>
      <c r="L246" s="234"/>
      <c r="M246" s="263" t="s">
        <v>1</v>
      </c>
      <c r="N246" s="264" t="s">
        <v>49</v>
      </c>
      <c r="O246" s="265">
        <v>0</v>
      </c>
      <c r="P246" s="265">
        <f t="shared" si="32"/>
        <v>0</v>
      </c>
      <c r="Q246" s="265">
        <v>0</v>
      </c>
      <c r="R246" s="265">
        <f t="shared" si="33"/>
        <v>0</v>
      </c>
      <c r="S246" s="265">
        <v>0</v>
      </c>
      <c r="T246" s="266">
        <f t="shared" si="34"/>
        <v>0</v>
      </c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R246" s="267" t="s">
        <v>420</v>
      </c>
      <c r="AT246" s="267" t="s">
        <v>182</v>
      </c>
      <c r="AU246" s="267" t="s">
        <v>94</v>
      </c>
      <c r="AY246" s="139" t="s">
        <v>180</v>
      </c>
      <c r="BE246" s="268">
        <f t="shared" si="35"/>
        <v>0</v>
      </c>
      <c r="BF246" s="268">
        <f t="shared" si="36"/>
        <v>0</v>
      </c>
      <c r="BG246" s="268">
        <f t="shared" si="37"/>
        <v>0</v>
      </c>
      <c r="BH246" s="268">
        <f t="shared" si="38"/>
        <v>0</v>
      </c>
      <c r="BI246" s="268">
        <f t="shared" si="39"/>
        <v>0</v>
      </c>
      <c r="BJ246" s="139" t="s">
        <v>92</v>
      </c>
      <c r="BK246" s="268">
        <f t="shared" si="40"/>
        <v>0</v>
      </c>
      <c r="BL246" s="139" t="s">
        <v>420</v>
      </c>
      <c r="BM246" s="267" t="s">
        <v>460</v>
      </c>
    </row>
    <row r="247" spans="1:65" s="155" customFormat="1" ht="33" customHeight="1">
      <c r="A247" s="151"/>
      <c r="B247" s="152"/>
      <c r="C247" s="256">
        <v>60</v>
      </c>
      <c r="D247" s="256" t="s">
        <v>182</v>
      </c>
      <c r="E247" s="257" t="s">
        <v>462</v>
      </c>
      <c r="F247" s="258" t="s">
        <v>888</v>
      </c>
      <c r="G247" s="259" t="s">
        <v>353</v>
      </c>
      <c r="H247" s="260">
        <v>5</v>
      </c>
      <c r="I247" s="84"/>
      <c r="J247" s="261">
        <f t="shared" si="31"/>
        <v>0</v>
      </c>
      <c r="K247" s="262"/>
      <c r="L247" s="234"/>
      <c r="M247" s="263" t="s">
        <v>1</v>
      </c>
      <c r="N247" s="264" t="s">
        <v>49</v>
      </c>
      <c r="O247" s="265">
        <v>0</v>
      </c>
      <c r="P247" s="265">
        <f t="shared" si="32"/>
        <v>0</v>
      </c>
      <c r="Q247" s="265">
        <v>0</v>
      </c>
      <c r="R247" s="265">
        <f t="shared" si="33"/>
        <v>0</v>
      </c>
      <c r="S247" s="265">
        <v>0</v>
      </c>
      <c r="T247" s="266">
        <f t="shared" si="34"/>
        <v>0</v>
      </c>
      <c r="U247" s="15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R247" s="267" t="s">
        <v>420</v>
      </c>
      <c r="AT247" s="267" t="s">
        <v>182</v>
      </c>
      <c r="AU247" s="267" t="s">
        <v>94</v>
      </c>
      <c r="AY247" s="139" t="s">
        <v>180</v>
      </c>
      <c r="BE247" s="268">
        <f t="shared" si="35"/>
        <v>0</v>
      </c>
      <c r="BF247" s="268">
        <f t="shared" si="36"/>
        <v>0</v>
      </c>
      <c r="BG247" s="268">
        <f t="shared" si="37"/>
        <v>0</v>
      </c>
      <c r="BH247" s="268">
        <f t="shared" si="38"/>
        <v>0</v>
      </c>
      <c r="BI247" s="268">
        <f t="shared" si="39"/>
        <v>0</v>
      </c>
      <c r="BJ247" s="139" t="s">
        <v>92</v>
      </c>
      <c r="BK247" s="268">
        <f t="shared" si="40"/>
        <v>0</v>
      </c>
      <c r="BL247" s="139" t="s">
        <v>420</v>
      </c>
      <c r="BM247" s="267" t="s">
        <v>463</v>
      </c>
    </row>
    <row r="248" spans="1:65" s="155" customFormat="1" ht="16.5" customHeight="1">
      <c r="A248" s="151"/>
      <c r="B248" s="152"/>
      <c r="C248" s="256">
        <v>61</v>
      </c>
      <c r="D248" s="256" t="s">
        <v>182</v>
      </c>
      <c r="E248" s="257" t="s">
        <v>465</v>
      </c>
      <c r="F248" s="258" t="s">
        <v>862</v>
      </c>
      <c r="G248" s="259" t="s">
        <v>353</v>
      </c>
      <c r="H248" s="260">
        <v>1</v>
      </c>
      <c r="I248" s="84"/>
      <c r="J248" s="261">
        <f t="shared" si="31"/>
        <v>0</v>
      </c>
      <c r="K248" s="262"/>
      <c r="L248" s="234"/>
      <c r="M248" s="263" t="s">
        <v>1</v>
      </c>
      <c r="N248" s="264" t="s">
        <v>49</v>
      </c>
      <c r="O248" s="265">
        <v>0</v>
      </c>
      <c r="P248" s="265">
        <f t="shared" si="32"/>
        <v>0</v>
      </c>
      <c r="Q248" s="265">
        <v>0</v>
      </c>
      <c r="R248" s="265">
        <f t="shared" si="33"/>
        <v>0</v>
      </c>
      <c r="S248" s="265">
        <v>0</v>
      </c>
      <c r="T248" s="266">
        <f t="shared" si="34"/>
        <v>0</v>
      </c>
      <c r="U248" s="151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R248" s="267" t="s">
        <v>420</v>
      </c>
      <c r="AT248" s="267" t="s">
        <v>182</v>
      </c>
      <c r="AU248" s="267" t="s">
        <v>94</v>
      </c>
      <c r="AY248" s="139" t="s">
        <v>180</v>
      </c>
      <c r="BE248" s="268">
        <f t="shared" si="35"/>
        <v>0</v>
      </c>
      <c r="BF248" s="268">
        <f t="shared" si="36"/>
        <v>0</v>
      </c>
      <c r="BG248" s="268">
        <f t="shared" si="37"/>
        <v>0</v>
      </c>
      <c r="BH248" s="268">
        <f t="shared" si="38"/>
        <v>0</v>
      </c>
      <c r="BI248" s="268">
        <f t="shared" si="39"/>
        <v>0</v>
      </c>
      <c r="BJ248" s="139" t="s">
        <v>92</v>
      </c>
      <c r="BK248" s="268">
        <f t="shared" si="40"/>
        <v>0</v>
      </c>
      <c r="BL248" s="139" t="s">
        <v>420</v>
      </c>
      <c r="BM248" s="267" t="s">
        <v>466</v>
      </c>
    </row>
    <row r="249" spans="1:65" s="155" customFormat="1" ht="33" customHeight="1">
      <c r="A249" s="151"/>
      <c r="B249" s="152"/>
      <c r="C249" s="256">
        <v>62</v>
      </c>
      <c r="D249" s="256" t="s">
        <v>182</v>
      </c>
      <c r="E249" s="257" t="s">
        <v>469</v>
      </c>
      <c r="F249" s="258" t="s">
        <v>470</v>
      </c>
      <c r="G249" s="259" t="s">
        <v>353</v>
      </c>
      <c r="H249" s="260">
        <v>2</v>
      </c>
      <c r="I249" s="84"/>
      <c r="J249" s="261">
        <f t="shared" si="31"/>
        <v>0</v>
      </c>
      <c r="K249" s="262"/>
      <c r="L249" s="234"/>
      <c r="M249" s="263" t="s">
        <v>1</v>
      </c>
      <c r="N249" s="264" t="s">
        <v>49</v>
      </c>
      <c r="O249" s="265">
        <v>0</v>
      </c>
      <c r="P249" s="265">
        <f t="shared" si="32"/>
        <v>0</v>
      </c>
      <c r="Q249" s="265">
        <v>0</v>
      </c>
      <c r="R249" s="265">
        <f t="shared" si="33"/>
        <v>0</v>
      </c>
      <c r="S249" s="265">
        <v>0</v>
      </c>
      <c r="T249" s="266">
        <f t="shared" si="34"/>
        <v>0</v>
      </c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R249" s="267" t="s">
        <v>420</v>
      </c>
      <c r="AT249" s="267" t="s">
        <v>182</v>
      </c>
      <c r="AU249" s="267" t="s">
        <v>94</v>
      </c>
      <c r="AY249" s="139" t="s">
        <v>180</v>
      </c>
      <c r="BE249" s="268">
        <f t="shared" si="35"/>
        <v>0</v>
      </c>
      <c r="BF249" s="268">
        <f t="shared" si="36"/>
        <v>0</v>
      </c>
      <c r="BG249" s="268">
        <f t="shared" si="37"/>
        <v>0</v>
      </c>
      <c r="BH249" s="268">
        <f t="shared" si="38"/>
        <v>0</v>
      </c>
      <c r="BI249" s="268">
        <f t="shared" si="39"/>
        <v>0</v>
      </c>
      <c r="BJ249" s="139" t="s">
        <v>92</v>
      </c>
      <c r="BK249" s="268">
        <f t="shared" si="40"/>
        <v>0</v>
      </c>
      <c r="BL249" s="139" t="s">
        <v>420</v>
      </c>
      <c r="BM249" s="267" t="s">
        <v>471</v>
      </c>
    </row>
    <row r="250" spans="1:65" s="155" customFormat="1" ht="39" customHeight="1">
      <c r="A250" s="151"/>
      <c r="B250" s="152"/>
      <c r="C250" s="256">
        <v>63</v>
      </c>
      <c r="D250" s="256" t="s">
        <v>182</v>
      </c>
      <c r="E250" s="257" t="s">
        <v>473</v>
      </c>
      <c r="F250" s="258" t="s">
        <v>863</v>
      </c>
      <c r="G250" s="259" t="s">
        <v>353</v>
      </c>
      <c r="H250" s="260">
        <v>1</v>
      </c>
      <c r="I250" s="84"/>
      <c r="J250" s="261">
        <f t="shared" si="31"/>
        <v>0</v>
      </c>
      <c r="K250" s="262"/>
      <c r="L250" s="234"/>
      <c r="M250" s="319" t="s">
        <v>1</v>
      </c>
      <c r="N250" s="320" t="s">
        <v>49</v>
      </c>
      <c r="O250" s="321">
        <v>0</v>
      </c>
      <c r="P250" s="321">
        <f t="shared" si="32"/>
        <v>0</v>
      </c>
      <c r="Q250" s="321">
        <v>0</v>
      </c>
      <c r="R250" s="321">
        <f t="shared" si="33"/>
        <v>0</v>
      </c>
      <c r="S250" s="321">
        <v>0</v>
      </c>
      <c r="T250" s="322">
        <f t="shared" si="34"/>
        <v>0</v>
      </c>
      <c r="U250" s="15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R250" s="267" t="s">
        <v>420</v>
      </c>
      <c r="AT250" s="267" t="s">
        <v>182</v>
      </c>
      <c r="AU250" s="267" t="s">
        <v>94</v>
      </c>
      <c r="AY250" s="139" t="s">
        <v>180</v>
      </c>
      <c r="BE250" s="268">
        <f t="shared" si="35"/>
        <v>0</v>
      </c>
      <c r="BF250" s="268">
        <f t="shared" si="36"/>
        <v>0</v>
      </c>
      <c r="BG250" s="268">
        <f t="shared" si="37"/>
        <v>0</v>
      </c>
      <c r="BH250" s="268">
        <f t="shared" si="38"/>
        <v>0</v>
      </c>
      <c r="BI250" s="268">
        <f t="shared" si="39"/>
        <v>0</v>
      </c>
      <c r="BJ250" s="139" t="s">
        <v>92</v>
      </c>
      <c r="BK250" s="268">
        <f t="shared" si="40"/>
        <v>0</v>
      </c>
      <c r="BL250" s="139" t="s">
        <v>420</v>
      </c>
      <c r="BM250" s="267" t="s">
        <v>474</v>
      </c>
    </row>
    <row r="251" spans="1:31" s="155" customFormat="1" ht="6.95" customHeight="1">
      <c r="A251" s="151"/>
      <c r="B251" s="196"/>
      <c r="C251" s="197"/>
      <c r="D251" s="197"/>
      <c r="E251" s="197"/>
      <c r="F251" s="197"/>
      <c r="G251" s="197"/>
      <c r="H251" s="197"/>
      <c r="I251" s="197"/>
      <c r="J251" s="197"/>
      <c r="K251" s="198"/>
      <c r="L251" s="234"/>
      <c r="M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</row>
  </sheetData>
  <sheetProtection password="80CB" sheet="1" objects="1" scenarios="1"/>
  <autoFilter ref="C121:K250"/>
  <mergeCells count="9">
    <mergeCell ref="E86:H86"/>
    <mergeCell ref="E112:H112"/>
    <mergeCell ref="E114:H114"/>
    <mergeCell ref="L2:V2"/>
    <mergeCell ref="E7:H7"/>
    <mergeCell ref="E9:H9"/>
    <mergeCell ref="E18:H18"/>
    <mergeCell ref="E27:H27"/>
    <mergeCell ref="E84:H84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57"/>
  <sheetViews>
    <sheetView showGridLines="0" workbookViewId="0" topLeftCell="A86">
      <selection activeCell="I127" sqref="I127"/>
    </sheetView>
  </sheetViews>
  <sheetFormatPr defaultColWidth="9.140625" defaultRowHeight="12"/>
  <cols>
    <col min="1" max="1" width="8.28125" style="69" customWidth="1"/>
    <col min="2" max="2" width="1.7109375" style="136" customWidth="1"/>
    <col min="3" max="3" width="4.140625" style="136" customWidth="1"/>
    <col min="4" max="4" width="4.28125" style="136" customWidth="1"/>
    <col min="5" max="5" width="17.140625" style="136" customWidth="1"/>
    <col min="6" max="6" width="50.8515625" style="136" customWidth="1"/>
    <col min="7" max="7" width="7.00390625" style="136" customWidth="1"/>
    <col min="8" max="8" width="11.421875" style="136" customWidth="1"/>
    <col min="9" max="10" width="20.140625" style="136" customWidth="1"/>
    <col min="11" max="11" width="20.140625" style="69" hidden="1" customWidth="1"/>
    <col min="12" max="12" width="9.28125" style="69" hidden="1" customWidth="1"/>
    <col min="13" max="13" width="10.8515625" style="69" hidden="1" customWidth="1"/>
    <col min="14" max="14" width="9.140625" style="69" hidden="1" customWidth="1"/>
    <col min="15" max="20" width="14.140625" style="69" hidden="1" customWidth="1"/>
    <col min="21" max="21" width="16.28125" style="69" customWidth="1"/>
    <col min="22" max="22" width="12.28125" style="69" customWidth="1"/>
    <col min="23" max="23" width="16.28125" style="69" customWidth="1"/>
    <col min="24" max="24" width="12.28125" style="69" customWidth="1"/>
    <col min="25" max="25" width="15.00390625" style="69" customWidth="1"/>
    <col min="26" max="26" width="11.00390625" style="69" customWidth="1"/>
    <col min="27" max="27" width="15.00390625" style="69" customWidth="1"/>
    <col min="28" max="28" width="16.28125" style="69" customWidth="1"/>
    <col min="29" max="29" width="11.00390625" style="69" customWidth="1"/>
    <col min="30" max="30" width="15.00390625" style="69" customWidth="1"/>
    <col min="31" max="31" width="16.28125" style="69" customWidth="1"/>
    <col min="32" max="43" width="9.28125" style="69" customWidth="1"/>
    <col min="44" max="65" width="9.28125" style="69" hidden="1" customWidth="1"/>
    <col min="66" max="16384" width="9.28125" style="69" customWidth="1"/>
  </cols>
  <sheetData>
    <row r="1" ht="12" hidden="1"/>
    <row r="2" spans="12:56" ht="36.95" customHeight="1" hidden="1">
      <c r="L2" s="137" t="s">
        <v>5</v>
      </c>
      <c r="M2" s="138"/>
      <c r="N2" s="138"/>
      <c r="O2" s="138"/>
      <c r="P2" s="138"/>
      <c r="Q2" s="138"/>
      <c r="R2" s="138"/>
      <c r="S2" s="138"/>
      <c r="T2" s="138"/>
      <c r="U2" s="138"/>
      <c r="V2" s="138"/>
      <c r="AT2" s="139" t="s">
        <v>97</v>
      </c>
      <c r="AZ2" s="140" t="s">
        <v>147</v>
      </c>
      <c r="BA2" s="140" t="s">
        <v>1</v>
      </c>
      <c r="BB2" s="140" t="s">
        <v>1</v>
      </c>
      <c r="BC2" s="140" t="s">
        <v>475</v>
      </c>
      <c r="BD2" s="140" t="s">
        <v>94</v>
      </c>
    </row>
    <row r="3" spans="2:56" ht="6.95" customHeight="1" hidden="1">
      <c r="B3" s="141"/>
      <c r="C3" s="142"/>
      <c r="D3" s="142"/>
      <c r="E3" s="142"/>
      <c r="F3" s="142"/>
      <c r="G3" s="142"/>
      <c r="H3" s="142"/>
      <c r="I3" s="142"/>
      <c r="J3" s="142"/>
      <c r="K3" s="143"/>
      <c r="L3" s="144"/>
      <c r="AT3" s="139" t="s">
        <v>94</v>
      </c>
      <c r="AZ3" s="140" t="s">
        <v>476</v>
      </c>
      <c r="BA3" s="140" t="s">
        <v>1</v>
      </c>
      <c r="BB3" s="140" t="s">
        <v>1</v>
      </c>
      <c r="BC3" s="140" t="s">
        <v>477</v>
      </c>
      <c r="BD3" s="140" t="s">
        <v>94</v>
      </c>
    </row>
    <row r="4" spans="2:56" ht="24.95" customHeight="1" hidden="1">
      <c r="B4" s="145"/>
      <c r="D4" s="146" t="s">
        <v>106</v>
      </c>
      <c r="L4" s="144"/>
      <c r="M4" s="147" t="s">
        <v>10</v>
      </c>
      <c r="AT4" s="139" t="s">
        <v>3</v>
      </c>
      <c r="AZ4" s="140" t="s">
        <v>478</v>
      </c>
      <c r="BA4" s="140" t="s">
        <v>1</v>
      </c>
      <c r="BB4" s="140" t="s">
        <v>1</v>
      </c>
      <c r="BC4" s="140" t="s">
        <v>479</v>
      </c>
      <c r="BD4" s="140" t="s">
        <v>94</v>
      </c>
    </row>
    <row r="5" spans="2:56" ht="6.95" customHeight="1" hidden="1">
      <c r="B5" s="145"/>
      <c r="L5" s="144"/>
      <c r="AZ5" s="140" t="s">
        <v>480</v>
      </c>
      <c r="BA5" s="140" t="s">
        <v>1</v>
      </c>
      <c r="BB5" s="140" t="s">
        <v>1</v>
      </c>
      <c r="BC5" s="140" t="s">
        <v>481</v>
      </c>
      <c r="BD5" s="140" t="s">
        <v>94</v>
      </c>
    </row>
    <row r="6" spans="2:56" ht="12" customHeight="1" hidden="1">
      <c r="B6" s="145"/>
      <c r="D6" s="148" t="s">
        <v>14</v>
      </c>
      <c r="L6" s="144"/>
      <c r="AZ6" s="140" t="s">
        <v>482</v>
      </c>
      <c r="BA6" s="140" t="s">
        <v>1</v>
      </c>
      <c r="BB6" s="140" t="s">
        <v>1</v>
      </c>
      <c r="BC6" s="140" t="s">
        <v>483</v>
      </c>
      <c r="BD6" s="140" t="s">
        <v>94</v>
      </c>
    </row>
    <row r="7" spans="2:56" ht="16.5" customHeight="1" hidden="1">
      <c r="B7" s="145"/>
      <c r="E7" s="149" t="str">
        <f>'Rekapitulace stavby'!K6</f>
        <v>Jiřice, úpravy výtlaku odpadních vod</v>
      </c>
      <c r="F7" s="150"/>
      <c r="G7" s="150"/>
      <c r="H7" s="150"/>
      <c r="L7" s="144"/>
      <c r="AZ7" s="140" t="s">
        <v>484</v>
      </c>
      <c r="BA7" s="140" t="s">
        <v>1</v>
      </c>
      <c r="BB7" s="140" t="s">
        <v>1</v>
      </c>
      <c r="BC7" s="140" t="s">
        <v>485</v>
      </c>
      <c r="BD7" s="140" t="s">
        <v>94</v>
      </c>
    </row>
    <row r="8" spans="1:56" s="155" customFormat="1" ht="12" customHeight="1" hidden="1">
      <c r="A8" s="151"/>
      <c r="B8" s="152"/>
      <c r="C8" s="153"/>
      <c r="D8" s="148" t="s">
        <v>115</v>
      </c>
      <c r="E8" s="153"/>
      <c r="F8" s="153"/>
      <c r="G8" s="153"/>
      <c r="H8" s="153"/>
      <c r="I8" s="153"/>
      <c r="J8" s="153"/>
      <c r="K8" s="151"/>
      <c r="L8" s="154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Z8" s="140" t="s">
        <v>486</v>
      </c>
      <c r="BA8" s="140" t="s">
        <v>1</v>
      </c>
      <c r="BB8" s="140" t="s">
        <v>1</v>
      </c>
      <c r="BC8" s="140" t="s">
        <v>487</v>
      </c>
      <c r="BD8" s="140" t="s">
        <v>94</v>
      </c>
    </row>
    <row r="9" spans="1:56" s="155" customFormat="1" ht="16.5" customHeight="1" hidden="1">
      <c r="A9" s="151"/>
      <c r="B9" s="152"/>
      <c r="C9" s="153"/>
      <c r="D9" s="153"/>
      <c r="E9" s="156" t="s">
        <v>488</v>
      </c>
      <c r="F9" s="157"/>
      <c r="G9" s="157"/>
      <c r="H9" s="157"/>
      <c r="I9" s="153"/>
      <c r="J9" s="153"/>
      <c r="K9" s="151"/>
      <c r="L9" s="154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Z9" s="140" t="s">
        <v>489</v>
      </c>
      <c r="BA9" s="140" t="s">
        <v>1</v>
      </c>
      <c r="BB9" s="140" t="s">
        <v>1</v>
      </c>
      <c r="BC9" s="140" t="s">
        <v>490</v>
      </c>
      <c r="BD9" s="140" t="s">
        <v>94</v>
      </c>
    </row>
    <row r="10" spans="1:56" s="155" customFormat="1" ht="12" hidden="1">
      <c r="A10" s="151"/>
      <c r="B10" s="152"/>
      <c r="C10" s="153"/>
      <c r="D10" s="153"/>
      <c r="E10" s="153"/>
      <c r="F10" s="153"/>
      <c r="G10" s="153"/>
      <c r="H10" s="153"/>
      <c r="I10" s="153"/>
      <c r="J10" s="153"/>
      <c r="K10" s="151"/>
      <c r="L10" s="154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Z10" s="140" t="s">
        <v>491</v>
      </c>
      <c r="BA10" s="140" t="s">
        <v>1</v>
      </c>
      <c r="BB10" s="140" t="s">
        <v>1</v>
      </c>
      <c r="BC10" s="140" t="s">
        <v>492</v>
      </c>
      <c r="BD10" s="140" t="s">
        <v>94</v>
      </c>
    </row>
    <row r="11" spans="1:56" s="155" customFormat="1" ht="12" customHeight="1" hidden="1">
      <c r="A11" s="151"/>
      <c r="B11" s="152"/>
      <c r="C11" s="153"/>
      <c r="D11" s="148" t="s">
        <v>16</v>
      </c>
      <c r="E11" s="153"/>
      <c r="F11" s="158" t="s">
        <v>17</v>
      </c>
      <c r="G11" s="153"/>
      <c r="H11" s="153"/>
      <c r="I11" s="148" t="s">
        <v>18</v>
      </c>
      <c r="J11" s="158" t="s">
        <v>19</v>
      </c>
      <c r="K11" s="151"/>
      <c r="L11" s="154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Z11" s="140" t="s">
        <v>493</v>
      </c>
      <c r="BA11" s="140" t="s">
        <v>1</v>
      </c>
      <c r="BB11" s="140" t="s">
        <v>1</v>
      </c>
      <c r="BC11" s="140" t="s">
        <v>494</v>
      </c>
      <c r="BD11" s="140" t="s">
        <v>94</v>
      </c>
    </row>
    <row r="12" spans="1:56" s="155" customFormat="1" ht="12" customHeight="1" hidden="1">
      <c r="A12" s="151"/>
      <c r="B12" s="152"/>
      <c r="C12" s="153"/>
      <c r="D12" s="148" t="s">
        <v>20</v>
      </c>
      <c r="E12" s="153"/>
      <c r="F12" s="158" t="s">
        <v>21</v>
      </c>
      <c r="G12" s="153"/>
      <c r="H12" s="153"/>
      <c r="I12" s="148" t="s">
        <v>22</v>
      </c>
      <c r="J12" s="159" t="str">
        <f>'Rekapitulace stavby'!AN8</f>
        <v>14. 10. 2021</v>
      </c>
      <c r="K12" s="151"/>
      <c r="L12" s="154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Z12" s="140" t="s">
        <v>495</v>
      </c>
      <c r="BA12" s="140" t="s">
        <v>1</v>
      </c>
      <c r="BB12" s="140" t="s">
        <v>1</v>
      </c>
      <c r="BC12" s="140" t="s">
        <v>496</v>
      </c>
      <c r="BD12" s="140" t="s">
        <v>94</v>
      </c>
    </row>
    <row r="13" spans="1:56" s="155" customFormat="1" ht="21.75" customHeight="1" hidden="1">
      <c r="A13" s="151"/>
      <c r="B13" s="152"/>
      <c r="C13" s="153"/>
      <c r="D13" s="160" t="s">
        <v>24</v>
      </c>
      <c r="E13" s="153"/>
      <c r="F13" s="161" t="s">
        <v>25</v>
      </c>
      <c r="G13" s="153"/>
      <c r="H13" s="153"/>
      <c r="I13" s="160" t="s">
        <v>26</v>
      </c>
      <c r="J13" s="161" t="s">
        <v>126</v>
      </c>
      <c r="K13" s="151"/>
      <c r="L13" s="154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Z13" s="140" t="s">
        <v>497</v>
      </c>
      <c r="BA13" s="140" t="s">
        <v>1</v>
      </c>
      <c r="BB13" s="140" t="s">
        <v>1</v>
      </c>
      <c r="BC13" s="140" t="s">
        <v>498</v>
      </c>
      <c r="BD13" s="140" t="s">
        <v>94</v>
      </c>
    </row>
    <row r="14" spans="1:56" s="155" customFormat="1" ht="12" customHeight="1" hidden="1">
      <c r="A14" s="151"/>
      <c r="B14" s="152"/>
      <c r="C14" s="153"/>
      <c r="D14" s="148" t="s">
        <v>28</v>
      </c>
      <c r="E14" s="153"/>
      <c r="F14" s="153"/>
      <c r="G14" s="153"/>
      <c r="H14" s="153"/>
      <c r="I14" s="148" t="s">
        <v>29</v>
      </c>
      <c r="J14" s="158" t="s">
        <v>30</v>
      </c>
      <c r="K14" s="151"/>
      <c r="L14" s="154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Z14" s="140" t="s">
        <v>499</v>
      </c>
      <c r="BA14" s="140" t="s">
        <v>1</v>
      </c>
      <c r="BB14" s="140" t="s">
        <v>1</v>
      </c>
      <c r="BC14" s="140" t="s">
        <v>500</v>
      </c>
      <c r="BD14" s="140" t="s">
        <v>94</v>
      </c>
    </row>
    <row r="15" spans="1:56" s="155" customFormat="1" ht="18" customHeight="1" hidden="1">
      <c r="A15" s="151"/>
      <c r="B15" s="152"/>
      <c r="C15" s="153"/>
      <c r="D15" s="153"/>
      <c r="E15" s="158" t="s">
        <v>31</v>
      </c>
      <c r="F15" s="153"/>
      <c r="G15" s="153"/>
      <c r="H15" s="153"/>
      <c r="I15" s="148" t="s">
        <v>32</v>
      </c>
      <c r="J15" s="158" t="s">
        <v>30</v>
      </c>
      <c r="K15" s="151"/>
      <c r="L15" s="154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Z15" s="140" t="s">
        <v>137</v>
      </c>
      <c r="BA15" s="140" t="s">
        <v>1</v>
      </c>
      <c r="BB15" s="140" t="s">
        <v>1</v>
      </c>
      <c r="BC15" s="140" t="s">
        <v>501</v>
      </c>
      <c r="BD15" s="140" t="s">
        <v>94</v>
      </c>
    </row>
    <row r="16" spans="1:56" s="155" customFormat="1" ht="6.95" customHeight="1" hidden="1">
      <c r="A16" s="151"/>
      <c r="B16" s="152"/>
      <c r="C16" s="153"/>
      <c r="D16" s="153"/>
      <c r="E16" s="153"/>
      <c r="F16" s="153"/>
      <c r="G16" s="153"/>
      <c r="H16" s="153"/>
      <c r="I16" s="153"/>
      <c r="J16" s="153"/>
      <c r="K16" s="151"/>
      <c r="L16" s="154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Z16" s="140" t="s">
        <v>139</v>
      </c>
      <c r="BA16" s="140" t="s">
        <v>1</v>
      </c>
      <c r="BB16" s="140" t="s">
        <v>1</v>
      </c>
      <c r="BC16" s="140" t="s">
        <v>487</v>
      </c>
      <c r="BD16" s="140" t="s">
        <v>94</v>
      </c>
    </row>
    <row r="17" spans="1:56" s="155" customFormat="1" ht="12" customHeight="1" hidden="1">
      <c r="A17" s="151"/>
      <c r="B17" s="152"/>
      <c r="C17" s="153"/>
      <c r="D17" s="148" t="s">
        <v>34</v>
      </c>
      <c r="E17" s="153"/>
      <c r="F17" s="153"/>
      <c r="G17" s="153"/>
      <c r="H17" s="153"/>
      <c r="I17" s="148" t="s">
        <v>29</v>
      </c>
      <c r="J17" s="158" t="str">
        <f>'Rekapitulace stavby'!AN13</f>
        <v/>
      </c>
      <c r="K17" s="151"/>
      <c r="L17" s="154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Z17" s="140" t="s">
        <v>140</v>
      </c>
      <c r="BA17" s="140" t="s">
        <v>1</v>
      </c>
      <c r="BB17" s="140" t="s">
        <v>1</v>
      </c>
      <c r="BC17" s="140" t="s">
        <v>481</v>
      </c>
      <c r="BD17" s="140" t="s">
        <v>94</v>
      </c>
    </row>
    <row r="18" spans="1:56" s="155" customFormat="1" ht="18" customHeight="1" hidden="1">
      <c r="A18" s="151"/>
      <c r="B18" s="152"/>
      <c r="C18" s="153"/>
      <c r="D18" s="153"/>
      <c r="E18" s="162" t="str">
        <f>'Rekapitulace stavby'!E14</f>
        <v xml:space="preserve"> </v>
      </c>
      <c r="F18" s="162"/>
      <c r="G18" s="162"/>
      <c r="H18" s="162"/>
      <c r="I18" s="148" t="s">
        <v>32</v>
      </c>
      <c r="J18" s="158" t="str">
        <f>'Rekapitulace stavby'!AN14</f>
        <v/>
      </c>
      <c r="K18" s="151"/>
      <c r="L18" s="154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Z18" s="140" t="s">
        <v>277</v>
      </c>
      <c r="BA18" s="140" t="s">
        <v>1</v>
      </c>
      <c r="BB18" s="140" t="s">
        <v>1</v>
      </c>
      <c r="BC18" s="140" t="s">
        <v>502</v>
      </c>
      <c r="BD18" s="140" t="s">
        <v>94</v>
      </c>
    </row>
    <row r="19" spans="1:56" s="155" customFormat="1" ht="6.95" customHeight="1" hidden="1">
      <c r="A19" s="151"/>
      <c r="B19" s="152"/>
      <c r="C19" s="153"/>
      <c r="D19" s="153"/>
      <c r="E19" s="153"/>
      <c r="F19" s="153"/>
      <c r="G19" s="153"/>
      <c r="H19" s="153"/>
      <c r="I19" s="153"/>
      <c r="J19" s="153"/>
      <c r="K19" s="151"/>
      <c r="L19" s="154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Z19" s="140" t="s">
        <v>503</v>
      </c>
      <c r="BA19" s="140" t="s">
        <v>1</v>
      </c>
      <c r="BB19" s="140" t="s">
        <v>1</v>
      </c>
      <c r="BC19" s="140" t="s">
        <v>84</v>
      </c>
      <c r="BD19" s="140" t="s">
        <v>94</v>
      </c>
    </row>
    <row r="20" spans="1:56" s="155" customFormat="1" ht="12" customHeight="1" hidden="1">
      <c r="A20" s="151"/>
      <c r="B20" s="152"/>
      <c r="C20" s="153"/>
      <c r="D20" s="148" t="s">
        <v>36</v>
      </c>
      <c r="E20" s="153"/>
      <c r="F20" s="153"/>
      <c r="G20" s="153"/>
      <c r="H20" s="153"/>
      <c r="I20" s="148" t="s">
        <v>29</v>
      </c>
      <c r="J20" s="158" t="s">
        <v>37</v>
      </c>
      <c r="K20" s="151"/>
      <c r="L20" s="154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Z20" s="140" t="s">
        <v>504</v>
      </c>
      <c r="BA20" s="140" t="s">
        <v>1</v>
      </c>
      <c r="BB20" s="140" t="s">
        <v>1</v>
      </c>
      <c r="BC20" s="140" t="s">
        <v>84</v>
      </c>
      <c r="BD20" s="140" t="s">
        <v>94</v>
      </c>
    </row>
    <row r="21" spans="1:56" s="155" customFormat="1" ht="18" customHeight="1" hidden="1">
      <c r="A21" s="151"/>
      <c r="B21" s="152"/>
      <c r="C21" s="153"/>
      <c r="D21" s="153"/>
      <c r="E21" s="158" t="s">
        <v>38</v>
      </c>
      <c r="F21" s="153"/>
      <c r="G21" s="153"/>
      <c r="H21" s="153"/>
      <c r="I21" s="148" t="s">
        <v>32</v>
      </c>
      <c r="J21" s="158" t="s">
        <v>39</v>
      </c>
      <c r="K21" s="151"/>
      <c r="L21" s="154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Z21" s="140" t="s">
        <v>505</v>
      </c>
      <c r="BA21" s="140" t="s">
        <v>1</v>
      </c>
      <c r="BB21" s="140" t="s">
        <v>1</v>
      </c>
      <c r="BC21" s="140" t="s">
        <v>84</v>
      </c>
      <c r="BD21" s="140" t="s">
        <v>94</v>
      </c>
    </row>
    <row r="22" spans="1:56" s="155" customFormat="1" ht="6.95" customHeight="1" hidden="1">
      <c r="A22" s="151"/>
      <c r="B22" s="152"/>
      <c r="C22" s="153"/>
      <c r="D22" s="153"/>
      <c r="E22" s="153"/>
      <c r="F22" s="153"/>
      <c r="G22" s="153"/>
      <c r="H22" s="153"/>
      <c r="I22" s="153"/>
      <c r="J22" s="153"/>
      <c r="K22" s="151"/>
      <c r="L22" s="154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Z22" s="140" t="s">
        <v>506</v>
      </c>
      <c r="BA22" s="140" t="s">
        <v>1</v>
      </c>
      <c r="BB22" s="140" t="s">
        <v>1</v>
      </c>
      <c r="BC22" s="140" t="s">
        <v>507</v>
      </c>
      <c r="BD22" s="140" t="s">
        <v>94</v>
      </c>
    </row>
    <row r="23" spans="1:56" s="155" customFormat="1" ht="12" customHeight="1" hidden="1">
      <c r="A23" s="151"/>
      <c r="B23" s="152"/>
      <c r="C23" s="153"/>
      <c r="D23" s="148" t="s">
        <v>41</v>
      </c>
      <c r="E23" s="153"/>
      <c r="F23" s="153"/>
      <c r="G23" s="153"/>
      <c r="H23" s="153"/>
      <c r="I23" s="148" t="s">
        <v>29</v>
      </c>
      <c r="J23" s="158" t="s">
        <v>37</v>
      </c>
      <c r="K23" s="151"/>
      <c r="L23" s="154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Z23" s="140" t="s">
        <v>508</v>
      </c>
      <c r="BA23" s="140" t="s">
        <v>1</v>
      </c>
      <c r="BB23" s="140" t="s">
        <v>1</v>
      </c>
      <c r="BC23" s="140" t="s">
        <v>509</v>
      </c>
      <c r="BD23" s="140" t="s">
        <v>94</v>
      </c>
    </row>
    <row r="24" spans="1:56" s="155" customFormat="1" ht="18" customHeight="1" hidden="1">
      <c r="A24" s="151"/>
      <c r="B24" s="152"/>
      <c r="C24" s="153"/>
      <c r="D24" s="153"/>
      <c r="E24" s="158" t="s">
        <v>42</v>
      </c>
      <c r="F24" s="153"/>
      <c r="G24" s="153"/>
      <c r="H24" s="153"/>
      <c r="I24" s="148" t="s">
        <v>32</v>
      </c>
      <c r="J24" s="158" t="s">
        <v>39</v>
      </c>
      <c r="K24" s="151"/>
      <c r="L24" s="154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Z24" s="140" t="s">
        <v>510</v>
      </c>
      <c r="BA24" s="140" t="s">
        <v>1</v>
      </c>
      <c r="BB24" s="140" t="s">
        <v>1</v>
      </c>
      <c r="BC24" s="140" t="s">
        <v>511</v>
      </c>
      <c r="BD24" s="140" t="s">
        <v>94</v>
      </c>
    </row>
    <row r="25" spans="1:56" s="155" customFormat="1" ht="6.95" customHeight="1" hidden="1">
      <c r="A25" s="151"/>
      <c r="B25" s="152"/>
      <c r="C25" s="153"/>
      <c r="D25" s="153"/>
      <c r="E25" s="153"/>
      <c r="F25" s="153"/>
      <c r="G25" s="153"/>
      <c r="H25" s="153"/>
      <c r="I25" s="153"/>
      <c r="J25" s="153"/>
      <c r="K25" s="151"/>
      <c r="L25" s="154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Z25" s="140" t="s">
        <v>512</v>
      </c>
      <c r="BA25" s="140" t="s">
        <v>1</v>
      </c>
      <c r="BB25" s="140" t="s">
        <v>1</v>
      </c>
      <c r="BC25" s="140" t="s">
        <v>513</v>
      </c>
      <c r="BD25" s="140" t="s">
        <v>94</v>
      </c>
    </row>
    <row r="26" spans="1:56" s="155" customFormat="1" ht="12" customHeight="1" hidden="1">
      <c r="A26" s="151"/>
      <c r="B26" s="152"/>
      <c r="C26" s="153"/>
      <c r="D26" s="148" t="s">
        <v>43</v>
      </c>
      <c r="E26" s="153"/>
      <c r="F26" s="153"/>
      <c r="G26" s="153"/>
      <c r="H26" s="153"/>
      <c r="I26" s="153"/>
      <c r="J26" s="153"/>
      <c r="K26" s="151"/>
      <c r="L26" s="154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Z26" s="140" t="s">
        <v>514</v>
      </c>
      <c r="BA26" s="140" t="s">
        <v>1</v>
      </c>
      <c r="BB26" s="140" t="s">
        <v>1</v>
      </c>
      <c r="BC26" s="140" t="s">
        <v>515</v>
      </c>
      <c r="BD26" s="140" t="s">
        <v>94</v>
      </c>
    </row>
    <row r="27" spans="1:56" s="168" customFormat="1" ht="16.5" customHeight="1" hidden="1">
      <c r="A27" s="163"/>
      <c r="B27" s="164"/>
      <c r="C27" s="165"/>
      <c r="D27" s="165"/>
      <c r="E27" s="166" t="s">
        <v>1</v>
      </c>
      <c r="F27" s="166"/>
      <c r="G27" s="166"/>
      <c r="H27" s="166"/>
      <c r="I27" s="165"/>
      <c r="J27" s="165"/>
      <c r="K27" s="163"/>
      <c r="L27" s="167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Z27" s="169" t="s">
        <v>516</v>
      </c>
      <c r="BA27" s="169" t="s">
        <v>1</v>
      </c>
      <c r="BB27" s="169" t="s">
        <v>1</v>
      </c>
      <c r="BC27" s="169" t="s">
        <v>517</v>
      </c>
      <c r="BD27" s="169" t="s">
        <v>94</v>
      </c>
    </row>
    <row r="28" spans="1:56" s="155" customFormat="1" ht="6.95" customHeight="1" hidden="1">
      <c r="A28" s="151"/>
      <c r="B28" s="152"/>
      <c r="C28" s="153"/>
      <c r="D28" s="153"/>
      <c r="E28" s="153"/>
      <c r="F28" s="153"/>
      <c r="G28" s="153"/>
      <c r="H28" s="153"/>
      <c r="I28" s="153"/>
      <c r="J28" s="153"/>
      <c r="K28" s="151"/>
      <c r="L28" s="154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Z28" s="140" t="s">
        <v>518</v>
      </c>
      <c r="BA28" s="140" t="s">
        <v>1</v>
      </c>
      <c r="BB28" s="140" t="s">
        <v>1</v>
      </c>
      <c r="BC28" s="140" t="s">
        <v>519</v>
      </c>
      <c r="BD28" s="140" t="s">
        <v>94</v>
      </c>
    </row>
    <row r="29" spans="1:56" s="155" customFormat="1" ht="6.95" customHeight="1" hidden="1">
      <c r="A29" s="151"/>
      <c r="B29" s="152"/>
      <c r="C29" s="153"/>
      <c r="D29" s="170"/>
      <c r="E29" s="170"/>
      <c r="F29" s="170"/>
      <c r="G29" s="170"/>
      <c r="H29" s="170"/>
      <c r="I29" s="170"/>
      <c r="J29" s="170"/>
      <c r="K29" s="17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Z29" s="140" t="s">
        <v>520</v>
      </c>
      <c r="BA29" s="140" t="s">
        <v>1</v>
      </c>
      <c r="BB29" s="140" t="s">
        <v>1</v>
      </c>
      <c r="BC29" s="140" t="s">
        <v>521</v>
      </c>
      <c r="BD29" s="140" t="s">
        <v>94</v>
      </c>
    </row>
    <row r="30" spans="1:56" s="155" customFormat="1" ht="25.35" customHeight="1" hidden="1">
      <c r="A30" s="151"/>
      <c r="B30" s="152"/>
      <c r="C30" s="153"/>
      <c r="D30" s="172" t="s">
        <v>44</v>
      </c>
      <c r="E30" s="153"/>
      <c r="F30" s="153"/>
      <c r="G30" s="153"/>
      <c r="H30" s="153"/>
      <c r="I30" s="153"/>
      <c r="J30" s="173">
        <f>ROUND(J124,2)</f>
        <v>0</v>
      </c>
      <c r="K30" s="151"/>
      <c r="L30" s="154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Z30" s="140" t="s">
        <v>522</v>
      </c>
      <c r="BA30" s="140" t="s">
        <v>1</v>
      </c>
      <c r="BB30" s="140" t="s">
        <v>1</v>
      </c>
      <c r="BC30" s="140" t="s">
        <v>523</v>
      </c>
      <c r="BD30" s="140" t="s">
        <v>94</v>
      </c>
    </row>
    <row r="31" spans="1:56" s="155" customFormat="1" ht="6.95" customHeight="1" hidden="1">
      <c r="A31" s="151"/>
      <c r="B31" s="152"/>
      <c r="C31" s="153"/>
      <c r="D31" s="170"/>
      <c r="E31" s="170"/>
      <c r="F31" s="170"/>
      <c r="G31" s="170"/>
      <c r="H31" s="170"/>
      <c r="I31" s="170"/>
      <c r="J31" s="170"/>
      <c r="K31" s="17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Z31" s="140" t="s">
        <v>524</v>
      </c>
      <c r="BA31" s="140" t="s">
        <v>1</v>
      </c>
      <c r="BB31" s="140" t="s">
        <v>1</v>
      </c>
      <c r="BC31" s="140" t="s">
        <v>525</v>
      </c>
      <c r="BD31" s="140" t="s">
        <v>94</v>
      </c>
    </row>
    <row r="32" spans="1:56" s="155" customFormat="1" ht="14.45" customHeight="1" hidden="1">
      <c r="A32" s="151"/>
      <c r="B32" s="152"/>
      <c r="C32" s="153"/>
      <c r="D32" s="153"/>
      <c r="E32" s="153"/>
      <c r="F32" s="174" t="s">
        <v>46</v>
      </c>
      <c r="G32" s="153"/>
      <c r="H32" s="153"/>
      <c r="I32" s="174" t="s">
        <v>45</v>
      </c>
      <c r="J32" s="174" t="s">
        <v>47</v>
      </c>
      <c r="K32" s="151"/>
      <c r="L32" s="154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Z32" s="140" t="s">
        <v>526</v>
      </c>
      <c r="BA32" s="140" t="s">
        <v>1</v>
      </c>
      <c r="BB32" s="140" t="s">
        <v>1</v>
      </c>
      <c r="BC32" s="140" t="s">
        <v>527</v>
      </c>
      <c r="BD32" s="140" t="s">
        <v>94</v>
      </c>
    </row>
    <row r="33" spans="1:56" s="155" customFormat="1" ht="14.45" customHeight="1" hidden="1">
      <c r="A33" s="151"/>
      <c r="B33" s="152"/>
      <c r="C33" s="153"/>
      <c r="D33" s="175" t="s">
        <v>48</v>
      </c>
      <c r="E33" s="148" t="s">
        <v>49</v>
      </c>
      <c r="F33" s="176">
        <f>ROUND((SUM(BE124:BE256)),2)</f>
        <v>0</v>
      </c>
      <c r="G33" s="153"/>
      <c r="H33" s="153"/>
      <c r="I33" s="177">
        <v>0.21</v>
      </c>
      <c r="J33" s="176">
        <f>ROUND(((SUM(BE124:BE256))*I33),2)</f>
        <v>0</v>
      </c>
      <c r="K33" s="151"/>
      <c r="L33" s="154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Z33" s="140" t="s">
        <v>528</v>
      </c>
      <c r="BA33" s="140" t="s">
        <v>1</v>
      </c>
      <c r="BB33" s="140" t="s">
        <v>1</v>
      </c>
      <c r="BC33" s="140" t="s">
        <v>529</v>
      </c>
      <c r="BD33" s="140" t="s">
        <v>94</v>
      </c>
    </row>
    <row r="34" spans="1:56" s="155" customFormat="1" ht="14.45" customHeight="1" hidden="1">
      <c r="A34" s="151"/>
      <c r="B34" s="152"/>
      <c r="C34" s="153"/>
      <c r="D34" s="153"/>
      <c r="E34" s="148" t="s">
        <v>50</v>
      </c>
      <c r="F34" s="176">
        <f>ROUND((SUM(BF124:BF256)),2)</f>
        <v>0</v>
      </c>
      <c r="G34" s="153"/>
      <c r="H34" s="153"/>
      <c r="I34" s="177">
        <v>0.15</v>
      </c>
      <c r="J34" s="176">
        <f>ROUND(((SUM(BF124:BF256))*I34),2)</f>
        <v>0</v>
      </c>
      <c r="K34" s="151"/>
      <c r="L34" s="154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Z34" s="140" t="s">
        <v>530</v>
      </c>
      <c r="BA34" s="140" t="s">
        <v>1</v>
      </c>
      <c r="BB34" s="140" t="s">
        <v>1</v>
      </c>
      <c r="BC34" s="140" t="s">
        <v>531</v>
      </c>
      <c r="BD34" s="140" t="s">
        <v>94</v>
      </c>
    </row>
    <row r="35" spans="1:31" s="155" customFormat="1" ht="14.45" customHeight="1" hidden="1">
      <c r="A35" s="151"/>
      <c r="B35" s="152"/>
      <c r="C35" s="153"/>
      <c r="D35" s="153"/>
      <c r="E35" s="148" t="s">
        <v>51</v>
      </c>
      <c r="F35" s="176">
        <f>ROUND((SUM(BG124:BG256)),2)</f>
        <v>0</v>
      </c>
      <c r="G35" s="153"/>
      <c r="H35" s="153"/>
      <c r="I35" s="177">
        <v>0.21</v>
      </c>
      <c r="J35" s="176">
        <f>0</f>
        <v>0</v>
      </c>
      <c r="K35" s="151"/>
      <c r="L35" s="154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</row>
    <row r="36" spans="1:31" s="155" customFormat="1" ht="14.45" customHeight="1" hidden="1">
      <c r="A36" s="151"/>
      <c r="B36" s="152"/>
      <c r="C36" s="153"/>
      <c r="D36" s="153"/>
      <c r="E36" s="148" t="s">
        <v>52</v>
      </c>
      <c r="F36" s="176">
        <f>ROUND((SUM(BH124:BH256)),2)</f>
        <v>0</v>
      </c>
      <c r="G36" s="153"/>
      <c r="H36" s="153"/>
      <c r="I36" s="177">
        <v>0.15</v>
      </c>
      <c r="J36" s="176">
        <f>0</f>
        <v>0</v>
      </c>
      <c r="K36" s="151"/>
      <c r="L36" s="154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</row>
    <row r="37" spans="1:31" s="155" customFormat="1" ht="14.45" customHeight="1" hidden="1">
      <c r="A37" s="151"/>
      <c r="B37" s="152"/>
      <c r="C37" s="153"/>
      <c r="D37" s="153"/>
      <c r="E37" s="148" t="s">
        <v>53</v>
      </c>
      <c r="F37" s="176">
        <f>ROUND((SUM(BI124:BI256)),2)</f>
        <v>0</v>
      </c>
      <c r="G37" s="153"/>
      <c r="H37" s="153"/>
      <c r="I37" s="177">
        <v>0</v>
      </c>
      <c r="J37" s="176">
        <f>0</f>
        <v>0</v>
      </c>
      <c r="K37" s="151"/>
      <c r="L37" s="154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</row>
    <row r="38" spans="1:31" s="155" customFormat="1" ht="6.95" customHeight="1" hidden="1">
      <c r="A38" s="151"/>
      <c r="B38" s="152"/>
      <c r="C38" s="153"/>
      <c r="D38" s="153"/>
      <c r="E38" s="153"/>
      <c r="F38" s="153"/>
      <c r="G38" s="153"/>
      <c r="H38" s="153"/>
      <c r="I38" s="153"/>
      <c r="J38" s="153"/>
      <c r="K38" s="151"/>
      <c r="L38" s="154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</row>
    <row r="39" spans="1:31" s="155" customFormat="1" ht="25.35" customHeight="1" hidden="1">
      <c r="A39" s="151"/>
      <c r="B39" s="152"/>
      <c r="C39" s="153"/>
      <c r="D39" s="178" t="s">
        <v>54</v>
      </c>
      <c r="E39" s="179"/>
      <c r="F39" s="179"/>
      <c r="G39" s="180" t="s">
        <v>55</v>
      </c>
      <c r="H39" s="181" t="s">
        <v>56</v>
      </c>
      <c r="I39" s="179"/>
      <c r="J39" s="182">
        <f>SUM(J30:J37)</f>
        <v>0</v>
      </c>
      <c r="K39" s="183"/>
      <c r="L39" s="154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</row>
    <row r="40" spans="1:31" s="155" customFormat="1" ht="14.45" customHeight="1" hidden="1">
      <c r="A40" s="151"/>
      <c r="B40" s="152"/>
      <c r="C40" s="153"/>
      <c r="D40" s="153"/>
      <c r="E40" s="153"/>
      <c r="F40" s="153"/>
      <c r="G40" s="153"/>
      <c r="H40" s="153"/>
      <c r="I40" s="153"/>
      <c r="J40" s="153"/>
      <c r="K40" s="151"/>
      <c r="L40" s="154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2:12" ht="14.45" customHeight="1" hidden="1">
      <c r="B41" s="145"/>
      <c r="L41" s="144"/>
    </row>
    <row r="42" spans="2:12" ht="14.45" customHeight="1" hidden="1">
      <c r="B42" s="145"/>
      <c r="L42" s="144"/>
    </row>
    <row r="43" spans="2:12" ht="14.45" customHeight="1" hidden="1">
      <c r="B43" s="145"/>
      <c r="L43" s="144"/>
    </row>
    <row r="44" spans="2:12" ht="14.45" customHeight="1" hidden="1">
      <c r="B44" s="145"/>
      <c r="L44" s="144"/>
    </row>
    <row r="45" spans="2:12" ht="14.45" customHeight="1" hidden="1">
      <c r="B45" s="145"/>
      <c r="L45" s="144"/>
    </row>
    <row r="46" spans="2:12" ht="14.45" customHeight="1" hidden="1">
      <c r="B46" s="145"/>
      <c r="L46" s="144"/>
    </row>
    <row r="47" spans="2:12" ht="14.45" customHeight="1" hidden="1">
      <c r="B47" s="145"/>
      <c r="L47" s="144"/>
    </row>
    <row r="48" spans="2:12" ht="14.45" customHeight="1" hidden="1">
      <c r="B48" s="145"/>
      <c r="L48" s="144"/>
    </row>
    <row r="49" spans="2:12" s="155" customFormat="1" ht="14.45" customHeight="1" hidden="1">
      <c r="B49" s="184"/>
      <c r="C49" s="185"/>
      <c r="D49" s="186" t="s">
        <v>57</v>
      </c>
      <c r="E49" s="187"/>
      <c r="F49" s="187"/>
      <c r="G49" s="186" t="s">
        <v>58</v>
      </c>
      <c r="H49" s="187"/>
      <c r="I49" s="187"/>
      <c r="J49" s="187"/>
      <c r="K49" s="188"/>
      <c r="L49" s="154"/>
    </row>
    <row r="50" spans="2:12" ht="12" hidden="1">
      <c r="B50" s="145"/>
      <c r="L50" s="144"/>
    </row>
    <row r="51" spans="2:12" ht="12" hidden="1">
      <c r="B51" s="145"/>
      <c r="L51" s="144"/>
    </row>
    <row r="52" spans="2:12" ht="12" hidden="1">
      <c r="B52" s="145"/>
      <c r="L52" s="144"/>
    </row>
    <row r="53" spans="2:12" ht="12" hidden="1">
      <c r="B53" s="145"/>
      <c r="L53" s="144"/>
    </row>
    <row r="54" spans="2:12" ht="12" hidden="1">
      <c r="B54" s="145"/>
      <c r="L54" s="144"/>
    </row>
    <row r="55" spans="2:12" ht="12" hidden="1">
      <c r="B55" s="145"/>
      <c r="L55" s="144"/>
    </row>
    <row r="56" spans="2:12" ht="12" hidden="1">
      <c r="B56" s="145"/>
      <c r="L56" s="144"/>
    </row>
    <row r="57" spans="2:12" ht="12" hidden="1">
      <c r="B57" s="145"/>
      <c r="L57" s="144"/>
    </row>
    <row r="58" spans="2:12" ht="12" hidden="1">
      <c r="B58" s="145"/>
      <c r="L58" s="144"/>
    </row>
    <row r="59" spans="2:12" ht="12" hidden="1">
      <c r="B59" s="145"/>
      <c r="L59" s="144"/>
    </row>
    <row r="60" spans="1:31" s="155" customFormat="1" ht="12.75" hidden="1">
      <c r="A60" s="151"/>
      <c r="B60" s="152"/>
      <c r="C60" s="153"/>
      <c r="D60" s="189" t="s">
        <v>59</v>
      </c>
      <c r="E60" s="190"/>
      <c r="F60" s="191" t="s">
        <v>60</v>
      </c>
      <c r="G60" s="189" t="s">
        <v>59</v>
      </c>
      <c r="H60" s="190"/>
      <c r="I60" s="190"/>
      <c r="J60" s="192" t="s">
        <v>60</v>
      </c>
      <c r="K60" s="193"/>
      <c r="L60" s="154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</row>
    <row r="61" spans="2:12" ht="12" hidden="1">
      <c r="B61" s="145"/>
      <c r="L61" s="144"/>
    </row>
    <row r="62" spans="2:12" ht="12" hidden="1">
      <c r="B62" s="145"/>
      <c r="L62" s="144"/>
    </row>
    <row r="63" spans="2:12" ht="12" hidden="1">
      <c r="B63" s="145"/>
      <c r="L63" s="144"/>
    </row>
    <row r="64" spans="1:31" s="155" customFormat="1" ht="12.75" hidden="1">
      <c r="A64" s="151"/>
      <c r="B64" s="152"/>
      <c r="C64" s="153"/>
      <c r="D64" s="186" t="s">
        <v>61</v>
      </c>
      <c r="E64" s="194"/>
      <c r="F64" s="194"/>
      <c r="G64" s="186" t="s">
        <v>62</v>
      </c>
      <c r="H64" s="194"/>
      <c r="I64" s="194"/>
      <c r="J64" s="194"/>
      <c r="K64" s="195"/>
      <c r="L64" s="154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</row>
    <row r="65" spans="2:12" ht="12" hidden="1">
      <c r="B65" s="145"/>
      <c r="L65" s="144"/>
    </row>
    <row r="66" spans="2:12" ht="12" hidden="1">
      <c r="B66" s="145"/>
      <c r="L66" s="144"/>
    </row>
    <row r="67" spans="2:12" ht="12" hidden="1">
      <c r="B67" s="145"/>
      <c r="L67" s="144"/>
    </row>
    <row r="68" spans="2:12" ht="12" hidden="1">
      <c r="B68" s="145"/>
      <c r="L68" s="144"/>
    </row>
    <row r="69" spans="2:12" ht="12" hidden="1">
      <c r="B69" s="145"/>
      <c r="L69" s="144"/>
    </row>
    <row r="70" spans="2:12" ht="12" hidden="1">
      <c r="B70" s="145"/>
      <c r="L70" s="144"/>
    </row>
    <row r="71" spans="2:12" ht="12" hidden="1">
      <c r="B71" s="145"/>
      <c r="L71" s="144"/>
    </row>
    <row r="72" spans="2:12" ht="12" hidden="1">
      <c r="B72" s="145"/>
      <c r="L72" s="144"/>
    </row>
    <row r="73" spans="2:12" ht="12" hidden="1">
      <c r="B73" s="145"/>
      <c r="L73" s="144"/>
    </row>
    <row r="74" spans="2:12" ht="12" hidden="1">
      <c r="B74" s="145"/>
      <c r="L74" s="144"/>
    </row>
    <row r="75" spans="1:31" s="155" customFormat="1" ht="12.75" hidden="1">
      <c r="A75" s="151"/>
      <c r="B75" s="152"/>
      <c r="C75" s="153"/>
      <c r="D75" s="189" t="s">
        <v>59</v>
      </c>
      <c r="E75" s="190"/>
      <c r="F75" s="191" t="s">
        <v>60</v>
      </c>
      <c r="G75" s="189" t="s">
        <v>59</v>
      </c>
      <c r="H75" s="190"/>
      <c r="I75" s="190"/>
      <c r="J75" s="192" t="s">
        <v>60</v>
      </c>
      <c r="K75" s="193"/>
      <c r="L75" s="154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</row>
    <row r="76" spans="1:31" s="155" customFormat="1" ht="14.45" customHeight="1" hidden="1">
      <c r="A76" s="151"/>
      <c r="B76" s="196"/>
      <c r="C76" s="197"/>
      <c r="D76" s="197"/>
      <c r="E76" s="197"/>
      <c r="F76" s="197"/>
      <c r="G76" s="197"/>
      <c r="H76" s="197"/>
      <c r="I76" s="197"/>
      <c r="J76" s="197"/>
      <c r="K76" s="198"/>
      <c r="L76" s="154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</row>
    <row r="80" spans="1:31" s="155" customFormat="1" ht="6.95" customHeight="1">
      <c r="A80" s="151"/>
      <c r="B80" s="199"/>
      <c r="C80" s="200"/>
      <c r="D80" s="200"/>
      <c r="E80" s="200"/>
      <c r="F80" s="200"/>
      <c r="G80" s="200"/>
      <c r="H80" s="200"/>
      <c r="I80" s="200"/>
      <c r="J80" s="200"/>
      <c r="K80" s="201"/>
      <c r="L80" s="154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</row>
    <row r="81" spans="1:31" s="155" customFormat="1" ht="24.95" customHeight="1">
      <c r="A81" s="151"/>
      <c r="B81" s="152"/>
      <c r="C81" s="146" t="s">
        <v>153</v>
      </c>
      <c r="D81" s="153"/>
      <c r="E81" s="153"/>
      <c r="F81" s="153"/>
      <c r="G81" s="153"/>
      <c r="H81" s="153"/>
      <c r="I81" s="153"/>
      <c r="J81" s="153"/>
      <c r="K81" s="151"/>
      <c r="L81" s="154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</row>
    <row r="82" spans="1:31" s="155" customFormat="1" ht="6.95" customHeight="1">
      <c r="A82" s="151"/>
      <c r="B82" s="152"/>
      <c r="C82" s="153"/>
      <c r="D82" s="153"/>
      <c r="E82" s="153"/>
      <c r="F82" s="153"/>
      <c r="G82" s="153"/>
      <c r="H82" s="153"/>
      <c r="I82" s="153"/>
      <c r="J82" s="153"/>
      <c r="K82" s="151"/>
      <c r="L82" s="154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</row>
    <row r="83" spans="1:31" s="155" customFormat="1" ht="12" customHeight="1">
      <c r="A83" s="151"/>
      <c r="B83" s="152"/>
      <c r="C83" s="148" t="s">
        <v>14</v>
      </c>
      <c r="D83" s="153"/>
      <c r="E83" s="153"/>
      <c r="F83" s="153"/>
      <c r="G83" s="153"/>
      <c r="H83" s="153"/>
      <c r="I83" s="153"/>
      <c r="J83" s="153"/>
      <c r="K83" s="151"/>
      <c r="L83" s="154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</row>
    <row r="84" spans="1:31" s="155" customFormat="1" ht="16.5" customHeight="1">
      <c r="A84" s="151"/>
      <c r="B84" s="152"/>
      <c r="C84" s="153"/>
      <c r="D84" s="153"/>
      <c r="E84" s="149" t="str">
        <f>E7</f>
        <v>Jiřice, úpravy výtlaku odpadních vod</v>
      </c>
      <c r="F84" s="150"/>
      <c r="G84" s="150"/>
      <c r="H84" s="150"/>
      <c r="I84" s="153"/>
      <c r="J84" s="153"/>
      <c r="K84" s="151"/>
      <c r="L84" s="154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</row>
    <row r="85" spans="1:31" s="155" customFormat="1" ht="12" customHeight="1">
      <c r="A85" s="151"/>
      <c r="B85" s="152"/>
      <c r="C85" s="148" t="s">
        <v>115</v>
      </c>
      <c r="D85" s="153"/>
      <c r="E85" s="153"/>
      <c r="F85" s="153"/>
      <c r="G85" s="153"/>
      <c r="H85" s="153"/>
      <c r="I85" s="153"/>
      <c r="J85" s="153"/>
      <c r="K85" s="151"/>
      <c r="L85" s="154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</row>
    <row r="86" spans="1:31" s="155" customFormat="1" ht="16.5" customHeight="1">
      <c r="A86" s="151"/>
      <c r="B86" s="152"/>
      <c r="C86" s="153"/>
      <c r="D86" s="153"/>
      <c r="E86" s="156" t="str">
        <f>E9</f>
        <v>2015-2 - Obnova RŠ č. 3584765 a 3584768</v>
      </c>
      <c r="F86" s="157"/>
      <c r="G86" s="157"/>
      <c r="H86" s="157"/>
      <c r="I86" s="153"/>
      <c r="J86" s="153"/>
      <c r="K86" s="151"/>
      <c r="L86" s="154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</row>
    <row r="87" spans="1:31" s="155" customFormat="1" ht="6.95" customHeight="1">
      <c r="A87" s="151"/>
      <c r="B87" s="152"/>
      <c r="C87" s="153"/>
      <c r="D87" s="153"/>
      <c r="E87" s="153"/>
      <c r="F87" s="153"/>
      <c r="G87" s="153"/>
      <c r="H87" s="153"/>
      <c r="I87" s="153"/>
      <c r="J87" s="153"/>
      <c r="K87" s="151"/>
      <c r="L87" s="154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</row>
    <row r="88" spans="1:31" s="155" customFormat="1" ht="12" customHeight="1">
      <c r="A88" s="151"/>
      <c r="B88" s="152"/>
      <c r="C88" s="148" t="s">
        <v>20</v>
      </c>
      <c r="D88" s="153"/>
      <c r="E88" s="153"/>
      <c r="F88" s="158" t="str">
        <f>F12</f>
        <v>Benátky nad Jizerou</v>
      </c>
      <c r="G88" s="153"/>
      <c r="H88" s="153"/>
      <c r="I88" s="148" t="s">
        <v>22</v>
      </c>
      <c r="J88" s="159" t="str">
        <f>IF(J12="","",J12)</f>
        <v>14. 10. 2021</v>
      </c>
      <c r="K88" s="151"/>
      <c r="L88" s="154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</row>
    <row r="89" spans="1:31" s="155" customFormat="1" ht="6.95" customHeight="1">
      <c r="A89" s="151"/>
      <c r="B89" s="152"/>
      <c r="C89" s="153"/>
      <c r="D89" s="153"/>
      <c r="E89" s="153"/>
      <c r="F89" s="153"/>
      <c r="G89" s="153"/>
      <c r="H89" s="153"/>
      <c r="I89" s="153"/>
      <c r="J89" s="153"/>
      <c r="K89" s="151"/>
      <c r="L89" s="154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</row>
    <row r="90" spans="1:31" s="155" customFormat="1" ht="15.2" customHeight="1">
      <c r="A90" s="151"/>
      <c r="B90" s="152"/>
      <c r="C90" s="148" t="s">
        <v>28</v>
      </c>
      <c r="D90" s="153"/>
      <c r="E90" s="153"/>
      <c r="F90" s="158" t="str">
        <f>E15</f>
        <v>Vodovody a kanalizace Mladá Boleslav, a.s.</v>
      </c>
      <c r="G90" s="153"/>
      <c r="H90" s="153"/>
      <c r="I90" s="148" t="s">
        <v>36</v>
      </c>
      <c r="J90" s="202" t="str">
        <f>E21</f>
        <v>Ing. Petr Čepický</v>
      </c>
      <c r="K90" s="151"/>
      <c r="L90" s="154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</row>
    <row r="91" spans="1:31" s="155" customFormat="1" ht="15.2" customHeight="1">
      <c r="A91" s="151"/>
      <c r="B91" s="152"/>
      <c r="C91" s="148" t="s">
        <v>34</v>
      </c>
      <c r="D91" s="153"/>
      <c r="E91" s="153"/>
      <c r="F91" s="158" t="str">
        <f>IF(E18="","",E18)</f>
        <v xml:space="preserve"> </v>
      </c>
      <c r="G91" s="153"/>
      <c r="H91" s="153"/>
      <c r="I91" s="148" t="s">
        <v>41</v>
      </c>
      <c r="J91" s="202" t="str">
        <f>E24</f>
        <v>In. Petr Čepický</v>
      </c>
      <c r="K91" s="151"/>
      <c r="L91" s="154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</row>
    <row r="92" spans="1:31" s="155" customFormat="1" ht="10.35" customHeight="1">
      <c r="A92" s="151"/>
      <c r="B92" s="152"/>
      <c r="C92" s="153"/>
      <c r="D92" s="153"/>
      <c r="E92" s="153"/>
      <c r="F92" s="153"/>
      <c r="G92" s="153"/>
      <c r="H92" s="153"/>
      <c r="I92" s="153"/>
      <c r="J92" s="153"/>
      <c r="K92" s="151"/>
      <c r="L92" s="154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</row>
    <row r="93" spans="1:31" s="155" customFormat="1" ht="29.25" customHeight="1">
      <c r="A93" s="151"/>
      <c r="B93" s="152"/>
      <c r="C93" s="203" t="s">
        <v>154</v>
      </c>
      <c r="D93" s="153"/>
      <c r="E93" s="153"/>
      <c r="F93" s="153"/>
      <c r="G93" s="153"/>
      <c r="H93" s="153"/>
      <c r="I93" s="153"/>
      <c r="J93" s="204" t="s">
        <v>155</v>
      </c>
      <c r="K93" s="205"/>
      <c r="L93" s="154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</row>
    <row r="94" spans="1:31" s="155" customFormat="1" ht="10.35" customHeight="1">
      <c r="A94" s="151"/>
      <c r="B94" s="152"/>
      <c r="C94" s="153"/>
      <c r="D94" s="153"/>
      <c r="E94" s="153"/>
      <c r="F94" s="153"/>
      <c r="G94" s="153"/>
      <c r="H94" s="153"/>
      <c r="I94" s="153"/>
      <c r="J94" s="153"/>
      <c r="K94" s="151"/>
      <c r="L94" s="154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</row>
    <row r="95" spans="1:47" s="155" customFormat="1" ht="22.9" customHeight="1">
      <c r="A95" s="151"/>
      <c r="B95" s="152"/>
      <c r="C95" s="206" t="s">
        <v>156</v>
      </c>
      <c r="D95" s="153"/>
      <c r="E95" s="153"/>
      <c r="F95" s="153"/>
      <c r="G95" s="153"/>
      <c r="H95" s="153"/>
      <c r="I95" s="153"/>
      <c r="J95" s="173">
        <f>J124</f>
        <v>0</v>
      </c>
      <c r="K95" s="151"/>
      <c r="L95" s="154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U95" s="139" t="s">
        <v>157</v>
      </c>
    </row>
    <row r="96" spans="2:12" s="207" customFormat="1" ht="24.95" customHeight="1">
      <c r="B96" s="208"/>
      <c r="C96" s="209"/>
      <c r="D96" s="210" t="s">
        <v>158</v>
      </c>
      <c r="E96" s="211"/>
      <c r="F96" s="211"/>
      <c r="G96" s="211"/>
      <c r="H96" s="211"/>
      <c r="I96" s="211"/>
      <c r="J96" s="212">
        <f>J125</f>
        <v>0</v>
      </c>
      <c r="L96" s="213"/>
    </row>
    <row r="97" spans="2:12" s="214" customFormat="1" ht="19.9" customHeight="1">
      <c r="B97" s="215"/>
      <c r="C97" s="216"/>
      <c r="D97" s="217" t="s">
        <v>159</v>
      </c>
      <c r="E97" s="218"/>
      <c r="F97" s="218"/>
      <c r="G97" s="218"/>
      <c r="H97" s="218"/>
      <c r="I97" s="218"/>
      <c r="J97" s="219">
        <f>J126</f>
        <v>0</v>
      </c>
      <c r="L97" s="220"/>
    </row>
    <row r="98" spans="2:12" s="214" customFormat="1" ht="19.9" customHeight="1">
      <c r="B98" s="215"/>
      <c r="C98" s="216"/>
      <c r="D98" s="217" t="s">
        <v>532</v>
      </c>
      <c r="E98" s="218"/>
      <c r="F98" s="218"/>
      <c r="G98" s="218"/>
      <c r="H98" s="218"/>
      <c r="I98" s="218"/>
      <c r="J98" s="219">
        <f>J182</f>
        <v>0</v>
      </c>
      <c r="L98" s="220"/>
    </row>
    <row r="99" spans="2:12" s="214" customFormat="1" ht="19.9" customHeight="1">
      <c r="B99" s="215"/>
      <c r="C99" s="216"/>
      <c r="D99" s="217" t="s">
        <v>533</v>
      </c>
      <c r="E99" s="218"/>
      <c r="F99" s="218"/>
      <c r="G99" s="218"/>
      <c r="H99" s="218"/>
      <c r="I99" s="218"/>
      <c r="J99" s="219">
        <f>J187</f>
        <v>0</v>
      </c>
      <c r="L99" s="220"/>
    </row>
    <row r="100" spans="2:12" s="214" customFormat="1" ht="19.9" customHeight="1">
      <c r="B100" s="215"/>
      <c r="C100" s="216"/>
      <c r="D100" s="217" t="s">
        <v>161</v>
      </c>
      <c r="E100" s="218"/>
      <c r="F100" s="218"/>
      <c r="G100" s="218"/>
      <c r="H100" s="218"/>
      <c r="I100" s="218"/>
      <c r="J100" s="219">
        <f>J194</f>
        <v>0</v>
      </c>
      <c r="L100" s="220"/>
    </row>
    <row r="101" spans="2:12" s="214" customFormat="1" ht="19.9" customHeight="1">
      <c r="B101" s="215"/>
      <c r="C101" s="216"/>
      <c r="D101" s="217" t="s">
        <v>534</v>
      </c>
      <c r="E101" s="218"/>
      <c r="F101" s="218"/>
      <c r="G101" s="218"/>
      <c r="H101" s="218"/>
      <c r="I101" s="218"/>
      <c r="J101" s="219">
        <f>J222</f>
        <v>0</v>
      </c>
      <c r="L101" s="220"/>
    </row>
    <row r="102" spans="2:12" s="214" customFormat="1" ht="19.9" customHeight="1">
      <c r="B102" s="215"/>
      <c r="C102" s="216"/>
      <c r="D102" s="217" t="s">
        <v>162</v>
      </c>
      <c r="E102" s="218"/>
      <c r="F102" s="218"/>
      <c r="G102" s="218"/>
      <c r="H102" s="218"/>
      <c r="I102" s="218"/>
      <c r="J102" s="219">
        <f>J237</f>
        <v>0</v>
      </c>
      <c r="L102" s="220"/>
    </row>
    <row r="103" spans="2:12" s="207" customFormat="1" ht="24.95" customHeight="1">
      <c r="B103" s="208"/>
      <c r="C103" s="209"/>
      <c r="D103" s="210" t="s">
        <v>535</v>
      </c>
      <c r="E103" s="211"/>
      <c r="F103" s="211"/>
      <c r="G103" s="211"/>
      <c r="H103" s="211"/>
      <c r="I103" s="211"/>
      <c r="J103" s="212">
        <f>J240</f>
        <v>0</v>
      </c>
      <c r="L103" s="213"/>
    </row>
    <row r="104" spans="2:12" s="214" customFormat="1" ht="19.9" customHeight="1">
      <c r="B104" s="215"/>
      <c r="C104" s="216"/>
      <c r="D104" s="217" t="s">
        <v>536</v>
      </c>
      <c r="E104" s="218"/>
      <c r="F104" s="218"/>
      <c r="G104" s="218"/>
      <c r="H104" s="218"/>
      <c r="I104" s="218"/>
      <c r="J104" s="219">
        <f>J241</f>
        <v>0</v>
      </c>
      <c r="L104" s="220"/>
    </row>
    <row r="105" spans="1:31" s="155" customFormat="1" ht="21.75" customHeight="1" hidden="1">
      <c r="A105" s="151"/>
      <c r="B105" s="152"/>
      <c r="C105" s="153"/>
      <c r="D105" s="153"/>
      <c r="E105" s="153"/>
      <c r="F105" s="153"/>
      <c r="G105" s="153"/>
      <c r="H105" s="153"/>
      <c r="I105" s="153"/>
      <c r="J105" s="153"/>
      <c r="K105" s="151"/>
      <c r="L105" s="154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</row>
    <row r="106" spans="1:31" s="155" customFormat="1" ht="6.95" customHeight="1" hidden="1">
      <c r="A106" s="151"/>
      <c r="B106" s="196"/>
      <c r="C106" s="197"/>
      <c r="D106" s="197"/>
      <c r="E106" s="197"/>
      <c r="F106" s="197"/>
      <c r="G106" s="197"/>
      <c r="H106" s="197"/>
      <c r="I106" s="197"/>
      <c r="J106" s="197"/>
      <c r="K106" s="198"/>
      <c r="L106" s="154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</row>
    <row r="107" ht="12" hidden="1"/>
    <row r="108" ht="12" hidden="1"/>
    <row r="109" ht="12" hidden="1"/>
    <row r="110" spans="1:31" s="155" customFormat="1" ht="6.95" customHeight="1" hidden="1">
      <c r="A110" s="151"/>
      <c r="B110" s="199"/>
      <c r="C110" s="200"/>
      <c r="D110" s="200"/>
      <c r="E110" s="200"/>
      <c r="F110" s="200"/>
      <c r="G110" s="200"/>
      <c r="H110" s="200"/>
      <c r="I110" s="200"/>
      <c r="J110" s="200"/>
      <c r="K110" s="201"/>
      <c r="L110" s="154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</row>
    <row r="111" spans="1:31" s="155" customFormat="1" ht="24.95" customHeight="1" hidden="1">
      <c r="A111" s="151"/>
      <c r="B111" s="152"/>
      <c r="C111" s="146" t="s">
        <v>165</v>
      </c>
      <c r="D111" s="153"/>
      <c r="E111" s="153"/>
      <c r="F111" s="153"/>
      <c r="G111" s="153"/>
      <c r="H111" s="153"/>
      <c r="I111" s="153"/>
      <c r="J111" s="153"/>
      <c r="K111" s="151"/>
      <c r="L111" s="154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</row>
    <row r="112" spans="1:31" s="155" customFormat="1" ht="6.95" customHeight="1" hidden="1">
      <c r="A112" s="151"/>
      <c r="B112" s="152"/>
      <c r="C112" s="153"/>
      <c r="D112" s="153"/>
      <c r="E112" s="153"/>
      <c r="F112" s="153"/>
      <c r="G112" s="153"/>
      <c r="H112" s="153"/>
      <c r="I112" s="153"/>
      <c r="J112" s="153"/>
      <c r="K112" s="151"/>
      <c r="L112" s="154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</row>
    <row r="113" spans="1:31" s="155" customFormat="1" ht="12" customHeight="1" hidden="1">
      <c r="A113" s="151"/>
      <c r="B113" s="152"/>
      <c r="C113" s="148" t="s">
        <v>14</v>
      </c>
      <c r="D113" s="153"/>
      <c r="E113" s="153"/>
      <c r="F113" s="153"/>
      <c r="G113" s="153"/>
      <c r="H113" s="153"/>
      <c r="I113" s="153"/>
      <c r="J113" s="153"/>
      <c r="K113" s="151"/>
      <c r="L113" s="154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</row>
    <row r="114" spans="1:31" s="155" customFormat="1" ht="16.5" customHeight="1" hidden="1">
      <c r="A114" s="151"/>
      <c r="B114" s="152"/>
      <c r="C114" s="153"/>
      <c r="D114" s="153"/>
      <c r="E114" s="149" t="str">
        <f>E7</f>
        <v>Jiřice, úpravy výtlaku odpadních vod</v>
      </c>
      <c r="F114" s="150"/>
      <c r="G114" s="150"/>
      <c r="H114" s="150"/>
      <c r="I114" s="153"/>
      <c r="J114" s="153"/>
      <c r="K114" s="151"/>
      <c r="L114" s="154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</row>
    <row r="115" spans="1:31" s="155" customFormat="1" ht="12" customHeight="1" hidden="1">
      <c r="A115" s="151"/>
      <c r="B115" s="152"/>
      <c r="C115" s="148" t="s">
        <v>115</v>
      </c>
      <c r="D115" s="153"/>
      <c r="E115" s="153"/>
      <c r="F115" s="153"/>
      <c r="G115" s="153"/>
      <c r="H115" s="153"/>
      <c r="I115" s="153"/>
      <c r="J115" s="153"/>
      <c r="K115" s="151"/>
      <c r="L115" s="154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</row>
    <row r="116" spans="1:31" s="155" customFormat="1" ht="16.5" customHeight="1" hidden="1">
      <c r="A116" s="151"/>
      <c r="B116" s="152"/>
      <c r="C116" s="153"/>
      <c r="D116" s="153"/>
      <c r="E116" s="156" t="str">
        <f>E9</f>
        <v>2015-2 - Obnova RŠ č. 3584765 a 3584768</v>
      </c>
      <c r="F116" s="157"/>
      <c r="G116" s="157"/>
      <c r="H116" s="157"/>
      <c r="I116" s="153"/>
      <c r="J116" s="153"/>
      <c r="K116" s="151"/>
      <c r="L116" s="154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</row>
    <row r="117" spans="1:31" s="155" customFormat="1" ht="6.95" customHeight="1" hidden="1">
      <c r="A117" s="151"/>
      <c r="B117" s="152"/>
      <c r="C117" s="153"/>
      <c r="D117" s="153"/>
      <c r="E117" s="153"/>
      <c r="F117" s="153"/>
      <c r="G117" s="153"/>
      <c r="H117" s="153"/>
      <c r="I117" s="153"/>
      <c r="J117" s="153"/>
      <c r="K117" s="151"/>
      <c r="L117" s="154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</row>
    <row r="118" spans="1:31" s="155" customFormat="1" ht="12" customHeight="1" hidden="1">
      <c r="A118" s="151"/>
      <c r="B118" s="152"/>
      <c r="C118" s="148" t="s">
        <v>20</v>
      </c>
      <c r="D118" s="153"/>
      <c r="E118" s="153"/>
      <c r="F118" s="158" t="str">
        <f>F12</f>
        <v>Benátky nad Jizerou</v>
      </c>
      <c r="G118" s="153"/>
      <c r="H118" s="153"/>
      <c r="I118" s="148" t="s">
        <v>22</v>
      </c>
      <c r="J118" s="159" t="str">
        <f>IF(J12="","",J12)</f>
        <v>14. 10. 2021</v>
      </c>
      <c r="K118" s="151"/>
      <c r="L118" s="154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</row>
    <row r="119" spans="1:31" s="155" customFormat="1" ht="6.95" customHeight="1" hidden="1">
      <c r="A119" s="151"/>
      <c r="B119" s="152"/>
      <c r="C119" s="153"/>
      <c r="D119" s="153"/>
      <c r="E119" s="153"/>
      <c r="F119" s="153"/>
      <c r="G119" s="153"/>
      <c r="H119" s="153"/>
      <c r="I119" s="153"/>
      <c r="J119" s="153"/>
      <c r="K119" s="151"/>
      <c r="L119" s="154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</row>
    <row r="120" spans="1:31" s="155" customFormat="1" ht="15.2" customHeight="1" hidden="1">
      <c r="A120" s="151"/>
      <c r="B120" s="152"/>
      <c r="C120" s="148" t="s">
        <v>28</v>
      </c>
      <c r="D120" s="153"/>
      <c r="E120" s="153"/>
      <c r="F120" s="158" t="str">
        <f>E15</f>
        <v>Vodovody a kanalizace Mladá Boleslav, a.s.</v>
      </c>
      <c r="G120" s="153"/>
      <c r="H120" s="153"/>
      <c r="I120" s="148" t="s">
        <v>36</v>
      </c>
      <c r="J120" s="202" t="str">
        <f>E21</f>
        <v>Ing. Petr Čepický</v>
      </c>
      <c r="K120" s="151"/>
      <c r="L120" s="154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</row>
    <row r="121" spans="1:31" s="155" customFormat="1" ht="15.2" customHeight="1" hidden="1">
      <c r="A121" s="151"/>
      <c r="B121" s="152"/>
      <c r="C121" s="148" t="s">
        <v>34</v>
      </c>
      <c r="D121" s="153"/>
      <c r="E121" s="153"/>
      <c r="F121" s="158" t="str">
        <f>IF(E18="","",E18)</f>
        <v xml:space="preserve"> </v>
      </c>
      <c r="G121" s="153"/>
      <c r="H121" s="153"/>
      <c r="I121" s="148" t="s">
        <v>41</v>
      </c>
      <c r="J121" s="202" t="str">
        <f>E24</f>
        <v>In. Petr Čepický</v>
      </c>
      <c r="K121" s="151"/>
      <c r="L121" s="154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</row>
    <row r="122" spans="1:31" s="155" customFormat="1" ht="10.35" customHeight="1" hidden="1">
      <c r="A122" s="151"/>
      <c r="B122" s="152"/>
      <c r="C122" s="153"/>
      <c r="D122" s="153"/>
      <c r="E122" s="153"/>
      <c r="F122" s="153"/>
      <c r="G122" s="153"/>
      <c r="H122" s="153"/>
      <c r="I122" s="153"/>
      <c r="J122" s="153"/>
      <c r="K122" s="151"/>
      <c r="L122" s="154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</row>
    <row r="123" spans="1:31" s="231" customFormat="1" ht="29.25" customHeight="1">
      <c r="A123" s="221"/>
      <c r="B123" s="222"/>
      <c r="C123" s="223" t="s">
        <v>166</v>
      </c>
      <c r="D123" s="224" t="s">
        <v>69</v>
      </c>
      <c r="E123" s="224" t="s">
        <v>65</v>
      </c>
      <c r="F123" s="224" t="s">
        <v>66</v>
      </c>
      <c r="G123" s="224" t="s">
        <v>167</v>
      </c>
      <c r="H123" s="224" t="s">
        <v>168</v>
      </c>
      <c r="I123" s="224" t="s">
        <v>169</v>
      </c>
      <c r="J123" s="225" t="s">
        <v>155</v>
      </c>
      <c r="K123" s="226" t="s">
        <v>170</v>
      </c>
      <c r="L123" s="227"/>
      <c r="M123" s="228" t="s">
        <v>1</v>
      </c>
      <c r="N123" s="229" t="s">
        <v>48</v>
      </c>
      <c r="O123" s="229" t="s">
        <v>171</v>
      </c>
      <c r="P123" s="229" t="s">
        <v>172</v>
      </c>
      <c r="Q123" s="229" t="s">
        <v>173</v>
      </c>
      <c r="R123" s="229" t="s">
        <v>174</v>
      </c>
      <c r="S123" s="229" t="s">
        <v>175</v>
      </c>
      <c r="T123" s="230" t="s">
        <v>176</v>
      </c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</row>
    <row r="124" spans="1:63" s="155" customFormat="1" ht="22.9" customHeight="1">
      <c r="A124" s="151"/>
      <c r="B124" s="152"/>
      <c r="C124" s="232" t="s">
        <v>177</v>
      </c>
      <c r="D124" s="153"/>
      <c r="E124" s="153"/>
      <c r="F124" s="153"/>
      <c r="G124" s="153"/>
      <c r="H124" s="153"/>
      <c r="I124" s="153"/>
      <c r="J124" s="233">
        <f>BK124</f>
        <v>0</v>
      </c>
      <c r="K124" s="151"/>
      <c r="L124" s="234"/>
      <c r="M124" s="235"/>
      <c r="N124" s="236"/>
      <c r="O124" s="171"/>
      <c r="P124" s="237">
        <f>P125+P240</f>
        <v>743.5755659999999</v>
      </c>
      <c r="Q124" s="171"/>
      <c r="R124" s="237">
        <f>R125+R240</f>
        <v>390.26723402999994</v>
      </c>
      <c r="S124" s="171"/>
      <c r="T124" s="238">
        <f>T125+T240</f>
        <v>3.95351</v>
      </c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T124" s="139" t="s">
        <v>83</v>
      </c>
      <c r="AU124" s="139" t="s">
        <v>157</v>
      </c>
      <c r="BK124" s="239">
        <f>BK125+BK240</f>
        <v>0</v>
      </c>
    </row>
    <row r="125" spans="2:63" s="240" customFormat="1" ht="25.9" customHeight="1">
      <c r="B125" s="241"/>
      <c r="C125" s="242"/>
      <c r="D125" s="243" t="s">
        <v>83</v>
      </c>
      <c r="E125" s="244" t="s">
        <v>178</v>
      </c>
      <c r="F125" s="244" t="s">
        <v>179</v>
      </c>
      <c r="G125" s="242"/>
      <c r="H125" s="242"/>
      <c r="I125" s="242"/>
      <c r="J125" s="245">
        <f>SUM(J126,J182,J187,J194,J222,J237)</f>
        <v>0</v>
      </c>
      <c r="L125" s="246"/>
      <c r="M125" s="247"/>
      <c r="N125" s="248"/>
      <c r="O125" s="248"/>
      <c r="P125" s="249">
        <f>P126+P182+P187+P194+P222+P237</f>
        <v>737.7092619999999</v>
      </c>
      <c r="Q125" s="248"/>
      <c r="R125" s="249">
        <f>R126+R182+R187+R194+R222+R237</f>
        <v>390.22323202999996</v>
      </c>
      <c r="S125" s="248"/>
      <c r="T125" s="250">
        <f>T126+T182+T187+T194+T222+T237</f>
        <v>3.95351</v>
      </c>
      <c r="AR125" s="251" t="s">
        <v>92</v>
      </c>
      <c r="AT125" s="252" t="s">
        <v>83</v>
      </c>
      <c r="AU125" s="252" t="s">
        <v>84</v>
      </c>
      <c r="AY125" s="251" t="s">
        <v>180</v>
      </c>
      <c r="BK125" s="253">
        <f>BK126+BK182+BK187+BK194+BK222+BK237</f>
        <v>0</v>
      </c>
    </row>
    <row r="126" spans="2:63" s="240" customFormat="1" ht="22.9" customHeight="1">
      <c r="B126" s="241"/>
      <c r="C126" s="242"/>
      <c r="D126" s="243" t="s">
        <v>83</v>
      </c>
      <c r="E126" s="254" t="s">
        <v>92</v>
      </c>
      <c r="F126" s="254" t="s">
        <v>181</v>
      </c>
      <c r="G126" s="242"/>
      <c r="H126" s="242"/>
      <c r="I126" s="242"/>
      <c r="J126" s="255">
        <f>SUM(J127:J180)</f>
        <v>0</v>
      </c>
      <c r="L126" s="246"/>
      <c r="M126" s="247"/>
      <c r="N126" s="248"/>
      <c r="O126" s="248"/>
      <c r="P126" s="249">
        <f>SUM(P127:P181)</f>
        <v>685.8760939999999</v>
      </c>
      <c r="Q126" s="248"/>
      <c r="R126" s="249">
        <f>SUM(R127:R181)</f>
        <v>371.751583</v>
      </c>
      <c r="S126" s="248"/>
      <c r="T126" s="250">
        <f>SUM(T127:T181)</f>
        <v>0</v>
      </c>
      <c r="AR126" s="251" t="s">
        <v>92</v>
      </c>
      <c r="AT126" s="252" t="s">
        <v>83</v>
      </c>
      <c r="AU126" s="252" t="s">
        <v>92</v>
      </c>
      <c r="AY126" s="251" t="s">
        <v>180</v>
      </c>
      <c r="BK126" s="253">
        <f>SUM(BK127:BK181)</f>
        <v>0</v>
      </c>
    </row>
    <row r="127" spans="1:65" s="155" customFormat="1" ht="21.75" customHeight="1">
      <c r="A127" s="151"/>
      <c r="B127" s="152"/>
      <c r="C127" s="256" t="s">
        <v>92</v>
      </c>
      <c r="D127" s="256" t="s">
        <v>182</v>
      </c>
      <c r="E127" s="257" t="s">
        <v>183</v>
      </c>
      <c r="F127" s="258" t="s">
        <v>184</v>
      </c>
      <c r="G127" s="259" t="s">
        <v>185</v>
      </c>
      <c r="H127" s="260">
        <v>112</v>
      </c>
      <c r="I127" s="84"/>
      <c r="J127" s="261">
        <f>ROUND(I127*$H127,2)</f>
        <v>0</v>
      </c>
      <c r="K127" s="262"/>
      <c r="L127" s="234"/>
      <c r="M127" s="263" t="s">
        <v>1</v>
      </c>
      <c r="N127" s="264" t="s">
        <v>49</v>
      </c>
      <c r="O127" s="265">
        <v>0.184</v>
      </c>
      <c r="P127" s="265">
        <f>O127*H127</f>
        <v>20.608</v>
      </c>
      <c r="Q127" s="265">
        <v>3E-05</v>
      </c>
      <c r="R127" s="265">
        <f>Q127*H127</f>
        <v>0.00336</v>
      </c>
      <c r="S127" s="265">
        <v>0</v>
      </c>
      <c r="T127" s="266">
        <f>S127*H127</f>
        <v>0</v>
      </c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R127" s="267" t="s">
        <v>186</v>
      </c>
      <c r="AT127" s="267" t="s">
        <v>182</v>
      </c>
      <c r="AU127" s="267" t="s">
        <v>94</v>
      </c>
      <c r="AY127" s="139" t="s">
        <v>180</v>
      </c>
      <c r="BE127" s="268">
        <f>IF(N127="základní",J127,0)</f>
        <v>0</v>
      </c>
      <c r="BF127" s="268">
        <f>IF(N127="snížená",J127,0)</f>
        <v>0</v>
      </c>
      <c r="BG127" s="268">
        <f>IF(N127="zákl. přenesená",J127,0)</f>
        <v>0</v>
      </c>
      <c r="BH127" s="268">
        <f>IF(N127="sníž. přenesená",J127,0)</f>
        <v>0</v>
      </c>
      <c r="BI127" s="268">
        <f>IF(N127="nulová",J127,0)</f>
        <v>0</v>
      </c>
      <c r="BJ127" s="139" t="s">
        <v>92</v>
      </c>
      <c r="BK127" s="268">
        <f>ROUND(I127*H127,2)</f>
        <v>0</v>
      </c>
      <c r="BL127" s="139" t="s">
        <v>186</v>
      </c>
      <c r="BM127" s="267" t="s">
        <v>537</v>
      </c>
    </row>
    <row r="128" spans="2:51" s="269" customFormat="1" ht="12">
      <c r="B128" s="270"/>
      <c r="C128" s="271"/>
      <c r="D128" s="272" t="s">
        <v>188</v>
      </c>
      <c r="E128" s="273" t="s">
        <v>1</v>
      </c>
      <c r="F128" s="274" t="s">
        <v>538</v>
      </c>
      <c r="G128" s="271"/>
      <c r="H128" s="275">
        <v>112</v>
      </c>
      <c r="I128" s="323"/>
      <c r="J128" s="271"/>
      <c r="L128" s="276"/>
      <c r="M128" s="277"/>
      <c r="N128" s="278"/>
      <c r="O128" s="278"/>
      <c r="P128" s="278"/>
      <c r="Q128" s="278"/>
      <c r="R128" s="278"/>
      <c r="S128" s="278"/>
      <c r="T128" s="279"/>
      <c r="AT128" s="280" t="s">
        <v>188</v>
      </c>
      <c r="AU128" s="280" t="s">
        <v>94</v>
      </c>
      <c r="AV128" s="269" t="s">
        <v>94</v>
      </c>
      <c r="AW128" s="269" t="s">
        <v>40</v>
      </c>
      <c r="AX128" s="269" t="s">
        <v>92</v>
      </c>
      <c r="AY128" s="280" t="s">
        <v>180</v>
      </c>
    </row>
    <row r="129" spans="1:65" s="155" customFormat="1" ht="21.75" customHeight="1">
      <c r="A129" s="151"/>
      <c r="B129" s="152"/>
      <c r="C129" s="256" t="s">
        <v>94</v>
      </c>
      <c r="D129" s="256" t="s">
        <v>182</v>
      </c>
      <c r="E129" s="257" t="s">
        <v>196</v>
      </c>
      <c r="F129" s="258" t="s">
        <v>197</v>
      </c>
      <c r="G129" s="259" t="s">
        <v>198</v>
      </c>
      <c r="H129" s="260">
        <v>14</v>
      </c>
      <c r="I129" s="84"/>
      <c r="J129" s="261">
        <f>ROUND(I129*$H129,2)</f>
        <v>0</v>
      </c>
      <c r="K129" s="262"/>
      <c r="L129" s="234"/>
      <c r="M129" s="263" t="s">
        <v>1</v>
      </c>
      <c r="N129" s="264" t="s">
        <v>49</v>
      </c>
      <c r="O129" s="265">
        <v>0</v>
      </c>
      <c r="P129" s="265">
        <f>O129*H129</f>
        <v>0</v>
      </c>
      <c r="Q129" s="265">
        <v>0</v>
      </c>
      <c r="R129" s="265">
        <f>Q129*H129</f>
        <v>0</v>
      </c>
      <c r="S129" s="265">
        <v>0</v>
      </c>
      <c r="T129" s="266">
        <f>S129*H129</f>
        <v>0</v>
      </c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R129" s="267" t="s">
        <v>186</v>
      </c>
      <c r="AT129" s="267" t="s">
        <v>182</v>
      </c>
      <c r="AU129" s="267" t="s">
        <v>94</v>
      </c>
      <c r="AY129" s="139" t="s">
        <v>180</v>
      </c>
      <c r="BE129" s="268">
        <f>IF(N129="základní",J129,0)</f>
        <v>0</v>
      </c>
      <c r="BF129" s="268">
        <f>IF(N129="snížená",J129,0)</f>
        <v>0</v>
      </c>
      <c r="BG129" s="268">
        <f>IF(N129="zákl. přenesená",J129,0)</f>
        <v>0</v>
      </c>
      <c r="BH129" s="268">
        <f>IF(N129="sníž. přenesená",J129,0)</f>
        <v>0</v>
      </c>
      <c r="BI129" s="268">
        <f>IF(N129="nulová",J129,0)</f>
        <v>0</v>
      </c>
      <c r="BJ129" s="139" t="s">
        <v>92</v>
      </c>
      <c r="BK129" s="268">
        <f>ROUND(I129*H129,2)</f>
        <v>0</v>
      </c>
      <c r="BL129" s="139" t="s">
        <v>186</v>
      </c>
      <c r="BM129" s="267" t="s">
        <v>539</v>
      </c>
    </row>
    <row r="130" spans="2:51" s="269" customFormat="1" ht="12">
      <c r="B130" s="270"/>
      <c r="C130" s="271"/>
      <c r="D130" s="272" t="s">
        <v>188</v>
      </c>
      <c r="E130" s="273" t="s">
        <v>1</v>
      </c>
      <c r="F130" s="274" t="s">
        <v>540</v>
      </c>
      <c r="G130" s="271"/>
      <c r="H130" s="275">
        <v>14</v>
      </c>
      <c r="I130" s="323"/>
      <c r="J130" s="271"/>
      <c r="L130" s="276"/>
      <c r="M130" s="277"/>
      <c r="N130" s="278"/>
      <c r="O130" s="278"/>
      <c r="P130" s="278"/>
      <c r="Q130" s="278"/>
      <c r="R130" s="278"/>
      <c r="S130" s="278"/>
      <c r="T130" s="279"/>
      <c r="AT130" s="280" t="s">
        <v>188</v>
      </c>
      <c r="AU130" s="280" t="s">
        <v>94</v>
      </c>
      <c r="AV130" s="269" t="s">
        <v>94</v>
      </c>
      <c r="AW130" s="269" t="s">
        <v>40</v>
      </c>
      <c r="AX130" s="269" t="s">
        <v>92</v>
      </c>
      <c r="AY130" s="280" t="s">
        <v>180</v>
      </c>
    </row>
    <row r="131" spans="1:65" s="155" customFormat="1" ht="21.75" customHeight="1">
      <c r="A131" s="151"/>
      <c r="B131" s="152"/>
      <c r="C131" s="256" t="s">
        <v>193</v>
      </c>
      <c r="D131" s="256" t="s">
        <v>182</v>
      </c>
      <c r="E131" s="257" t="s">
        <v>200</v>
      </c>
      <c r="F131" s="258" t="s">
        <v>201</v>
      </c>
      <c r="G131" s="259" t="s">
        <v>202</v>
      </c>
      <c r="H131" s="260">
        <v>43.88</v>
      </c>
      <c r="I131" s="84"/>
      <c r="J131" s="261">
        <f>ROUND(I131*$H131,2)</f>
        <v>0</v>
      </c>
      <c r="K131" s="262"/>
      <c r="L131" s="234"/>
      <c r="M131" s="263" t="s">
        <v>1</v>
      </c>
      <c r="N131" s="264" t="s">
        <v>49</v>
      </c>
      <c r="O131" s="265">
        <v>0.076</v>
      </c>
      <c r="P131" s="265">
        <f>O131*H131</f>
        <v>3.33488</v>
      </c>
      <c r="Q131" s="265">
        <v>0</v>
      </c>
      <c r="R131" s="265">
        <f>Q131*H131</f>
        <v>0</v>
      </c>
      <c r="S131" s="265">
        <v>0</v>
      </c>
      <c r="T131" s="266">
        <f>S131*H131</f>
        <v>0</v>
      </c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R131" s="267" t="s">
        <v>186</v>
      </c>
      <c r="AT131" s="267" t="s">
        <v>182</v>
      </c>
      <c r="AU131" s="267" t="s">
        <v>94</v>
      </c>
      <c r="AY131" s="139" t="s">
        <v>180</v>
      </c>
      <c r="BE131" s="268">
        <f>IF(N131="základní",J131,0)</f>
        <v>0</v>
      </c>
      <c r="BF131" s="268">
        <f>IF(N131="snížená",J131,0)</f>
        <v>0</v>
      </c>
      <c r="BG131" s="268">
        <f>IF(N131="zákl. přenesená",J131,0)</f>
        <v>0</v>
      </c>
      <c r="BH131" s="268">
        <f>IF(N131="sníž. přenesená",J131,0)</f>
        <v>0</v>
      </c>
      <c r="BI131" s="268">
        <f>IF(N131="nulová",J131,0)</f>
        <v>0</v>
      </c>
      <c r="BJ131" s="139" t="s">
        <v>92</v>
      </c>
      <c r="BK131" s="268">
        <f>ROUND(I131*H131,2)</f>
        <v>0</v>
      </c>
      <c r="BL131" s="139" t="s">
        <v>186</v>
      </c>
      <c r="BM131" s="267" t="s">
        <v>541</v>
      </c>
    </row>
    <row r="132" spans="2:51" s="269" customFormat="1" ht="12">
      <c r="B132" s="270"/>
      <c r="C132" s="271"/>
      <c r="D132" s="272" t="s">
        <v>188</v>
      </c>
      <c r="E132" s="273" t="s">
        <v>476</v>
      </c>
      <c r="F132" s="274" t="s">
        <v>542</v>
      </c>
      <c r="G132" s="271"/>
      <c r="H132" s="275">
        <v>26.88</v>
      </c>
      <c r="I132" s="323"/>
      <c r="J132" s="271"/>
      <c r="L132" s="276"/>
      <c r="M132" s="277"/>
      <c r="N132" s="278"/>
      <c r="O132" s="278"/>
      <c r="P132" s="278"/>
      <c r="Q132" s="278"/>
      <c r="R132" s="278"/>
      <c r="S132" s="278"/>
      <c r="T132" s="279"/>
      <c r="AT132" s="280" t="s">
        <v>188</v>
      </c>
      <c r="AU132" s="280" t="s">
        <v>94</v>
      </c>
      <c r="AV132" s="269" t="s">
        <v>94</v>
      </c>
      <c r="AW132" s="269" t="s">
        <v>40</v>
      </c>
      <c r="AX132" s="269" t="s">
        <v>84</v>
      </c>
      <c r="AY132" s="280" t="s">
        <v>180</v>
      </c>
    </row>
    <row r="133" spans="2:51" s="269" customFormat="1" ht="12">
      <c r="B133" s="270"/>
      <c r="C133" s="271"/>
      <c r="D133" s="272" t="s">
        <v>188</v>
      </c>
      <c r="E133" s="273" t="s">
        <v>543</v>
      </c>
      <c r="F133" s="274" t="s">
        <v>544</v>
      </c>
      <c r="G133" s="271"/>
      <c r="H133" s="275">
        <v>17</v>
      </c>
      <c r="I133" s="323"/>
      <c r="J133" s="271"/>
      <c r="L133" s="276"/>
      <c r="M133" s="277"/>
      <c r="N133" s="278"/>
      <c r="O133" s="278"/>
      <c r="P133" s="278"/>
      <c r="Q133" s="278"/>
      <c r="R133" s="278"/>
      <c r="S133" s="278"/>
      <c r="T133" s="279"/>
      <c r="AT133" s="280" t="s">
        <v>188</v>
      </c>
      <c r="AU133" s="280" t="s">
        <v>94</v>
      </c>
      <c r="AV133" s="269" t="s">
        <v>94</v>
      </c>
      <c r="AW133" s="269" t="s">
        <v>40</v>
      </c>
      <c r="AX133" s="269" t="s">
        <v>84</v>
      </c>
      <c r="AY133" s="280" t="s">
        <v>180</v>
      </c>
    </row>
    <row r="134" spans="2:51" s="281" customFormat="1" ht="12">
      <c r="B134" s="282"/>
      <c r="C134" s="283"/>
      <c r="D134" s="272" t="s">
        <v>188</v>
      </c>
      <c r="E134" s="284" t="s">
        <v>147</v>
      </c>
      <c r="F134" s="285" t="s">
        <v>192</v>
      </c>
      <c r="G134" s="283"/>
      <c r="H134" s="286">
        <v>43.88</v>
      </c>
      <c r="I134" s="324"/>
      <c r="J134" s="283"/>
      <c r="L134" s="287"/>
      <c r="M134" s="288"/>
      <c r="N134" s="289"/>
      <c r="O134" s="289"/>
      <c r="P134" s="289"/>
      <c r="Q134" s="289"/>
      <c r="R134" s="289"/>
      <c r="S134" s="289"/>
      <c r="T134" s="290"/>
      <c r="AT134" s="291" t="s">
        <v>188</v>
      </c>
      <c r="AU134" s="291" t="s">
        <v>94</v>
      </c>
      <c r="AV134" s="281" t="s">
        <v>193</v>
      </c>
      <c r="AW134" s="281" t="s">
        <v>40</v>
      </c>
      <c r="AX134" s="281" t="s">
        <v>92</v>
      </c>
      <c r="AY134" s="291" t="s">
        <v>180</v>
      </c>
    </row>
    <row r="135" spans="1:65" s="155" customFormat="1" ht="21.75" customHeight="1">
      <c r="A135" s="151"/>
      <c r="B135" s="152"/>
      <c r="C135" s="256" t="s">
        <v>186</v>
      </c>
      <c r="D135" s="256" t="s">
        <v>182</v>
      </c>
      <c r="E135" s="257" t="s">
        <v>545</v>
      </c>
      <c r="F135" s="258" t="s">
        <v>546</v>
      </c>
      <c r="G135" s="259" t="s">
        <v>319</v>
      </c>
      <c r="H135" s="260">
        <v>1.5</v>
      </c>
      <c r="I135" s="84"/>
      <c r="J135" s="261">
        <f>ROUND(I135*$H135,2)</f>
        <v>0</v>
      </c>
      <c r="K135" s="262"/>
      <c r="L135" s="234"/>
      <c r="M135" s="263" t="s">
        <v>1</v>
      </c>
      <c r="N135" s="264" t="s">
        <v>49</v>
      </c>
      <c r="O135" s="265">
        <v>0.678</v>
      </c>
      <c r="P135" s="265">
        <f>O135*H135</f>
        <v>1.0170000000000001</v>
      </c>
      <c r="Q135" s="265">
        <v>0</v>
      </c>
      <c r="R135" s="265">
        <f>Q135*H135</f>
        <v>0</v>
      </c>
      <c r="S135" s="265">
        <v>0</v>
      </c>
      <c r="T135" s="266">
        <f>S135*H135</f>
        <v>0</v>
      </c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R135" s="267" t="s">
        <v>186</v>
      </c>
      <c r="AT135" s="267" t="s">
        <v>182</v>
      </c>
      <c r="AU135" s="267" t="s">
        <v>94</v>
      </c>
      <c r="AY135" s="139" t="s">
        <v>180</v>
      </c>
      <c r="BE135" s="268">
        <f>IF(N135="základní",J135,0)</f>
        <v>0</v>
      </c>
      <c r="BF135" s="268">
        <f>IF(N135="snížená",J135,0)</f>
        <v>0</v>
      </c>
      <c r="BG135" s="268">
        <f>IF(N135="zákl. přenesená",J135,0)</f>
        <v>0</v>
      </c>
      <c r="BH135" s="268">
        <f>IF(N135="sníž. přenesená",J135,0)</f>
        <v>0</v>
      </c>
      <c r="BI135" s="268">
        <f>IF(N135="nulová",J135,0)</f>
        <v>0</v>
      </c>
      <c r="BJ135" s="139" t="s">
        <v>92</v>
      </c>
      <c r="BK135" s="268">
        <f>ROUND(I135*H135,2)</f>
        <v>0</v>
      </c>
      <c r="BL135" s="139" t="s">
        <v>186</v>
      </c>
      <c r="BM135" s="267" t="s">
        <v>547</v>
      </c>
    </row>
    <row r="136" spans="2:51" s="269" customFormat="1" ht="12">
      <c r="B136" s="270"/>
      <c r="C136" s="271"/>
      <c r="D136" s="272" t="s">
        <v>188</v>
      </c>
      <c r="E136" s="273" t="s">
        <v>1</v>
      </c>
      <c r="F136" s="274" t="s">
        <v>548</v>
      </c>
      <c r="G136" s="271"/>
      <c r="H136" s="275">
        <v>1.5</v>
      </c>
      <c r="I136" s="323"/>
      <c r="J136" s="271"/>
      <c r="L136" s="276"/>
      <c r="M136" s="277"/>
      <c r="N136" s="278"/>
      <c r="O136" s="278"/>
      <c r="P136" s="278"/>
      <c r="Q136" s="278"/>
      <c r="R136" s="278"/>
      <c r="S136" s="278"/>
      <c r="T136" s="279"/>
      <c r="AT136" s="280" t="s">
        <v>188</v>
      </c>
      <c r="AU136" s="280" t="s">
        <v>94</v>
      </c>
      <c r="AV136" s="269" t="s">
        <v>94</v>
      </c>
      <c r="AW136" s="269" t="s">
        <v>40</v>
      </c>
      <c r="AX136" s="269" t="s">
        <v>92</v>
      </c>
      <c r="AY136" s="280" t="s">
        <v>180</v>
      </c>
    </row>
    <row r="137" spans="1:65" s="155" customFormat="1" ht="21.75" customHeight="1">
      <c r="A137" s="151"/>
      <c r="B137" s="152"/>
      <c r="C137" s="256" t="s">
        <v>220</v>
      </c>
      <c r="D137" s="256" t="s">
        <v>182</v>
      </c>
      <c r="E137" s="257" t="s">
        <v>549</v>
      </c>
      <c r="F137" s="258" t="s">
        <v>550</v>
      </c>
      <c r="G137" s="259" t="s">
        <v>213</v>
      </c>
      <c r="H137" s="260">
        <v>43.254</v>
      </c>
      <c r="I137" s="84"/>
      <c r="J137" s="261">
        <f>ROUND(I137*$H137,2)</f>
        <v>0</v>
      </c>
      <c r="K137" s="262"/>
      <c r="L137" s="234"/>
      <c r="M137" s="263" t="s">
        <v>1</v>
      </c>
      <c r="N137" s="264" t="s">
        <v>49</v>
      </c>
      <c r="O137" s="265">
        <v>0.401</v>
      </c>
      <c r="P137" s="265">
        <f>O137*H137</f>
        <v>17.344854</v>
      </c>
      <c r="Q137" s="265">
        <v>0</v>
      </c>
      <c r="R137" s="265">
        <f>Q137*H137</f>
        <v>0</v>
      </c>
      <c r="S137" s="265">
        <v>0</v>
      </c>
      <c r="T137" s="266">
        <f>S137*H137</f>
        <v>0</v>
      </c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R137" s="267" t="s">
        <v>186</v>
      </c>
      <c r="AT137" s="267" t="s">
        <v>182</v>
      </c>
      <c r="AU137" s="267" t="s">
        <v>94</v>
      </c>
      <c r="AY137" s="139" t="s">
        <v>180</v>
      </c>
      <c r="BE137" s="268">
        <f>IF(N137="základní",J137,0)</f>
        <v>0</v>
      </c>
      <c r="BF137" s="268">
        <f>IF(N137="snížená",J137,0)</f>
        <v>0</v>
      </c>
      <c r="BG137" s="268">
        <f>IF(N137="zákl. přenesená",J137,0)</f>
        <v>0</v>
      </c>
      <c r="BH137" s="268">
        <f>IF(N137="sníž. přenesená",J137,0)</f>
        <v>0</v>
      </c>
      <c r="BI137" s="268">
        <f>IF(N137="nulová",J137,0)</f>
        <v>0</v>
      </c>
      <c r="BJ137" s="139" t="s">
        <v>92</v>
      </c>
      <c r="BK137" s="268">
        <f>ROUND(I137*H137,2)</f>
        <v>0</v>
      </c>
      <c r="BL137" s="139" t="s">
        <v>186</v>
      </c>
      <c r="BM137" s="267" t="s">
        <v>551</v>
      </c>
    </row>
    <row r="138" spans="2:51" s="269" customFormat="1" ht="22.5">
      <c r="B138" s="270"/>
      <c r="C138" s="271"/>
      <c r="D138" s="272" t="s">
        <v>188</v>
      </c>
      <c r="E138" s="273" t="s">
        <v>552</v>
      </c>
      <c r="F138" s="274" t="s">
        <v>553</v>
      </c>
      <c r="G138" s="271"/>
      <c r="H138" s="275">
        <v>96.12</v>
      </c>
      <c r="I138" s="323"/>
      <c r="J138" s="271"/>
      <c r="L138" s="276"/>
      <c r="M138" s="277"/>
      <c r="N138" s="278"/>
      <c r="O138" s="278"/>
      <c r="P138" s="278"/>
      <c r="Q138" s="278"/>
      <c r="R138" s="278"/>
      <c r="S138" s="278"/>
      <c r="T138" s="279"/>
      <c r="AT138" s="280" t="s">
        <v>188</v>
      </c>
      <c r="AU138" s="280" t="s">
        <v>94</v>
      </c>
      <c r="AV138" s="269" t="s">
        <v>94</v>
      </c>
      <c r="AW138" s="269" t="s">
        <v>40</v>
      </c>
      <c r="AX138" s="269" t="s">
        <v>84</v>
      </c>
      <c r="AY138" s="280" t="s">
        <v>180</v>
      </c>
    </row>
    <row r="139" spans="2:51" s="281" customFormat="1" ht="12">
      <c r="B139" s="282"/>
      <c r="C139" s="283"/>
      <c r="D139" s="272" t="s">
        <v>188</v>
      </c>
      <c r="E139" s="284" t="s">
        <v>480</v>
      </c>
      <c r="F139" s="285" t="s">
        <v>192</v>
      </c>
      <c r="G139" s="283"/>
      <c r="H139" s="286">
        <v>96.12</v>
      </c>
      <c r="I139" s="324"/>
      <c r="J139" s="283"/>
      <c r="L139" s="287"/>
      <c r="M139" s="288"/>
      <c r="N139" s="289"/>
      <c r="O139" s="289"/>
      <c r="P139" s="289"/>
      <c r="Q139" s="289"/>
      <c r="R139" s="289"/>
      <c r="S139" s="289"/>
      <c r="T139" s="290"/>
      <c r="AT139" s="291" t="s">
        <v>188</v>
      </c>
      <c r="AU139" s="291" t="s">
        <v>94</v>
      </c>
      <c r="AV139" s="281" t="s">
        <v>193</v>
      </c>
      <c r="AW139" s="281" t="s">
        <v>40</v>
      </c>
      <c r="AX139" s="281" t="s">
        <v>84</v>
      </c>
      <c r="AY139" s="291" t="s">
        <v>180</v>
      </c>
    </row>
    <row r="140" spans="2:51" s="269" customFormat="1" ht="12">
      <c r="B140" s="270"/>
      <c r="C140" s="271"/>
      <c r="D140" s="272" t="s">
        <v>188</v>
      </c>
      <c r="E140" s="273" t="s">
        <v>482</v>
      </c>
      <c r="F140" s="274" t="s">
        <v>554</v>
      </c>
      <c r="G140" s="271"/>
      <c r="H140" s="275">
        <v>43.254</v>
      </c>
      <c r="I140" s="323"/>
      <c r="J140" s="271"/>
      <c r="L140" s="276"/>
      <c r="M140" s="277"/>
      <c r="N140" s="278"/>
      <c r="O140" s="278"/>
      <c r="P140" s="278"/>
      <c r="Q140" s="278"/>
      <c r="R140" s="278"/>
      <c r="S140" s="278"/>
      <c r="T140" s="279"/>
      <c r="AT140" s="280" t="s">
        <v>188</v>
      </c>
      <c r="AU140" s="280" t="s">
        <v>94</v>
      </c>
      <c r="AV140" s="269" t="s">
        <v>94</v>
      </c>
      <c r="AW140" s="269" t="s">
        <v>40</v>
      </c>
      <c r="AX140" s="269" t="s">
        <v>92</v>
      </c>
      <c r="AY140" s="280" t="s">
        <v>180</v>
      </c>
    </row>
    <row r="141" spans="1:65" s="155" customFormat="1" ht="21.75" customHeight="1">
      <c r="A141" s="151"/>
      <c r="B141" s="152"/>
      <c r="C141" s="256" t="s">
        <v>225</v>
      </c>
      <c r="D141" s="256" t="s">
        <v>182</v>
      </c>
      <c r="E141" s="257" t="s">
        <v>555</v>
      </c>
      <c r="F141" s="258" t="s">
        <v>556</v>
      </c>
      <c r="G141" s="259" t="s">
        <v>213</v>
      </c>
      <c r="H141" s="260">
        <v>48.06</v>
      </c>
      <c r="I141" s="84"/>
      <c r="J141" s="261">
        <f>ROUND(I141*$H141,2)</f>
        <v>0</v>
      </c>
      <c r="K141" s="262"/>
      <c r="L141" s="234"/>
      <c r="M141" s="263" t="s">
        <v>1</v>
      </c>
      <c r="N141" s="264" t="s">
        <v>49</v>
      </c>
      <c r="O141" s="265">
        <v>0.676</v>
      </c>
      <c r="P141" s="265">
        <f>O141*H141</f>
        <v>32.48856000000001</v>
      </c>
      <c r="Q141" s="265">
        <v>0</v>
      </c>
      <c r="R141" s="265">
        <f>Q141*H141</f>
        <v>0</v>
      </c>
      <c r="S141" s="265">
        <v>0</v>
      </c>
      <c r="T141" s="266">
        <f>S141*H141</f>
        <v>0</v>
      </c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R141" s="267" t="s">
        <v>186</v>
      </c>
      <c r="AT141" s="267" t="s">
        <v>182</v>
      </c>
      <c r="AU141" s="267" t="s">
        <v>94</v>
      </c>
      <c r="AY141" s="139" t="s">
        <v>180</v>
      </c>
      <c r="BE141" s="268">
        <f>IF(N141="základní",J141,0)</f>
        <v>0</v>
      </c>
      <c r="BF141" s="268">
        <f>IF(N141="snížená",J141,0)</f>
        <v>0</v>
      </c>
      <c r="BG141" s="268">
        <f>IF(N141="zákl. přenesená",J141,0)</f>
        <v>0</v>
      </c>
      <c r="BH141" s="268">
        <f>IF(N141="sníž. přenesená",J141,0)</f>
        <v>0</v>
      </c>
      <c r="BI141" s="268">
        <f>IF(N141="nulová",J141,0)</f>
        <v>0</v>
      </c>
      <c r="BJ141" s="139" t="s">
        <v>92</v>
      </c>
      <c r="BK141" s="268">
        <f>ROUND(I141*H141,2)</f>
        <v>0</v>
      </c>
      <c r="BL141" s="139" t="s">
        <v>186</v>
      </c>
      <c r="BM141" s="267" t="s">
        <v>557</v>
      </c>
    </row>
    <row r="142" spans="2:51" s="269" customFormat="1" ht="12">
      <c r="B142" s="270"/>
      <c r="C142" s="271"/>
      <c r="D142" s="272" t="s">
        <v>188</v>
      </c>
      <c r="E142" s="273" t="s">
        <v>484</v>
      </c>
      <c r="F142" s="274" t="s">
        <v>558</v>
      </c>
      <c r="G142" s="271"/>
      <c r="H142" s="275">
        <v>48.06</v>
      </c>
      <c r="I142" s="323"/>
      <c r="J142" s="271"/>
      <c r="L142" s="276"/>
      <c r="M142" s="277"/>
      <c r="N142" s="278"/>
      <c r="O142" s="278"/>
      <c r="P142" s="278"/>
      <c r="Q142" s="278"/>
      <c r="R142" s="278"/>
      <c r="S142" s="278"/>
      <c r="T142" s="279"/>
      <c r="AT142" s="280" t="s">
        <v>188</v>
      </c>
      <c r="AU142" s="280" t="s">
        <v>94</v>
      </c>
      <c r="AV142" s="269" t="s">
        <v>94</v>
      </c>
      <c r="AW142" s="269" t="s">
        <v>40</v>
      </c>
      <c r="AX142" s="269" t="s">
        <v>92</v>
      </c>
      <c r="AY142" s="280" t="s">
        <v>180</v>
      </c>
    </row>
    <row r="143" spans="1:65" s="155" customFormat="1" ht="21.75" customHeight="1">
      <c r="A143" s="151"/>
      <c r="B143" s="152"/>
      <c r="C143" s="256" t="s">
        <v>230</v>
      </c>
      <c r="D143" s="256" t="s">
        <v>182</v>
      </c>
      <c r="E143" s="257" t="s">
        <v>559</v>
      </c>
      <c r="F143" s="258" t="s">
        <v>560</v>
      </c>
      <c r="G143" s="259" t="s">
        <v>213</v>
      </c>
      <c r="H143" s="260">
        <v>4.806</v>
      </c>
      <c r="I143" s="84"/>
      <c r="J143" s="261">
        <f>ROUND(I143*$H143,2)</f>
        <v>0</v>
      </c>
      <c r="K143" s="262"/>
      <c r="L143" s="234"/>
      <c r="M143" s="263" t="s">
        <v>1</v>
      </c>
      <c r="N143" s="264" t="s">
        <v>49</v>
      </c>
      <c r="O143" s="265">
        <v>0.918</v>
      </c>
      <c r="P143" s="265">
        <f>O143*H143</f>
        <v>4.411908</v>
      </c>
      <c r="Q143" s="265">
        <v>0</v>
      </c>
      <c r="R143" s="265">
        <f>Q143*H143</f>
        <v>0</v>
      </c>
      <c r="S143" s="265">
        <v>0</v>
      </c>
      <c r="T143" s="266">
        <f>S143*H143</f>
        <v>0</v>
      </c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R143" s="267" t="s">
        <v>186</v>
      </c>
      <c r="AT143" s="267" t="s">
        <v>182</v>
      </c>
      <c r="AU143" s="267" t="s">
        <v>94</v>
      </c>
      <c r="AY143" s="139" t="s">
        <v>180</v>
      </c>
      <c r="BE143" s="268">
        <f>IF(N143="základní",J143,0)</f>
        <v>0</v>
      </c>
      <c r="BF143" s="268">
        <f>IF(N143="snížená",J143,0)</f>
        <v>0</v>
      </c>
      <c r="BG143" s="268">
        <f>IF(N143="zákl. přenesená",J143,0)</f>
        <v>0</v>
      </c>
      <c r="BH143" s="268">
        <f>IF(N143="sníž. přenesená",J143,0)</f>
        <v>0</v>
      </c>
      <c r="BI143" s="268">
        <f>IF(N143="nulová",J143,0)</f>
        <v>0</v>
      </c>
      <c r="BJ143" s="139" t="s">
        <v>92</v>
      </c>
      <c r="BK143" s="268">
        <f>ROUND(I143*H143,2)</f>
        <v>0</v>
      </c>
      <c r="BL143" s="139" t="s">
        <v>186</v>
      </c>
      <c r="BM143" s="267" t="s">
        <v>561</v>
      </c>
    </row>
    <row r="144" spans="2:51" s="269" customFormat="1" ht="12">
      <c r="B144" s="270"/>
      <c r="C144" s="271"/>
      <c r="D144" s="272" t="s">
        <v>188</v>
      </c>
      <c r="E144" s="273" t="s">
        <v>486</v>
      </c>
      <c r="F144" s="274" t="s">
        <v>562</v>
      </c>
      <c r="G144" s="271"/>
      <c r="H144" s="275">
        <v>4.806</v>
      </c>
      <c r="I144" s="323"/>
      <c r="J144" s="271"/>
      <c r="L144" s="276"/>
      <c r="M144" s="277"/>
      <c r="N144" s="278"/>
      <c r="O144" s="278"/>
      <c r="P144" s="278"/>
      <c r="Q144" s="278"/>
      <c r="R144" s="278"/>
      <c r="S144" s="278"/>
      <c r="T144" s="279"/>
      <c r="AT144" s="280" t="s">
        <v>188</v>
      </c>
      <c r="AU144" s="280" t="s">
        <v>94</v>
      </c>
      <c r="AV144" s="269" t="s">
        <v>94</v>
      </c>
      <c r="AW144" s="269" t="s">
        <v>40</v>
      </c>
      <c r="AX144" s="269" t="s">
        <v>92</v>
      </c>
      <c r="AY144" s="280" t="s">
        <v>180</v>
      </c>
    </row>
    <row r="145" spans="2:51" s="281" customFormat="1" ht="12">
      <c r="B145" s="282"/>
      <c r="C145" s="283"/>
      <c r="D145" s="272" t="s">
        <v>188</v>
      </c>
      <c r="E145" s="284" t="s">
        <v>493</v>
      </c>
      <c r="F145" s="285" t="s">
        <v>192</v>
      </c>
      <c r="G145" s="283"/>
      <c r="H145" s="286">
        <v>181.792</v>
      </c>
      <c r="I145" s="324"/>
      <c r="J145" s="283"/>
      <c r="L145" s="287"/>
      <c r="M145" s="288"/>
      <c r="N145" s="289"/>
      <c r="O145" s="289"/>
      <c r="P145" s="289"/>
      <c r="Q145" s="289"/>
      <c r="R145" s="289"/>
      <c r="S145" s="289"/>
      <c r="T145" s="290"/>
      <c r="AT145" s="291" t="s">
        <v>188</v>
      </c>
      <c r="AU145" s="291" t="s">
        <v>94</v>
      </c>
      <c r="AV145" s="281" t="s">
        <v>193</v>
      </c>
      <c r="AW145" s="281" t="s">
        <v>40</v>
      </c>
      <c r="AX145" s="281" t="s">
        <v>92</v>
      </c>
      <c r="AY145" s="291" t="s">
        <v>180</v>
      </c>
    </row>
    <row r="146" spans="1:65" s="155" customFormat="1" ht="21.75" customHeight="1">
      <c r="A146" s="151"/>
      <c r="B146" s="152"/>
      <c r="C146" s="256" t="s">
        <v>236</v>
      </c>
      <c r="D146" s="256" t="s">
        <v>182</v>
      </c>
      <c r="E146" s="257" t="s">
        <v>567</v>
      </c>
      <c r="F146" s="258" t="s">
        <v>866</v>
      </c>
      <c r="G146" s="259" t="s">
        <v>202</v>
      </c>
      <c r="H146" s="260">
        <v>81.536</v>
      </c>
      <c r="I146" s="84"/>
      <c r="J146" s="261">
        <f>ROUND(I146*$H146,2)</f>
        <v>0</v>
      </c>
      <c r="K146" s="262"/>
      <c r="L146" s="234"/>
      <c r="M146" s="263" t="s">
        <v>1</v>
      </c>
      <c r="N146" s="264" t="s">
        <v>49</v>
      </c>
      <c r="O146" s="265">
        <v>1.084</v>
      </c>
      <c r="P146" s="265">
        <f>O146*H146</f>
        <v>88.385024</v>
      </c>
      <c r="Q146" s="265">
        <v>0</v>
      </c>
      <c r="R146" s="265">
        <f>Q146*H146</f>
        <v>0</v>
      </c>
      <c r="S146" s="265">
        <v>0</v>
      </c>
      <c r="T146" s="266">
        <f>S146*H146</f>
        <v>0</v>
      </c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R146" s="267" t="s">
        <v>186</v>
      </c>
      <c r="AT146" s="267" t="s">
        <v>182</v>
      </c>
      <c r="AU146" s="267" t="s">
        <v>94</v>
      </c>
      <c r="AY146" s="139" t="s">
        <v>180</v>
      </c>
      <c r="BE146" s="268">
        <f>IF(N146="základní",J146,0)</f>
        <v>0</v>
      </c>
      <c r="BF146" s="268">
        <f>IF(N146="snížená",J146,0)</f>
        <v>0</v>
      </c>
      <c r="BG146" s="268">
        <f>IF(N146="zákl. přenesená",J146,0)</f>
        <v>0</v>
      </c>
      <c r="BH146" s="268">
        <f>IF(N146="sníž. přenesená",J146,0)</f>
        <v>0</v>
      </c>
      <c r="BI146" s="268">
        <f>IF(N146="nulová",J146,0)</f>
        <v>0</v>
      </c>
      <c r="BJ146" s="139" t="s">
        <v>92</v>
      </c>
      <c r="BK146" s="268">
        <f>ROUND(I146*H146,2)</f>
        <v>0</v>
      </c>
      <c r="BL146" s="139" t="s">
        <v>186</v>
      </c>
      <c r="BM146" s="267" t="s">
        <v>569</v>
      </c>
    </row>
    <row r="147" spans="2:51" s="269" customFormat="1" ht="12">
      <c r="B147" s="270"/>
      <c r="C147" s="271"/>
      <c r="D147" s="272" t="s">
        <v>188</v>
      </c>
      <c r="E147" s="273" t="s">
        <v>489</v>
      </c>
      <c r="F147" s="274" t="s">
        <v>565</v>
      </c>
      <c r="G147" s="271"/>
      <c r="H147" s="275">
        <v>81.536</v>
      </c>
      <c r="I147" s="323"/>
      <c r="J147" s="271"/>
      <c r="L147" s="276"/>
      <c r="M147" s="277"/>
      <c r="N147" s="278"/>
      <c r="O147" s="278"/>
      <c r="P147" s="278"/>
      <c r="Q147" s="278"/>
      <c r="R147" s="278"/>
      <c r="S147" s="278"/>
      <c r="T147" s="279"/>
      <c r="AT147" s="280" t="s">
        <v>188</v>
      </c>
      <c r="AU147" s="280" t="s">
        <v>94</v>
      </c>
      <c r="AV147" s="269" t="s">
        <v>94</v>
      </c>
      <c r="AW147" s="269" t="s">
        <v>40</v>
      </c>
      <c r="AX147" s="269" t="s">
        <v>84</v>
      </c>
      <c r="AY147" s="280" t="s">
        <v>180</v>
      </c>
    </row>
    <row r="148" spans="1:65" s="155" customFormat="1" ht="21.75" customHeight="1">
      <c r="A148" s="151"/>
      <c r="B148" s="152"/>
      <c r="C148" s="256" t="s">
        <v>239</v>
      </c>
      <c r="D148" s="256" t="s">
        <v>182</v>
      </c>
      <c r="E148" s="257" t="s">
        <v>570</v>
      </c>
      <c r="F148" s="258" t="s">
        <v>867</v>
      </c>
      <c r="G148" s="259" t="s">
        <v>202</v>
      </c>
      <c r="H148" s="260">
        <v>100.256</v>
      </c>
      <c r="I148" s="84"/>
      <c r="J148" s="261">
        <f>ROUND(I148*$H148,2)</f>
        <v>0</v>
      </c>
      <c r="K148" s="262"/>
      <c r="L148" s="234"/>
      <c r="M148" s="263" t="s">
        <v>1</v>
      </c>
      <c r="N148" s="264" t="s">
        <v>49</v>
      </c>
      <c r="O148" s="265">
        <v>1.82</v>
      </c>
      <c r="P148" s="265">
        <f>O148*H148</f>
        <v>182.46592</v>
      </c>
      <c r="Q148" s="265">
        <v>0</v>
      </c>
      <c r="R148" s="265">
        <f>Q148*H148</f>
        <v>0</v>
      </c>
      <c r="S148" s="265">
        <v>0</v>
      </c>
      <c r="T148" s="266">
        <f>S148*H148</f>
        <v>0</v>
      </c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R148" s="267" t="s">
        <v>186</v>
      </c>
      <c r="AT148" s="267" t="s">
        <v>182</v>
      </c>
      <c r="AU148" s="267" t="s">
        <v>94</v>
      </c>
      <c r="AY148" s="139" t="s">
        <v>180</v>
      </c>
      <c r="BE148" s="268">
        <f>IF(N148="základní",J148,0)</f>
        <v>0</v>
      </c>
      <c r="BF148" s="268">
        <f>IF(N148="snížená",J148,0)</f>
        <v>0</v>
      </c>
      <c r="BG148" s="268">
        <f>IF(N148="zákl. přenesená",J148,0)</f>
        <v>0</v>
      </c>
      <c r="BH148" s="268">
        <f>IF(N148="sníž. přenesená",J148,0)</f>
        <v>0</v>
      </c>
      <c r="BI148" s="268">
        <f>IF(N148="nulová",J148,0)</f>
        <v>0</v>
      </c>
      <c r="BJ148" s="139" t="s">
        <v>92</v>
      </c>
      <c r="BK148" s="268">
        <f>ROUND(I148*H148,2)</f>
        <v>0</v>
      </c>
      <c r="BL148" s="139" t="s">
        <v>186</v>
      </c>
      <c r="BM148" s="267" t="s">
        <v>572</v>
      </c>
    </row>
    <row r="149" spans="2:51" s="269" customFormat="1" ht="12">
      <c r="B149" s="270"/>
      <c r="C149" s="271"/>
      <c r="D149" s="272" t="s">
        <v>188</v>
      </c>
      <c r="E149" s="273" t="s">
        <v>491</v>
      </c>
      <c r="F149" s="274" t="s">
        <v>566</v>
      </c>
      <c r="G149" s="271"/>
      <c r="H149" s="275">
        <v>100.256</v>
      </c>
      <c r="I149" s="323"/>
      <c r="J149" s="271"/>
      <c r="L149" s="276"/>
      <c r="M149" s="277"/>
      <c r="N149" s="278"/>
      <c r="O149" s="278"/>
      <c r="P149" s="278"/>
      <c r="Q149" s="278"/>
      <c r="R149" s="278"/>
      <c r="S149" s="278"/>
      <c r="T149" s="279"/>
      <c r="AT149" s="280" t="s">
        <v>188</v>
      </c>
      <c r="AU149" s="280" t="s">
        <v>94</v>
      </c>
      <c r="AV149" s="269" t="s">
        <v>94</v>
      </c>
      <c r="AW149" s="269" t="s">
        <v>40</v>
      </c>
      <c r="AX149" s="269" t="s">
        <v>84</v>
      </c>
      <c r="AY149" s="280" t="s">
        <v>180</v>
      </c>
    </row>
    <row r="150" spans="1:65" s="155" customFormat="1" ht="16.5" customHeight="1">
      <c r="A150" s="151"/>
      <c r="B150" s="152"/>
      <c r="C150" s="303" t="s">
        <v>242</v>
      </c>
      <c r="D150" s="303" t="s">
        <v>280</v>
      </c>
      <c r="E150" s="304" t="s">
        <v>573</v>
      </c>
      <c r="F150" s="305" t="s">
        <v>574</v>
      </c>
      <c r="G150" s="306" t="s">
        <v>202</v>
      </c>
      <c r="H150" s="307">
        <f>H148+H146</f>
        <v>181.792</v>
      </c>
      <c r="I150" s="101"/>
      <c r="J150" s="261">
        <f>ROUND(I150*$H150,2)</f>
        <v>0</v>
      </c>
      <c r="K150" s="308"/>
      <c r="L150" s="309"/>
      <c r="M150" s="310" t="s">
        <v>1</v>
      </c>
      <c r="N150" s="311" t="s">
        <v>49</v>
      </c>
      <c r="O150" s="265">
        <v>0</v>
      </c>
      <c r="P150" s="265">
        <f>O150*H150</f>
        <v>0</v>
      </c>
      <c r="Q150" s="265">
        <v>1</v>
      </c>
      <c r="R150" s="265">
        <f>Q150*H150</f>
        <v>181.792</v>
      </c>
      <c r="S150" s="265">
        <v>0</v>
      </c>
      <c r="T150" s="266">
        <f>S150*H150</f>
        <v>0</v>
      </c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R150" s="267" t="s">
        <v>233</v>
      </c>
      <c r="AT150" s="267" t="s">
        <v>280</v>
      </c>
      <c r="AU150" s="267" t="s">
        <v>94</v>
      </c>
      <c r="AY150" s="139" t="s">
        <v>180</v>
      </c>
      <c r="BE150" s="268">
        <f>IF(N150="základní",J150,0)</f>
        <v>0</v>
      </c>
      <c r="BF150" s="268">
        <f>IF(N150="snížená",J150,0)</f>
        <v>0</v>
      </c>
      <c r="BG150" s="268">
        <f>IF(N150="zákl. přenesená",J150,0)</f>
        <v>0</v>
      </c>
      <c r="BH150" s="268">
        <f>IF(N150="sníž. přenesená",J150,0)</f>
        <v>0</v>
      </c>
      <c r="BI150" s="268">
        <f>IF(N150="nulová",J150,0)</f>
        <v>0</v>
      </c>
      <c r="BJ150" s="139" t="s">
        <v>92</v>
      </c>
      <c r="BK150" s="268">
        <f>ROUND(I150*H150,2)</f>
        <v>0</v>
      </c>
      <c r="BL150" s="139" t="s">
        <v>186</v>
      </c>
      <c r="BM150" s="267" t="s">
        <v>575</v>
      </c>
    </row>
    <row r="151" spans="1:65" s="155" customFormat="1" ht="21.75" customHeight="1">
      <c r="A151" s="151"/>
      <c r="B151" s="152"/>
      <c r="C151" s="256" t="s">
        <v>249</v>
      </c>
      <c r="D151" s="256" t="s">
        <v>182</v>
      </c>
      <c r="E151" s="257" t="s">
        <v>579</v>
      </c>
      <c r="F151" s="258" t="s">
        <v>864</v>
      </c>
      <c r="G151" s="259" t="s">
        <v>202</v>
      </c>
      <c r="H151" s="260">
        <v>81.536</v>
      </c>
      <c r="I151" s="84"/>
      <c r="J151" s="261">
        <f>ROUND(I151*$H151,2)</f>
        <v>0</v>
      </c>
      <c r="K151" s="262"/>
      <c r="L151" s="234"/>
      <c r="M151" s="263" t="s">
        <v>1</v>
      </c>
      <c r="N151" s="264" t="s">
        <v>49</v>
      </c>
      <c r="O151" s="265">
        <v>1.2</v>
      </c>
      <c r="P151" s="265">
        <f>O151*H151</f>
        <v>97.8432</v>
      </c>
      <c r="Q151" s="265">
        <v>0</v>
      </c>
      <c r="R151" s="265">
        <f>Q151*H151</f>
        <v>0</v>
      </c>
      <c r="S151" s="265">
        <v>0</v>
      </c>
      <c r="T151" s="266">
        <f>S151*H151</f>
        <v>0</v>
      </c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R151" s="267" t="s">
        <v>186</v>
      </c>
      <c r="AT151" s="267" t="s">
        <v>182</v>
      </c>
      <c r="AU151" s="267" t="s">
        <v>94</v>
      </c>
      <c r="AY151" s="139" t="s">
        <v>180</v>
      </c>
      <c r="BE151" s="268">
        <f>IF(N151="základní",J151,0)</f>
        <v>0</v>
      </c>
      <c r="BF151" s="268">
        <f>IF(N151="snížená",J151,0)</f>
        <v>0</v>
      </c>
      <c r="BG151" s="268">
        <f>IF(N151="zákl. přenesená",J151,0)</f>
        <v>0</v>
      </c>
      <c r="BH151" s="268">
        <f>IF(N151="sníž. přenesená",J151,0)</f>
        <v>0</v>
      </c>
      <c r="BI151" s="268">
        <f>IF(N151="nulová",J151,0)</f>
        <v>0</v>
      </c>
      <c r="BJ151" s="139" t="s">
        <v>92</v>
      </c>
      <c r="BK151" s="268">
        <f>ROUND(I151*H151,2)</f>
        <v>0</v>
      </c>
      <c r="BL151" s="139" t="s">
        <v>186</v>
      </c>
      <c r="BM151" s="267" t="s">
        <v>581</v>
      </c>
    </row>
    <row r="152" spans="2:51" s="269" customFormat="1" ht="12">
      <c r="B152" s="270"/>
      <c r="C152" s="271"/>
      <c r="D152" s="272" t="s">
        <v>188</v>
      </c>
      <c r="E152" s="273" t="s">
        <v>1</v>
      </c>
      <c r="F152" s="274" t="s">
        <v>489</v>
      </c>
      <c r="G152" s="271"/>
      <c r="H152" s="275">
        <v>81.536</v>
      </c>
      <c r="I152" s="323"/>
      <c r="J152" s="271"/>
      <c r="L152" s="276"/>
      <c r="M152" s="277"/>
      <c r="N152" s="278"/>
      <c r="O152" s="278"/>
      <c r="P152" s="278"/>
      <c r="Q152" s="278"/>
      <c r="R152" s="278"/>
      <c r="S152" s="278"/>
      <c r="T152" s="279"/>
      <c r="AT152" s="280" t="s">
        <v>188</v>
      </c>
      <c r="AU152" s="280" t="s">
        <v>94</v>
      </c>
      <c r="AV152" s="269" t="s">
        <v>94</v>
      </c>
      <c r="AW152" s="269" t="s">
        <v>40</v>
      </c>
      <c r="AX152" s="269" t="s">
        <v>92</v>
      </c>
      <c r="AY152" s="280" t="s">
        <v>180</v>
      </c>
    </row>
    <row r="153" spans="1:65" s="155" customFormat="1" ht="21.75" customHeight="1">
      <c r="A153" s="151"/>
      <c r="B153" s="152"/>
      <c r="C153" s="256" t="s">
        <v>252</v>
      </c>
      <c r="D153" s="256" t="s">
        <v>182</v>
      </c>
      <c r="E153" s="257" t="s">
        <v>582</v>
      </c>
      <c r="F153" s="258" t="s">
        <v>865</v>
      </c>
      <c r="G153" s="259" t="s">
        <v>202</v>
      </c>
      <c r="H153" s="260">
        <v>100.256</v>
      </c>
      <c r="I153" s="84"/>
      <c r="J153" s="261">
        <f>ROUND(I153*$H153,2)</f>
        <v>0</v>
      </c>
      <c r="K153" s="262"/>
      <c r="L153" s="234"/>
      <c r="M153" s="263" t="s">
        <v>1</v>
      </c>
      <c r="N153" s="264" t="s">
        <v>49</v>
      </c>
      <c r="O153" s="265">
        <v>1.476</v>
      </c>
      <c r="P153" s="265">
        <f>O153*H153</f>
        <v>147.977856</v>
      </c>
      <c r="Q153" s="265">
        <v>0</v>
      </c>
      <c r="R153" s="265">
        <f>Q153*H153</f>
        <v>0</v>
      </c>
      <c r="S153" s="265">
        <v>0</v>
      </c>
      <c r="T153" s="266">
        <f>S153*H153</f>
        <v>0</v>
      </c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R153" s="267" t="s">
        <v>186</v>
      </c>
      <c r="AT153" s="267" t="s">
        <v>182</v>
      </c>
      <c r="AU153" s="267" t="s">
        <v>94</v>
      </c>
      <c r="AY153" s="139" t="s">
        <v>180</v>
      </c>
      <c r="BE153" s="268">
        <f>IF(N153="základní",J153,0)</f>
        <v>0</v>
      </c>
      <c r="BF153" s="268">
        <f>IF(N153="snížená",J153,0)</f>
        <v>0</v>
      </c>
      <c r="BG153" s="268">
        <f>IF(N153="zákl. přenesená",J153,0)</f>
        <v>0</v>
      </c>
      <c r="BH153" s="268">
        <f>IF(N153="sníž. přenesená",J153,0)</f>
        <v>0</v>
      </c>
      <c r="BI153" s="268">
        <f>IF(N153="nulová",J153,0)</f>
        <v>0</v>
      </c>
      <c r="BJ153" s="139" t="s">
        <v>92</v>
      </c>
      <c r="BK153" s="268">
        <f>ROUND(I153*H153,2)</f>
        <v>0</v>
      </c>
      <c r="BL153" s="139" t="s">
        <v>186</v>
      </c>
      <c r="BM153" s="267" t="s">
        <v>584</v>
      </c>
    </row>
    <row r="154" spans="2:51" s="269" customFormat="1" ht="12">
      <c r="B154" s="270"/>
      <c r="C154" s="271"/>
      <c r="D154" s="272" t="s">
        <v>188</v>
      </c>
      <c r="E154" s="273" t="s">
        <v>1</v>
      </c>
      <c r="F154" s="274" t="s">
        <v>491</v>
      </c>
      <c r="G154" s="271"/>
      <c r="H154" s="275">
        <v>100.256</v>
      </c>
      <c r="I154" s="323"/>
      <c r="J154" s="271"/>
      <c r="L154" s="276"/>
      <c r="M154" s="277"/>
      <c r="N154" s="278"/>
      <c r="O154" s="278"/>
      <c r="P154" s="278"/>
      <c r="Q154" s="278"/>
      <c r="R154" s="278"/>
      <c r="S154" s="278"/>
      <c r="T154" s="279"/>
      <c r="AT154" s="280" t="s">
        <v>188</v>
      </c>
      <c r="AU154" s="280" t="s">
        <v>94</v>
      </c>
      <c r="AV154" s="269" t="s">
        <v>94</v>
      </c>
      <c r="AW154" s="269" t="s">
        <v>40</v>
      </c>
      <c r="AX154" s="269" t="s">
        <v>92</v>
      </c>
      <c r="AY154" s="280" t="s">
        <v>180</v>
      </c>
    </row>
    <row r="155" spans="1:65" s="155" customFormat="1" ht="21.75" customHeight="1">
      <c r="A155" s="151"/>
      <c r="B155" s="152"/>
      <c r="C155" s="256" t="s">
        <v>257</v>
      </c>
      <c r="D155" s="256" t="s">
        <v>182</v>
      </c>
      <c r="E155" s="257" t="s">
        <v>585</v>
      </c>
      <c r="F155" s="258" t="s">
        <v>586</v>
      </c>
      <c r="G155" s="259" t="s">
        <v>213</v>
      </c>
      <c r="H155" s="260">
        <v>91.314</v>
      </c>
      <c r="I155" s="84"/>
      <c r="J155" s="261">
        <f>ROUND(I155*$H155,2)</f>
        <v>0</v>
      </c>
      <c r="K155" s="262"/>
      <c r="L155" s="234"/>
      <c r="M155" s="263" t="s">
        <v>1</v>
      </c>
      <c r="N155" s="264" t="s">
        <v>49</v>
      </c>
      <c r="O155" s="265">
        <v>0.122</v>
      </c>
      <c r="P155" s="265">
        <f>O155*H155</f>
        <v>11.140308</v>
      </c>
      <c r="Q155" s="265">
        <v>0</v>
      </c>
      <c r="R155" s="265">
        <f>Q155*H155</f>
        <v>0</v>
      </c>
      <c r="S155" s="265">
        <v>0</v>
      </c>
      <c r="T155" s="266">
        <f>S155*H155</f>
        <v>0</v>
      </c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R155" s="267" t="s">
        <v>186</v>
      </c>
      <c r="AT155" s="267" t="s">
        <v>182</v>
      </c>
      <c r="AU155" s="267" t="s">
        <v>94</v>
      </c>
      <c r="AY155" s="139" t="s">
        <v>180</v>
      </c>
      <c r="BE155" s="268">
        <f>IF(N155="základní",J155,0)</f>
        <v>0</v>
      </c>
      <c r="BF155" s="268">
        <f>IF(N155="snížená",J155,0)</f>
        <v>0</v>
      </c>
      <c r="BG155" s="268">
        <f>IF(N155="zákl. přenesená",J155,0)</f>
        <v>0</v>
      </c>
      <c r="BH155" s="268">
        <f>IF(N155="sníž. přenesená",J155,0)</f>
        <v>0</v>
      </c>
      <c r="BI155" s="268">
        <f>IF(N155="nulová",J155,0)</f>
        <v>0</v>
      </c>
      <c r="BJ155" s="139" t="s">
        <v>92</v>
      </c>
      <c r="BK155" s="268">
        <f>ROUND(I155*H155,2)</f>
        <v>0</v>
      </c>
      <c r="BL155" s="139" t="s">
        <v>186</v>
      </c>
      <c r="BM155" s="267" t="s">
        <v>587</v>
      </c>
    </row>
    <row r="156" spans="2:51" s="269" customFormat="1" ht="12">
      <c r="B156" s="270"/>
      <c r="C156" s="271"/>
      <c r="D156" s="272" t="s">
        <v>188</v>
      </c>
      <c r="E156" s="273" t="s">
        <v>1</v>
      </c>
      <c r="F156" s="274" t="s">
        <v>588</v>
      </c>
      <c r="G156" s="271"/>
      <c r="H156" s="275">
        <v>91.314</v>
      </c>
      <c r="I156" s="323"/>
      <c r="J156" s="271"/>
      <c r="L156" s="276"/>
      <c r="M156" s="277"/>
      <c r="N156" s="278"/>
      <c r="O156" s="278"/>
      <c r="P156" s="278"/>
      <c r="Q156" s="278"/>
      <c r="R156" s="278"/>
      <c r="S156" s="278"/>
      <c r="T156" s="279"/>
      <c r="AT156" s="280" t="s">
        <v>188</v>
      </c>
      <c r="AU156" s="280" t="s">
        <v>94</v>
      </c>
      <c r="AV156" s="269" t="s">
        <v>94</v>
      </c>
      <c r="AW156" s="269" t="s">
        <v>40</v>
      </c>
      <c r="AX156" s="269" t="s">
        <v>92</v>
      </c>
      <c r="AY156" s="280" t="s">
        <v>180</v>
      </c>
    </row>
    <row r="157" spans="1:65" s="155" customFormat="1" ht="21.75" customHeight="1">
      <c r="A157" s="151"/>
      <c r="B157" s="152"/>
      <c r="C157" s="256" t="s">
        <v>8</v>
      </c>
      <c r="D157" s="256" t="s">
        <v>182</v>
      </c>
      <c r="E157" s="257" t="s">
        <v>589</v>
      </c>
      <c r="F157" s="258" t="s">
        <v>590</v>
      </c>
      <c r="G157" s="259" t="s">
        <v>213</v>
      </c>
      <c r="H157" s="260">
        <v>4.806</v>
      </c>
      <c r="I157" s="84"/>
      <c r="J157" s="261">
        <f>ROUND(I157*$H157,2)</f>
        <v>0</v>
      </c>
      <c r="K157" s="262"/>
      <c r="L157" s="234"/>
      <c r="M157" s="263" t="s">
        <v>1</v>
      </c>
      <c r="N157" s="264" t="s">
        <v>49</v>
      </c>
      <c r="O157" s="265">
        <v>0.148</v>
      </c>
      <c r="P157" s="265">
        <f>O157*H157</f>
        <v>0.7112879999999999</v>
      </c>
      <c r="Q157" s="265">
        <v>0</v>
      </c>
      <c r="R157" s="265">
        <f>Q157*H157</f>
        <v>0</v>
      </c>
      <c r="S157" s="265">
        <v>0</v>
      </c>
      <c r="T157" s="266">
        <f>S157*H157</f>
        <v>0</v>
      </c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R157" s="267" t="s">
        <v>186</v>
      </c>
      <c r="AT157" s="267" t="s">
        <v>182</v>
      </c>
      <c r="AU157" s="267" t="s">
        <v>94</v>
      </c>
      <c r="AY157" s="139" t="s">
        <v>180</v>
      </c>
      <c r="BE157" s="268">
        <f>IF(N157="základní",J157,0)</f>
        <v>0</v>
      </c>
      <c r="BF157" s="268">
        <f>IF(N157="snížená",J157,0)</f>
        <v>0</v>
      </c>
      <c r="BG157" s="268">
        <f>IF(N157="zákl. přenesená",J157,0)</f>
        <v>0</v>
      </c>
      <c r="BH157" s="268">
        <f>IF(N157="sníž. přenesená",J157,0)</f>
        <v>0</v>
      </c>
      <c r="BI157" s="268">
        <f>IF(N157="nulová",J157,0)</f>
        <v>0</v>
      </c>
      <c r="BJ157" s="139" t="s">
        <v>92</v>
      </c>
      <c r="BK157" s="268">
        <f>ROUND(I157*H157,2)</f>
        <v>0</v>
      </c>
      <c r="BL157" s="139" t="s">
        <v>186</v>
      </c>
      <c r="BM157" s="267" t="s">
        <v>591</v>
      </c>
    </row>
    <row r="158" spans="2:51" s="269" customFormat="1" ht="12">
      <c r="B158" s="270"/>
      <c r="C158" s="271"/>
      <c r="D158" s="272" t="s">
        <v>188</v>
      </c>
      <c r="E158" s="273" t="s">
        <v>1</v>
      </c>
      <c r="F158" s="274" t="s">
        <v>486</v>
      </c>
      <c r="G158" s="271"/>
      <c r="H158" s="275">
        <v>4.806</v>
      </c>
      <c r="I158" s="323"/>
      <c r="J158" s="271"/>
      <c r="L158" s="276"/>
      <c r="M158" s="277"/>
      <c r="N158" s="278"/>
      <c r="O158" s="278"/>
      <c r="P158" s="278"/>
      <c r="Q158" s="278"/>
      <c r="R158" s="278"/>
      <c r="S158" s="278"/>
      <c r="T158" s="279"/>
      <c r="AT158" s="280" t="s">
        <v>188</v>
      </c>
      <c r="AU158" s="280" t="s">
        <v>94</v>
      </c>
      <c r="AV158" s="269" t="s">
        <v>94</v>
      </c>
      <c r="AW158" s="269" t="s">
        <v>40</v>
      </c>
      <c r="AX158" s="269" t="s">
        <v>92</v>
      </c>
      <c r="AY158" s="280" t="s">
        <v>180</v>
      </c>
    </row>
    <row r="159" spans="1:65" s="155" customFormat="1" ht="21.75" customHeight="1">
      <c r="A159" s="151"/>
      <c r="B159" s="152"/>
      <c r="C159" s="256" t="s">
        <v>266</v>
      </c>
      <c r="D159" s="256" t="s">
        <v>182</v>
      </c>
      <c r="E159" s="257" t="s">
        <v>243</v>
      </c>
      <c r="F159" s="258" t="s">
        <v>868</v>
      </c>
      <c r="G159" s="259" t="s">
        <v>213</v>
      </c>
      <c r="H159" s="260">
        <v>91.314</v>
      </c>
      <c r="I159" s="84"/>
      <c r="J159" s="261">
        <f>ROUND(I159*$H159,2)</f>
        <v>0</v>
      </c>
      <c r="K159" s="262"/>
      <c r="L159" s="234"/>
      <c r="M159" s="263" t="s">
        <v>1</v>
      </c>
      <c r="N159" s="264" t="s">
        <v>49</v>
      </c>
      <c r="O159" s="265">
        <v>0.087</v>
      </c>
      <c r="P159" s="265">
        <f>O159*H159</f>
        <v>7.944317999999999</v>
      </c>
      <c r="Q159" s="265">
        <v>0</v>
      </c>
      <c r="R159" s="265">
        <f>Q159*H159</f>
        <v>0</v>
      </c>
      <c r="S159" s="265">
        <v>0</v>
      </c>
      <c r="T159" s="266">
        <f>S159*H159</f>
        <v>0</v>
      </c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R159" s="267" t="s">
        <v>186</v>
      </c>
      <c r="AT159" s="267" t="s">
        <v>182</v>
      </c>
      <c r="AU159" s="267" t="s">
        <v>94</v>
      </c>
      <c r="AY159" s="139" t="s">
        <v>180</v>
      </c>
      <c r="BE159" s="268">
        <f>IF(N159="základní",J159,0)</f>
        <v>0</v>
      </c>
      <c r="BF159" s="268">
        <f>IF(N159="snížená",J159,0)</f>
        <v>0</v>
      </c>
      <c r="BG159" s="268">
        <f>IF(N159="zákl. přenesená",J159,0)</f>
        <v>0</v>
      </c>
      <c r="BH159" s="268">
        <f>IF(N159="sníž. přenesená",J159,0)</f>
        <v>0</v>
      </c>
      <c r="BI159" s="268">
        <f>IF(N159="nulová",J159,0)</f>
        <v>0</v>
      </c>
      <c r="BJ159" s="139" t="s">
        <v>92</v>
      </c>
      <c r="BK159" s="268">
        <f>ROUND(I159*H159,2)</f>
        <v>0</v>
      </c>
      <c r="BL159" s="139" t="s">
        <v>186</v>
      </c>
      <c r="BM159" s="267" t="s">
        <v>592</v>
      </c>
    </row>
    <row r="160" spans="2:51" s="269" customFormat="1" ht="22.5">
      <c r="B160" s="270"/>
      <c r="C160" s="271"/>
      <c r="D160" s="272" t="s">
        <v>188</v>
      </c>
      <c r="E160" s="273" t="s">
        <v>497</v>
      </c>
      <c r="F160" s="274" t="s">
        <v>593</v>
      </c>
      <c r="G160" s="271"/>
      <c r="H160" s="275">
        <v>9.979</v>
      </c>
      <c r="I160" s="323"/>
      <c r="J160" s="271"/>
      <c r="L160" s="276"/>
      <c r="M160" s="277"/>
      <c r="N160" s="278"/>
      <c r="O160" s="278"/>
      <c r="P160" s="278"/>
      <c r="Q160" s="278"/>
      <c r="R160" s="278"/>
      <c r="S160" s="278"/>
      <c r="T160" s="279"/>
      <c r="AT160" s="280" t="s">
        <v>188</v>
      </c>
      <c r="AU160" s="280" t="s">
        <v>94</v>
      </c>
      <c r="AV160" s="269" t="s">
        <v>94</v>
      </c>
      <c r="AW160" s="269" t="s">
        <v>40</v>
      </c>
      <c r="AX160" s="269" t="s">
        <v>84</v>
      </c>
      <c r="AY160" s="280" t="s">
        <v>180</v>
      </c>
    </row>
    <row r="161" spans="2:51" s="269" customFormat="1" ht="22.5">
      <c r="B161" s="270"/>
      <c r="C161" s="271"/>
      <c r="D161" s="272" t="s">
        <v>188</v>
      </c>
      <c r="E161" s="273" t="s">
        <v>499</v>
      </c>
      <c r="F161" s="274" t="s">
        <v>594</v>
      </c>
      <c r="G161" s="271"/>
      <c r="H161" s="275">
        <v>3.369</v>
      </c>
      <c r="I161" s="323"/>
      <c r="J161" s="271"/>
      <c r="L161" s="276"/>
      <c r="M161" s="277"/>
      <c r="N161" s="278"/>
      <c r="O161" s="278"/>
      <c r="P161" s="278"/>
      <c r="Q161" s="278"/>
      <c r="R161" s="278"/>
      <c r="S161" s="278"/>
      <c r="T161" s="279"/>
      <c r="AT161" s="280" t="s">
        <v>188</v>
      </c>
      <c r="AU161" s="280" t="s">
        <v>94</v>
      </c>
      <c r="AV161" s="269" t="s">
        <v>94</v>
      </c>
      <c r="AW161" s="269" t="s">
        <v>40</v>
      </c>
      <c r="AX161" s="269" t="s">
        <v>84</v>
      </c>
      <c r="AY161" s="280" t="s">
        <v>180</v>
      </c>
    </row>
    <row r="162" spans="2:51" s="269" customFormat="1" ht="22.5">
      <c r="B162" s="270"/>
      <c r="C162" s="271"/>
      <c r="D162" s="272" t="s">
        <v>188</v>
      </c>
      <c r="E162" s="273" t="s">
        <v>510</v>
      </c>
      <c r="F162" s="274" t="s">
        <v>595</v>
      </c>
      <c r="G162" s="271"/>
      <c r="H162" s="275">
        <v>12.206</v>
      </c>
      <c r="I162" s="323"/>
      <c r="J162" s="271"/>
      <c r="L162" s="276"/>
      <c r="M162" s="277"/>
      <c r="N162" s="278"/>
      <c r="O162" s="278"/>
      <c r="P162" s="278"/>
      <c r="Q162" s="278"/>
      <c r="R162" s="278"/>
      <c r="S162" s="278"/>
      <c r="T162" s="279"/>
      <c r="AT162" s="280" t="s">
        <v>188</v>
      </c>
      <c r="AU162" s="280" t="s">
        <v>94</v>
      </c>
      <c r="AV162" s="269" t="s">
        <v>94</v>
      </c>
      <c r="AW162" s="269" t="s">
        <v>40</v>
      </c>
      <c r="AX162" s="269" t="s">
        <v>84</v>
      </c>
      <c r="AY162" s="280" t="s">
        <v>180</v>
      </c>
    </row>
    <row r="163" spans="2:51" s="281" customFormat="1" ht="12">
      <c r="B163" s="282"/>
      <c r="C163" s="283"/>
      <c r="D163" s="272" t="s">
        <v>188</v>
      </c>
      <c r="E163" s="284" t="s">
        <v>1</v>
      </c>
      <c r="F163" s="285" t="s">
        <v>192</v>
      </c>
      <c r="G163" s="283"/>
      <c r="H163" s="286">
        <v>25.554</v>
      </c>
      <c r="I163" s="324"/>
      <c r="J163" s="283"/>
      <c r="L163" s="287"/>
      <c r="M163" s="288"/>
      <c r="N163" s="289"/>
      <c r="O163" s="289"/>
      <c r="P163" s="289"/>
      <c r="Q163" s="289"/>
      <c r="R163" s="289"/>
      <c r="S163" s="289"/>
      <c r="T163" s="290"/>
      <c r="AT163" s="291" t="s">
        <v>188</v>
      </c>
      <c r="AU163" s="291" t="s">
        <v>94</v>
      </c>
      <c r="AV163" s="281" t="s">
        <v>193</v>
      </c>
      <c r="AW163" s="281" t="s">
        <v>40</v>
      </c>
      <c r="AX163" s="281" t="s">
        <v>84</v>
      </c>
      <c r="AY163" s="291" t="s">
        <v>180</v>
      </c>
    </row>
    <row r="164" spans="2:51" s="269" customFormat="1" ht="12">
      <c r="B164" s="270"/>
      <c r="C164" s="271"/>
      <c r="D164" s="272" t="s">
        <v>188</v>
      </c>
      <c r="E164" s="273" t="s">
        <v>137</v>
      </c>
      <c r="F164" s="274" t="s">
        <v>596</v>
      </c>
      <c r="G164" s="271"/>
      <c r="H164" s="275">
        <v>91.314</v>
      </c>
      <c r="I164" s="323"/>
      <c r="J164" s="271"/>
      <c r="L164" s="276"/>
      <c r="M164" s="277"/>
      <c r="N164" s="278"/>
      <c r="O164" s="278"/>
      <c r="P164" s="278"/>
      <c r="Q164" s="278"/>
      <c r="R164" s="278"/>
      <c r="S164" s="278"/>
      <c r="T164" s="279"/>
      <c r="AT164" s="280" t="s">
        <v>188</v>
      </c>
      <c r="AU164" s="280" t="s">
        <v>94</v>
      </c>
      <c r="AV164" s="269" t="s">
        <v>94</v>
      </c>
      <c r="AW164" s="269" t="s">
        <v>40</v>
      </c>
      <c r="AX164" s="269" t="s">
        <v>92</v>
      </c>
      <c r="AY164" s="280" t="s">
        <v>180</v>
      </c>
    </row>
    <row r="165" spans="1:65" s="155" customFormat="1" ht="21.75" customHeight="1">
      <c r="A165" s="151"/>
      <c r="B165" s="152"/>
      <c r="C165" s="256" t="s">
        <v>279</v>
      </c>
      <c r="D165" s="256" t="s">
        <v>182</v>
      </c>
      <c r="E165" s="257" t="s">
        <v>253</v>
      </c>
      <c r="F165" s="258" t="s">
        <v>869</v>
      </c>
      <c r="G165" s="259" t="s">
        <v>213</v>
      </c>
      <c r="H165" s="260">
        <v>4.806</v>
      </c>
      <c r="I165" s="84"/>
      <c r="J165" s="261">
        <f>ROUND(I165*$H165,2)</f>
        <v>0</v>
      </c>
      <c r="K165" s="262"/>
      <c r="L165" s="234"/>
      <c r="M165" s="263" t="s">
        <v>1</v>
      </c>
      <c r="N165" s="264" t="s">
        <v>49</v>
      </c>
      <c r="O165" s="265">
        <v>0.099</v>
      </c>
      <c r="P165" s="265">
        <f>O165*H165</f>
        <v>0.47579400000000005</v>
      </c>
      <c r="Q165" s="265">
        <v>0</v>
      </c>
      <c r="R165" s="265">
        <f>Q165*H165</f>
        <v>0</v>
      </c>
      <c r="S165" s="265">
        <v>0</v>
      </c>
      <c r="T165" s="266">
        <f>S165*H165</f>
        <v>0</v>
      </c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R165" s="267" t="s">
        <v>186</v>
      </c>
      <c r="AT165" s="267" t="s">
        <v>182</v>
      </c>
      <c r="AU165" s="267" t="s">
        <v>94</v>
      </c>
      <c r="AY165" s="139" t="s">
        <v>180</v>
      </c>
      <c r="BE165" s="268">
        <f>IF(N165="základní",J165,0)</f>
        <v>0</v>
      </c>
      <c r="BF165" s="268">
        <f>IF(N165="snížená",J165,0)</f>
        <v>0</v>
      </c>
      <c r="BG165" s="268">
        <f>IF(N165="zákl. přenesená",J165,0)</f>
        <v>0</v>
      </c>
      <c r="BH165" s="268">
        <f>IF(N165="sníž. přenesená",J165,0)</f>
        <v>0</v>
      </c>
      <c r="BI165" s="268">
        <f>IF(N165="nulová",J165,0)</f>
        <v>0</v>
      </c>
      <c r="BJ165" s="139" t="s">
        <v>92</v>
      </c>
      <c r="BK165" s="268">
        <f>ROUND(I165*H165,2)</f>
        <v>0</v>
      </c>
      <c r="BL165" s="139" t="s">
        <v>186</v>
      </c>
      <c r="BM165" s="267" t="s">
        <v>597</v>
      </c>
    </row>
    <row r="166" spans="2:51" s="269" customFormat="1" ht="12">
      <c r="B166" s="270"/>
      <c r="C166" s="271"/>
      <c r="D166" s="272" t="s">
        <v>188</v>
      </c>
      <c r="E166" s="273" t="s">
        <v>139</v>
      </c>
      <c r="F166" s="274" t="s">
        <v>486</v>
      </c>
      <c r="G166" s="271"/>
      <c r="H166" s="275">
        <v>4.806</v>
      </c>
      <c r="I166" s="323"/>
      <c r="J166" s="271"/>
      <c r="L166" s="276"/>
      <c r="M166" s="277"/>
      <c r="N166" s="278"/>
      <c r="O166" s="278"/>
      <c r="P166" s="278"/>
      <c r="Q166" s="278"/>
      <c r="R166" s="278"/>
      <c r="S166" s="278"/>
      <c r="T166" s="279"/>
      <c r="AT166" s="280" t="s">
        <v>188</v>
      </c>
      <c r="AU166" s="280" t="s">
        <v>94</v>
      </c>
      <c r="AV166" s="269" t="s">
        <v>94</v>
      </c>
      <c r="AW166" s="269" t="s">
        <v>40</v>
      </c>
      <c r="AX166" s="269" t="s">
        <v>92</v>
      </c>
      <c r="AY166" s="280" t="s">
        <v>180</v>
      </c>
    </row>
    <row r="167" spans="1:65" s="155" customFormat="1" ht="21.75" customHeight="1">
      <c r="A167" s="151"/>
      <c r="B167" s="152"/>
      <c r="C167" s="256" t="s">
        <v>290</v>
      </c>
      <c r="D167" s="256" t="s">
        <v>182</v>
      </c>
      <c r="E167" s="257" t="s">
        <v>260</v>
      </c>
      <c r="F167" s="258" t="s">
        <v>261</v>
      </c>
      <c r="G167" s="259" t="s">
        <v>262</v>
      </c>
      <c r="H167" s="260">
        <v>192.24</v>
      </c>
      <c r="I167" s="84"/>
      <c r="J167" s="261">
        <f>ROUND(I167*$H167,2)</f>
        <v>0</v>
      </c>
      <c r="K167" s="262"/>
      <c r="L167" s="234"/>
      <c r="M167" s="263" t="s">
        <v>1</v>
      </c>
      <c r="N167" s="264" t="s">
        <v>49</v>
      </c>
      <c r="O167" s="265">
        <v>0</v>
      </c>
      <c r="P167" s="265">
        <f>O167*H167</f>
        <v>0</v>
      </c>
      <c r="Q167" s="265">
        <v>0</v>
      </c>
      <c r="R167" s="265">
        <f>Q167*H167</f>
        <v>0</v>
      </c>
      <c r="S167" s="265">
        <v>0</v>
      </c>
      <c r="T167" s="266">
        <f>S167*H167</f>
        <v>0</v>
      </c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R167" s="267" t="s">
        <v>186</v>
      </c>
      <c r="AT167" s="267" t="s">
        <v>182</v>
      </c>
      <c r="AU167" s="267" t="s">
        <v>94</v>
      </c>
      <c r="AY167" s="139" t="s">
        <v>180</v>
      </c>
      <c r="BE167" s="268">
        <f>IF(N167="základní",J167,0)</f>
        <v>0</v>
      </c>
      <c r="BF167" s="268">
        <f>IF(N167="snížená",J167,0)</f>
        <v>0</v>
      </c>
      <c r="BG167" s="268">
        <f>IF(N167="zákl. přenesená",J167,0)</f>
        <v>0</v>
      </c>
      <c r="BH167" s="268">
        <f>IF(N167="sníž. přenesená",J167,0)</f>
        <v>0</v>
      </c>
      <c r="BI167" s="268">
        <f>IF(N167="nulová",J167,0)</f>
        <v>0</v>
      </c>
      <c r="BJ167" s="139" t="s">
        <v>92</v>
      </c>
      <c r="BK167" s="268">
        <f>ROUND(I167*H167,2)</f>
        <v>0</v>
      </c>
      <c r="BL167" s="139" t="s">
        <v>186</v>
      </c>
      <c r="BM167" s="267" t="s">
        <v>598</v>
      </c>
    </row>
    <row r="168" spans="2:51" s="269" customFormat="1" ht="12">
      <c r="B168" s="270"/>
      <c r="C168" s="271"/>
      <c r="D168" s="272" t="s">
        <v>188</v>
      </c>
      <c r="E168" s="273" t="s">
        <v>140</v>
      </c>
      <c r="F168" s="274" t="s">
        <v>599</v>
      </c>
      <c r="G168" s="271"/>
      <c r="H168" s="275">
        <v>96.12</v>
      </c>
      <c r="I168" s="323"/>
      <c r="J168" s="271"/>
      <c r="L168" s="276"/>
      <c r="M168" s="277"/>
      <c r="N168" s="278"/>
      <c r="O168" s="278"/>
      <c r="P168" s="278"/>
      <c r="Q168" s="278"/>
      <c r="R168" s="278"/>
      <c r="S168" s="278"/>
      <c r="T168" s="279"/>
      <c r="AT168" s="280" t="s">
        <v>188</v>
      </c>
      <c r="AU168" s="280" t="s">
        <v>94</v>
      </c>
      <c r="AV168" s="269" t="s">
        <v>94</v>
      </c>
      <c r="AW168" s="269" t="s">
        <v>40</v>
      </c>
      <c r="AX168" s="269" t="s">
        <v>84</v>
      </c>
      <c r="AY168" s="280" t="s">
        <v>180</v>
      </c>
    </row>
    <row r="169" spans="2:51" s="269" customFormat="1" ht="12">
      <c r="B169" s="270"/>
      <c r="C169" s="271"/>
      <c r="D169" s="272" t="s">
        <v>188</v>
      </c>
      <c r="E169" s="273" t="s">
        <v>1</v>
      </c>
      <c r="F169" s="274" t="s">
        <v>265</v>
      </c>
      <c r="G169" s="271"/>
      <c r="H169" s="275">
        <v>192.24</v>
      </c>
      <c r="I169" s="323"/>
      <c r="J169" s="271"/>
      <c r="L169" s="276"/>
      <c r="M169" s="277"/>
      <c r="N169" s="278"/>
      <c r="O169" s="278"/>
      <c r="P169" s="278"/>
      <c r="Q169" s="278"/>
      <c r="R169" s="278"/>
      <c r="S169" s="278"/>
      <c r="T169" s="279"/>
      <c r="AT169" s="280" t="s">
        <v>188</v>
      </c>
      <c r="AU169" s="280" t="s">
        <v>94</v>
      </c>
      <c r="AV169" s="269" t="s">
        <v>94</v>
      </c>
      <c r="AW169" s="269" t="s">
        <v>40</v>
      </c>
      <c r="AX169" s="269" t="s">
        <v>92</v>
      </c>
      <c r="AY169" s="280" t="s">
        <v>180</v>
      </c>
    </row>
    <row r="170" spans="1:65" s="155" customFormat="1" ht="16.5" customHeight="1">
      <c r="A170" s="151"/>
      <c r="B170" s="152"/>
      <c r="C170" s="256" t="s">
        <v>7</v>
      </c>
      <c r="D170" s="256" t="s">
        <v>182</v>
      </c>
      <c r="E170" s="257" t="s">
        <v>267</v>
      </c>
      <c r="F170" s="258" t="s">
        <v>268</v>
      </c>
      <c r="G170" s="259" t="s">
        <v>213</v>
      </c>
      <c r="H170" s="260">
        <v>96.12</v>
      </c>
      <c r="I170" s="84"/>
      <c r="J170" s="261">
        <f>ROUND(I170*$H170,2)</f>
        <v>0</v>
      </c>
      <c r="K170" s="262"/>
      <c r="L170" s="234"/>
      <c r="M170" s="263" t="s">
        <v>1</v>
      </c>
      <c r="N170" s="264" t="s">
        <v>49</v>
      </c>
      <c r="O170" s="265">
        <v>0.009</v>
      </c>
      <c r="P170" s="265">
        <f>O170*H170</f>
        <v>0.86508</v>
      </c>
      <c r="Q170" s="265">
        <v>0</v>
      </c>
      <c r="R170" s="265">
        <f>Q170*H170</f>
        <v>0</v>
      </c>
      <c r="S170" s="265">
        <v>0</v>
      </c>
      <c r="T170" s="266">
        <f>S170*H170</f>
        <v>0</v>
      </c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R170" s="267" t="s">
        <v>186</v>
      </c>
      <c r="AT170" s="267" t="s">
        <v>182</v>
      </c>
      <c r="AU170" s="267" t="s">
        <v>94</v>
      </c>
      <c r="AY170" s="139" t="s">
        <v>180</v>
      </c>
      <c r="BE170" s="268">
        <f>IF(N170="základní",J170,0)</f>
        <v>0</v>
      </c>
      <c r="BF170" s="268">
        <f>IF(N170="snížená",J170,0)</f>
        <v>0</v>
      </c>
      <c r="BG170" s="268">
        <f>IF(N170="zákl. přenesená",J170,0)</f>
        <v>0</v>
      </c>
      <c r="BH170" s="268">
        <f>IF(N170="sníž. přenesená",J170,0)</f>
        <v>0</v>
      </c>
      <c r="BI170" s="268">
        <f>IF(N170="nulová",J170,0)</f>
        <v>0</v>
      </c>
      <c r="BJ170" s="139" t="s">
        <v>92</v>
      </c>
      <c r="BK170" s="268">
        <f>ROUND(I170*H170,2)</f>
        <v>0</v>
      </c>
      <c r="BL170" s="139" t="s">
        <v>186</v>
      </c>
      <c r="BM170" s="267" t="s">
        <v>600</v>
      </c>
    </row>
    <row r="171" spans="2:51" s="269" customFormat="1" ht="12">
      <c r="B171" s="270"/>
      <c r="C171" s="271"/>
      <c r="D171" s="272" t="s">
        <v>188</v>
      </c>
      <c r="E171" s="273" t="s">
        <v>1</v>
      </c>
      <c r="F171" s="274" t="s">
        <v>140</v>
      </c>
      <c r="G171" s="271"/>
      <c r="H171" s="275">
        <v>96.12</v>
      </c>
      <c r="I171" s="323"/>
      <c r="J171" s="271"/>
      <c r="L171" s="276"/>
      <c r="M171" s="277"/>
      <c r="N171" s="278"/>
      <c r="O171" s="278"/>
      <c r="P171" s="278"/>
      <c r="Q171" s="278"/>
      <c r="R171" s="278"/>
      <c r="S171" s="278"/>
      <c r="T171" s="279"/>
      <c r="AT171" s="280" t="s">
        <v>188</v>
      </c>
      <c r="AU171" s="280" t="s">
        <v>94</v>
      </c>
      <c r="AV171" s="269" t="s">
        <v>94</v>
      </c>
      <c r="AW171" s="269" t="s">
        <v>40</v>
      </c>
      <c r="AX171" s="269" t="s">
        <v>92</v>
      </c>
      <c r="AY171" s="280" t="s">
        <v>180</v>
      </c>
    </row>
    <row r="172" spans="1:65" s="155" customFormat="1" ht="21.75" customHeight="1">
      <c r="A172" s="151"/>
      <c r="B172" s="152"/>
      <c r="C172" s="256" t="s">
        <v>298</v>
      </c>
      <c r="D172" s="256" t="s">
        <v>182</v>
      </c>
      <c r="E172" s="257" t="s">
        <v>271</v>
      </c>
      <c r="F172" s="258" t="s">
        <v>272</v>
      </c>
      <c r="G172" s="259" t="s">
        <v>213</v>
      </c>
      <c r="H172" s="260">
        <v>94.978</v>
      </c>
      <c r="I172" s="84"/>
      <c r="J172" s="261">
        <f>ROUND(I172*$H172,2)</f>
        <v>0</v>
      </c>
      <c r="K172" s="262"/>
      <c r="L172" s="234"/>
      <c r="M172" s="263" t="s">
        <v>1</v>
      </c>
      <c r="N172" s="264" t="s">
        <v>49</v>
      </c>
      <c r="O172" s="265">
        <v>0.328</v>
      </c>
      <c r="P172" s="265">
        <f>O172*H172</f>
        <v>31.152784</v>
      </c>
      <c r="Q172" s="265">
        <v>0</v>
      </c>
      <c r="R172" s="265">
        <f>Q172*H172</f>
        <v>0</v>
      </c>
      <c r="S172" s="265">
        <v>0</v>
      </c>
      <c r="T172" s="266">
        <f>S172*H172</f>
        <v>0</v>
      </c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R172" s="267" t="s">
        <v>186</v>
      </c>
      <c r="AT172" s="267" t="s">
        <v>182</v>
      </c>
      <c r="AU172" s="267" t="s">
        <v>94</v>
      </c>
      <c r="AY172" s="139" t="s">
        <v>180</v>
      </c>
      <c r="BE172" s="268">
        <f>IF(N172="základní",J172,0)</f>
        <v>0</v>
      </c>
      <c r="BF172" s="268">
        <f>IF(N172="snížená",J172,0)</f>
        <v>0</v>
      </c>
      <c r="BG172" s="268">
        <f>IF(N172="zákl. přenesená",J172,0)</f>
        <v>0</v>
      </c>
      <c r="BH172" s="268">
        <f>IF(N172="sníž. přenesená",J172,0)</f>
        <v>0</v>
      </c>
      <c r="BI172" s="268">
        <f>IF(N172="nulová",J172,0)</f>
        <v>0</v>
      </c>
      <c r="BJ172" s="139" t="s">
        <v>92</v>
      </c>
      <c r="BK172" s="268">
        <f>ROUND(I172*H172,2)</f>
        <v>0</v>
      </c>
      <c r="BL172" s="139" t="s">
        <v>186</v>
      </c>
      <c r="BM172" s="267" t="s">
        <v>601</v>
      </c>
    </row>
    <row r="173" spans="2:51" s="269" customFormat="1" ht="22.5">
      <c r="B173" s="270"/>
      <c r="C173" s="271"/>
      <c r="D173" s="272" t="s">
        <v>188</v>
      </c>
      <c r="E173" s="273" t="s">
        <v>277</v>
      </c>
      <c r="F173" s="274" t="s">
        <v>602</v>
      </c>
      <c r="G173" s="271"/>
      <c r="H173" s="275">
        <v>94.978</v>
      </c>
      <c r="I173" s="323"/>
      <c r="J173" s="271"/>
      <c r="L173" s="276"/>
      <c r="M173" s="277"/>
      <c r="N173" s="278"/>
      <c r="O173" s="278"/>
      <c r="P173" s="278"/>
      <c r="Q173" s="278"/>
      <c r="R173" s="278"/>
      <c r="S173" s="278"/>
      <c r="T173" s="279"/>
      <c r="AT173" s="280" t="s">
        <v>188</v>
      </c>
      <c r="AU173" s="280" t="s">
        <v>94</v>
      </c>
      <c r="AV173" s="269" t="s">
        <v>94</v>
      </c>
      <c r="AW173" s="269" t="s">
        <v>40</v>
      </c>
      <c r="AX173" s="269" t="s">
        <v>92</v>
      </c>
      <c r="AY173" s="280" t="s">
        <v>180</v>
      </c>
    </row>
    <row r="174" spans="1:65" s="155" customFormat="1" ht="16.5" customHeight="1">
      <c r="A174" s="151"/>
      <c r="B174" s="152"/>
      <c r="C174" s="303" t="s">
        <v>304</v>
      </c>
      <c r="D174" s="303" t="s">
        <v>280</v>
      </c>
      <c r="E174" s="304" t="s">
        <v>281</v>
      </c>
      <c r="F174" s="305" t="s">
        <v>282</v>
      </c>
      <c r="G174" s="306" t="s">
        <v>262</v>
      </c>
      <c r="H174" s="307">
        <v>189.956</v>
      </c>
      <c r="I174" s="101"/>
      <c r="J174" s="261">
        <f>ROUND(I174*$H174,2)</f>
        <v>0</v>
      </c>
      <c r="K174" s="308"/>
      <c r="L174" s="309"/>
      <c r="M174" s="310" t="s">
        <v>1</v>
      </c>
      <c r="N174" s="311" t="s">
        <v>49</v>
      </c>
      <c r="O174" s="265">
        <v>0</v>
      </c>
      <c r="P174" s="265">
        <f>O174*H174</f>
        <v>0</v>
      </c>
      <c r="Q174" s="265">
        <v>1</v>
      </c>
      <c r="R174" s="265">
        <f>Q174*H174</f>
        <v>189.956</v>
      </c>
      <c r="S174" s="265">
        <v>0</v>
      </c>
      <c r="T174" s="266">
        <f>S174*H174</f>
        <v>0</v>
      </c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R174" s="267" t="s">
        <v>233</v>
      </c>
      <c r="AT174" s="267" t="s">
        <v>280</v>
      </c>
      <c r="AU174" s="267" t="s">
        <v>94</v>
      </c>
      <c r="AY174" s="139" t="s">
        <v>180</v>
      </c>
      <c r="BE174" s="268">
        <f>IF(N174="základní",J174,0)</f>
        <v>0</v>
      </c>
      <c r="BF174" s="268">
        <f>IF(N174="snížená",J174,0)</f>
        <v>0</v>
      </c>
      <c r="BG174" s="268">
        <f>IF(N174="zákl. přenesená",J174,0)</f>
        <v>0</v>
      </c>
      <c r="BH174" s="268">
        <f>IF(N174="sníž. přenesená",J174,0)</f>
        <v>0</v>
      </c>
      <c r="BI174" s="268">
        <f>IF(N174="nulová",J174,0)</f>
        <v>0</v>
      </c>
      <c r="BJ174" s="139" t="s">
        <v>92</v>
      </c>
      <c r="BK174" s="268">
        <f>ROUND(I174*H174,2)</f>
        <v>0</v>
      </c>
      <c r="BL174" s="139" t="s">
        <v>186</v>
      </c>
      <c r="BM174" s="267" t="s">
        <v>603</v>
      </c>
    </row>
    <row r="175" spans="2:51" s="269" customFormat="1" ht="12">
      <c r="B175" s="270"/>
      <c r="C175" s="271"/>
      <c r="D175" s="272" t="s">
        <v>188</v>
      </c>
      <c r="E175" s="273" t="s">
        <v>1</v>
      </c>
      <c r="F175" s="274" t="s">
        <v>604</v>
      </c>
      <c r="G175" s="271"/>
      <c r="H175" s="275">
        <v>189.956</v>
      </c>
      <c r="I175" s="323"/>
      <c r="J175" s="271"/>
      <c r="L175" s="276"/>
      <c r="M175" s="277"/>
      <c r="N175" s="278"/>
      <c r="O175" s="278"/>
      <c r="P175" s="278"/>
      <c r="Q175" s="278"/>
      <c r="R175" s="278"/>
      <c r="S175" s="278"/>
      <c r="T175" s="279"/>
      <c r="AT175" s="280" t="s">
        <v>188</v>
      </c>
      <c r="AU175" s="280" t="s">
        <v>94</v>
      </c>
      <c r="AV175" s="269" t="s">
        <v>94</v>
      </c>
      <c r="AW175" s="269" t="s">
        <v>40</v>
      </c>
      <c r="AX175" s="269" t="s">
        <v>92</v>
      </c>
      <c r="AY175" s="280" t="s">
        <v>180</v>
      </c>
    </row>
    <row r="176" spans="1:65" s="155" customFormat="1" ht="21.75" customHeight="1">
      <c r="A176" s="151"/>
      <c r="B176" s="152"/>
      <c r="C176" s="256" t="s">
        <v>309</v>
      </c>
      <c r="D176" s="256" t="s">
        <v>182</v>
      </c>
      <c r="E176" s="257" t="s">
        <v>605</v>
      </c>
      <c r="F176" s="258" t="s">
        <v>606</v>
      </c>
      <c r="G176" s="259" t="s">
        <v>202</v>
      </c>
      <c r="H176" s="260">
        <v>14.88</v>
      </c>
      <c r="I176" s="84"/>
      <c r="J176" s="261">
        <f>ROUND(I176*$H176,2)</f>
        <v>0</v>
      </c>
      <c r="K176" s="262"/>
      <c r="L176" s="234"/>
      <c r="M176" s="263" t="s">
        <v>1</v>
      </c>
      <c r="N176" s="264" t="s">
        <v>49</v>
      </c>
      <c r="O176" s="265">
        <v>0.007</v>
      </c>
      <c r="P176" s="265">
        <f>O176*H176</f>
        <v>0.10416</v>
      </c>
      <c r="Q176" s="265">
        <v>0</v>
      </c>
      <c r="R176" s="265">
        <f>Q176*H176</f>
        <v>0</v>
      </c>
      <c r="S176" s="265">
        <v>0</v>
      </c>
      <c r="T176" s="266">
        <f>S176*H176</f>
        <v>0</v>
      </c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R176" s="267" t="s">
        <v>186</v>
      </c>
      <c r="AT176" s="267" t="s">
        <v>182</v>
      </c>
      <c r="AU176" s="267" t="s">
        <v>94</v>
      </c>
      <c r="AY176" s="139" t="s">
        <v>180</v>
      </c>
      <c r="BE176" s="268">
        <f>IF(N176="základní",J176,0)</f>
        <v>0</v>
      </c>
      <c r="BF176" s="268">
        <f>IF(N176="snížená",J176,0)</f>
        <v>0</v>
      </c>
      <c r="BG176" s="268">
        <f>IF(N176="zákl. přenesená",J176,0)</f>
        <v>0</v>
      </c>
      <c r="BH176" s="268">
        <f>IF(N176="sníž. přenesená",J176,0)</f>
        <v>0</v>
      </c>
      <c r="BI176" s="268">
        <f>IF(N176="nulová",J176,0)</f>
        <v>0</v>
      </c>
      <c r="BJ176" s="139" t="s">
        <v>92</v>
      </c>
      <c r="BK176" s="268">
        <f>ROUND(I176*H176,2)</f>
        <v>0</v>
      </c>
      <c r="BL176" s="139" t="s">
        <v>186</v>
      </c>
      <c r="BM176" s="267" t="s">
        <v>607</v>
      </c>
    </row>
    <row r="177" spans="2:51" s="269" customFormat="1" ht="12">
      <c r="B177" s="270"/>
      <c r="C177" s="271"/>
      <c r="D177" s="272" t="s">
        <v>188</v>
      </c>
      <c r="E177" s="273" t="s">
        <v>478</v>
      </c>
      <c r="F177" s="274" t="s">
        <v>608</v>
      </c>
      <c r="G177" s="271"/>
      <c r="H177" s="275">
        <v>14.88</v>
      </c>
      <c r="I177" s="323"/>
      <c r="J177" s="271"/>
      <c r="L177" s="276"/>
      <c r="M177" s="277"/>
      <c r="N177" s="278"/>
      <c r="O177" s="278"/>
      <c r="P177" s="278"/>
      <c r="Q177" s="278"/>
      <c r="R177" s="278"/>
      <c r="S177" s="278"/>
      <c r="T177" s="279"/>
      <c r="AT177" s="280" t="s">
        <v>188</v>
      </c>
      <c r="AU177" s="280" t="s">
        <v>94</v>
      </c>
      <c r="AV177" s="269" t="s">
        <v>94</v>
      </c>
      <c r="AW177" s="269" t="s">
        <v>40</v>
      </c>
      <c r="AX177" s="269" t="s">
        <v>92</v>
      </c>
      <c r="AY177" s="280" t="s">
        <v>180</v>
      </c>
    </row>
    <row r="178" spans="1:65" s="155" customFormat="1" ht="16.5" customHeight="1">
      <c r="A178" s="151"/>
      <c r="B178" s="152"/>
      <c r="C178" s="303" t="s">
        <v>316</v>
      </c>
      <c r="D178" s="303" t="s">
        <v>280</v>
      </c>
      <c r="E178" s="304" t="s">
        <v>299</v>
      </c>
      <c r="F178" s="305" t="s">
        <v>300</v>
      </c>
      <c r="G178" s="306" t="s">
        <v>301</v>
      </c>
      <c r="H178" s="307">
        <v>0.223</v>
      </c>
      <c r="I178" s="101"/>
      <c r="J178" s="261">
        <f>ROUND(I178*$H178,2)</f>
        <v>0</v>
      </c>
      <c r="K178" s="308"/>
      <c r="L178" s="309"/>
      <c r="M178" s="310" t="s">
        <v>1</v>
      </c>
      <c r="N178" s="311" t="s">
        <v>49</v>
      </c>
      <c r="O178" s="265">
        <v>0</v>
      </c>
      <c r="P178" s="265">
        <f>O178*H178</f>
        <v>0</v>
      </c>
      <c r="Q178" s="265">
        <v>0.001</v>
      </c>
      <c r="R178" s="265">
        <f>Q178*H178</f>
        <v>0.000223</v>
      </c>
      <c r="S178" s="265">
        <v>0</v>
      </c>
      <c r="T178" s="266">
        <f>S178*H178</f>
        <v>0</v>
      </c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R178" s="267" t="s">
        <v>233</v>
      </c>
      <c r="AT178" s="267" t="s">
        <v>280</v>
      </c>
      <c r="AU178" s="267" t="s">
        <v>94</v>
      </c>
      <c r="AY178" s="139" t="s">
        <v>180</v>
      </c>
      <c r="BE178" s="268">
        <f>IF(N178="základní",J178,0)</f>
        <v>0</v>
      </c>
      <c r="BF178" s="268">
        <f>IF(N178="snížená",J178,0)</f>
        <v>0</v>
      </c>
      <c r="BG178" s="268">
        <f>IF(N178="zákl. přenesená",J178,0)</f>
        <v>0</v>
      </c>
      <c r="BH178" s="268">
        <f>IF(N178="sníž. přenesená",J178,0)</f>
        <v>0</v>
      </c>
      <c r="BI178" s="268">
        <f>IF(N178="nulová",J178,0)</f>
        <v>0</v>
      </c>
      <c r="BJ178" s="139" t="s">
        <v>92</v>
      </c>
      <c r="BK178" s="268">
        <f>ROUND(I178*H178,2)</f>
        <v>0</v>
      </c>
      <c r="BL178" s="139" t="s">
        <v>186</v>
      </c>
      <c r="BM178" s="267" t="s">
        <v>609</v>
      </c>
    </row>
    <row r="179" spans="2:51" s="269" customFormat="1" ht="12">
      <c r="B179" s="270"/>
      <c r="C179" s="271"/>
      <c r="D179" s="272" t="s">
        <v>188</v>
      </c>
      <c r="E179" s="273" t="s">
        <v>1</v>
      </c>
      <c r="F179" s="274" t="s">
        <v>610</v>
      </c>
      <c r="G179" s="271"/>
      <c r="H179" s="275">
        <v>0.223</v>
      </c>
      <c r="I179" s="323"/>
      <c r="J179" s="271"/>
      <c r="L179" s="276"/>
      <c r="M179" s="277"/>
      <c r="N179" s="278"/>
      <c r="O179" s="278"/>
      <c r="P179" s="278"/>
      <c r="Q179" s="278"/>
      <c r="R179" s="278"/>
      <c r="S179" s="278"/>
      <c r="T179" s="279"/>
      <c r="AT179" s="280" t="s">
        <v>188</v>
      </c>
      <c r="AU179" s="280" t="s">
        <v>94</v>
      </c>
      <c r="AV179" s="269" t="s">
        <v>94</v>
      </c>
      <c r="AW179" s="269" t="s">
        <v>40</v>
      </c>
      <c r="AX179" s="269" t="s">
        <v>92</v>
      </c>
      <c r="AY179" s="280" t="s">
        <v>180</v>
      </c>
    </row>
    <row r="180" spans="1:65" s="155" customFormat="1" ht="21.75" customHeight="1">
      <c r="A180" s="151"/>
      <c r="B180" s="152"/>
      <c r="C180" s="256" t="s">
        <v>321</v>
      </c>
      <c r="D180" s="256" t="s">
        <v>182</v>
      </c>
      <c r="E180" s="257" t="s">
        <v>305</v>
      </c>
      <c r="F180" s="258" t="s">
        <v>306</v>
      </c>
      <c r="G180" s="259" t="s">
        <v>202</v>
      </c>
      <c r="H180" s="260">
        <v>43.88</v>
      </c>
      <c r="I180" s="84"/>
      <c r="J180" s="261">
        <f>ROUND(I180*$H180,2)</f>
        <v>0</v>
      </c>
      <c r="K180" s="262"/>
      <c r="L180" s="234"/>
      <c r="M180" s="263" t="s">
        <v>1</v>
      </c>
      <c r="N180" s="264" t="s">
        <v>49</v>
      </c>
      <c r="O180" s="265">
        <v>0.857</v>
      </c>
      <c r="P180" s="265">
        <f>O180*H180</f>
        <v>37.605160000000005</v>
      </c>
      <c r="Q180" s="265">
        <v>0</v>
      </c>
      <c r="R180" s="265">
        <f>Q180*H180</f>
        <v>0</v>
      </c>
      <c r="S180" s="265">
        <v>0</v>
      </c>
      <c r="T180" s="266">
        <f>S180*H180</f>
        <v>0</v>
      </c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R180" s="267" t="s">
        <v>186</v>
      </c>
      <c r="AT180" s="267" t="s">
        <v>182</v>
      </c>
      <c r="AU180" s="267" t="s">
        <v>94</v>
      </c>
      <c r="AY180" s="139" t="s">
        <v>180</v>
      </c>
      <c r="BE180" s="268">
        <f>IF(N180="základní",J180,0)</f>
        <v>0</v>
      </c>
      <c r="BF180" s="268">
        <f>IF(N180="snížená",J180,0)</f>
        <v>0</v>
      </c>
      <c r="BG180" s="268">
        <f>IF(N180="zákl. přenesená",J180,0)</f>
        <v>0</v>
      </c>
      <c r="BH180" s="268">
        <f>IF(N180="sníž. přenesená",J180,0)</f>
        <v>0</v>
      </c>
      <c r="BI180" s="268">
        <f>IF(N180="nulová",J180,0)</f>
        <v>0</v>
      </c>
      <c r="BJ180" s="139" t="s">
        <v>92</v>
      </c>
      <c r="BK180" s="268">
        <f>ROUND(I180*H180,2)</f>
        <v>0</v>
      </c>
      <c r="BL180" s="139" t="s">
        <v>186</v>
      </c>
      <c r="BM180" s="267" t="s">
        <v>611</v>
      </c>
    </row>
    <row r="181" spans="2:51" s="269" customFormat="1" ht="12">
      <c r="B181" s="270"/>
      <c r="C181" s="271"/>
      <c r="D181" s="272" t="s">
        <v>188</v>
      </c>
      <c r="E181" s="273" t="s">
        <v>1</v>
      </c>
      <c r="F181" s="274" t="s">
        <v>147</v>
      </c>
      <c r="G181" s="271"/>
      <c r="H181" s="275">
        <v>43.88</v>
      </c>
      <c r="I181" s="323"/>
      <c r="J181" s="271"/>
      <c r="L181" s="276"/>
      <c r="M181" s="277"/>
      <c r="N181" s="278"/>
      <c r="O181" s="278"/>
      <c r="P181" s="278"/>
      <c r="Q181" s="278"/>
      <c r="R181" s="278"/>
      <c r="S181" s="278"/>
      <c r="T181" s="279"/>
      <c r="AT181" s="280" t="s">
        <v>188</v>
      </c>
      <c r="AU181" s="280" t="s">
        <v>94</v>
      </c>
      <c r="AV181" s="269" t="s">
        <v>94</v>
      </c>
      <c r="AW181" s="269" t="s">
        <v>40</v>
      </c>
      <c r="AX181" s="269" t="s">
        <v>92</v>
      </c>
      <c r="AY181" s="280" t="s">
        <v>180</v>
      </c>
    </row>
    <row r="182" spans="2:63" s="240" customFormat="1" ht="22.9" customHeight="1">
      <c r="B182" s="241"/>
      <c r="C182" s="242"/>
      <c r="D182" s="243" t="s">
        <v>83</v>
      </c>
      <c r="E182" s="254" t="s">
        <v>193</v>
      </c>
      <c r="F182" s="254" t="s">
        <v>612</v>
      </c>
      <c r="G182" s="242"/>
      <c r="H182" s="242"/>
      <c r="I182" s="326"/>
      <c r="J182" s="255">
        <f>SUM(J183:J185)</f>
        <v>0</v>
      </c>
      <c r="L182" s="246"/>
      <c r="M182" s="247"/>
      <c r="N182" s="248"/>
      <c r="O182" s="248"/>
      <c r="P182" s="249">
        <f>SUM(P183:P186)</f>
        <v>2.792</v>
      </c>
      <c r="Q182" s="248"/>
      <c r="R182" s="249">
        <f>SUM(R183:R186)</f>
        <v>1.3116</v>
      </c>
      <c r="S182" s="248"/>
      <c r="T182" s="250">
        <f>SUM(T183:T186)</f>
        <v>0</v>
      </c>
      <c r="AR182" s="251" t="s">
        <v>92</v>
      </c>
      <c r="AT182" s="252" t="s">
        <v>83</v>
      </c>
      <c r="AU182" s="252" t="s">
        <v>92</v>
      </c>
      <c r="AY182" s="251" t="s">
        <v>180</v>
      </c>
      <c r="BK182" s="253">
        <f>SUM(BK183:BK186)</f>
        <v>0</v>
      </c>
    </row>
    <row r="183" spans="1:65" s="155" customFormat="1" ht="21.75" customHeight="1">
      <c r="A183" s="151"/>
      <c r="B183" s="152"/>
      <c r="C183" s="256" t="s">
        <v>325</v>
      </c>
      <c r="D183" s="256" t="s">
        <v>182</v>
      </c>
      <c r="E183" s="257" t="s">
        <v>613</v>
      </c>
      <c r="F183" s="258" t="s">
        <v>614</v>
      </c>
      <c r="G183" s="259" t="s">
        <v>353</v>
      </c>
      <c r="H183" s="260">
        <v>2</v>
      </c>
      <c r="I183" s="84"/>
      <c r="J183" s="261">
        <f>ROUND(I183*$H183,2)</f>
        <v>0</v>
      </c>
      <c r="K183" s="262"/>
      <c r="L183" s="234"/>
      <c r="M183" s="263" t="s">
        <v>1</v>
      </c>
      <c r="N183" s="264" t="s">
        <v>49</v>
      </c>
      <c r="O183" s="265">
        <v>1.396</v>
      </c>
      <c r="P183" s="265">
        <f>O183*H183</f>
        <v>2.792</v>
      </c>
      <c r="Q183" s="265">
        <v>0.4858</v>
      </c>
      <c r="R183" s="265">
        <f>Q183*H183</f>
        <v>0.9716</v>
      </c>
      <c r="S183" s="265">
        <v>0</v>
      </c>
      <c r="T183" s="266">
        <f>S183*H183</f>
        <v>0</v>
      </c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R183" s="267" t="s">
        <v>186</v>
      </c>
      <c r="AT183" s="267" t="s">
        <v>182</v>
      </c>
      <c r="AU183" s="267" t="s">
        <v>94</v>
      </c>
      <c r="AY183" s="139" t="s">
        <v>180</v>
      </c>
      <c r="BE183" s="268">
        <f>IF(N183="základní",J183,0)</f>
        <v>0</v>
      </c>
      <c r="BF183" s="268">
        <f>IF(N183="snížená",J183,0)</f>
        <v>0</v>
      </c>
      <c r="BG183" s="268">
        <f>IF(N183="zákl. přenesená",J183,0)</f>
        <v>0</v>
      </c>
      <c r="BH183" s="268">
        <f>IF(N183="sníž. přenesená",J183,0)</f>
        <v>0</v>
      </c>
      <c r="BI183" s="268">
        <f>IF(N183="nulová",J183,0)</f>
        <v>0</v>
      </c>
      <c r="BJ183" s="139" t="s">
        <v>92</v>
      </c>
      <c r="BK183" s="268">
        <f>ROUND(I183*H183,2)</f>
        <v>0</v>
      </c>
      <c r="BL183" s="139" t="s">
        <v>186</v>
      </c>
      <c r="BM183" s="267" t="s">
        <v>615</v>
      </c>
    </row>
    <row r="184" spans="2:51" s="269" customFormat="1" ht="12">
      <c r="B184" s="270"/>
      <c r="C184" s="271"/>
      <c r="D184" s="272" t="s">
        <v>188</v>
      </c>
      <c r="E184" s="273" t="s">
        <v>1</v>
      </c>
      <c r="F184" s="274" t="s">
        <v>870</v>
      </c>
      <c r="G184" s="271"/>
      <c r="H184" s="275">
        <v>0.375</v>
      </c>
      <c r="I184" s="323"/>
      <c r="J184" s="271"/>
      <c r="L184" s="276"/>
      <c r="M184" s="277"/>
      <c r="N184" s="278"/>
      <c r="O184" s="278"/>
      <c r="P184" s="278"/>
      <c r="Q184" s="278"/>
      <c r="R184" s="278"/>
      <c r="S184" s="278"/>
      <c r="T184" s="279"/>
      <c r="AT184" s="280" t="s">
        <v>188</v>
      </c>
      <c r="AU184" s="280" t="s">
        <v>94</v>
      </c>
      <c r="AV184" s="269" t="s">
        <v>94</v>
      </c>
      <c r="AW184" s="269" t="s">
        <v>40</v>
      </c>
      <c r="AX184" s="269" t="s">
        <v>92</v>
      </c>
      <c r="AY184" s="280" t="s">
        <v>180</v>
      </c>
    </row>
    <row r="185" spans="1:65" s="155" customFormat="1" ht="16.5" customHeight="1">
      <c r="A185" s="151"/>
      <c r="B185" s="152"/>
      <c r="C185" s="303" t="s">
        <v>329</v>
      </c>
      <c r="D185" s="303" t="s">
        <v>280</v>
      </c>
      <c r="E185" s="304" t="s">
        <v>616</v>
      </c>
      <c r="F185" s="305" t="s">
        <v>871</v>
      </c>
      <c r="G185" s="306" t="s">
        <v>648</v>
      </c>
      <c r="H185" s="307">
        <v>2</v>
      </c>
      <c r="I185" s="101"/>
      <c r="J185" s="261">
        <f>ROUND(I185*$H185,2)</f>
        <v>0</v>
      </c>
      <c r="K185" s="308"/>
      <c r="L185" s="309"/>
      <c r="M185" s="310" t="s">
        <v>1</v>
      </c>
      <c r="N185" s="311" t="s">
        <v>49</v>
      </c>
      <c r="O185" s="265">
        <v>0</v>
      </c>
      <c r="P185" s="265">
        <f>O185*H185</f>
        <v>0</v>
      </c>
      <c r="Q185" s="265">
        <v>0.17</v>
      </c>
      <c r="R185" s="265">
        <f>Q185*H185</f>
        <v>0.34</v>
      </c>
      <c r="S185" s="265">
        <v>0</v>
      </c>
      <c r="T185" s="266">
        <f>S185*H185</f>
        <v>0</v>
      </c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R185" s="267" t="s">
        <v>233</v>
      </c>
      <c r="AT185" s="267" t="s">
        <v>280</v>
      </c>
      <c r="AU185" s="267" t="s">
        <v>94</v>
      </c>
      <c r="AY185" s="139" t="s">
        <v>180</v>
      </c>
      <c r="BE185" s="268">
        <f>IF(N185="základní",J185,0)</f>
        <v>0</v>
      </c>
      <c r="BF185" s="268">
        <f>IF(N185="snížená",J185,0)</f>
        <v>0</v>
      </c>
      <c r="BG185" s="268">
        <f>IF(N185="zákl. přenesená",J185,0)</f>
        <v>0</v>
      </c>
      <c r="BH185" s="268">
        <f>IF(N185="sníž. přenesená",J185,0)</f>
        <v>0</v>
      </c>
      <c r="BI185" s="268">
        <f>IF(N185="nulová",J185,0)</f>
        <v>0</v>
      </c>
      <c r="BJ185" s="139" t="s">
        <v>92</v>
      </c>
      <c r="BK185" s="268">
        <f>ROUND(I185*H185,2)</f>
        <v>0</v>
      </c>
      <c r="BL185" s="139" t="s">
        <v>186</v>
      </c>
      <c r="BM185" s="267" t="s">
        <v>617</v>
      </c>
    </row>
    <row r="186" spans="2:51" s="269" customFormat="1" ht="12">
      <c r="B186" s="270"/>
      <c r="C186" s="271"/>
      <c r="D186" s="272" t="s">
        <v>188</v>
      </c>
      <c r="E186" s="273" t="s">
        <v>1</v>
      </c>
      <c r="F186" s="274" t="s">
        <v>870</v>
      </c>
      <c r="G186" s="271"/>
      <c r="H186" s="275">
        <v>8</v>
      </c>
      <c r="I186" s="323"/>
      <c r="J186" s="271"/>
      <c r="L186" s="276"/>
      <c r="M186" s="277"/>
      <c r="N186" s="278"/>
      <c r="O186" s="278"/>
      <c r="P186" s="278"/>
      <c r="Q186" s="278"/>
      <c r="R186" s="278"/>
      <c r="S186" s="278"/>
      <c r="T186" s="279"/>
      <c r="AT186" s="280" t="s">
        <v>188</v>
      </c>
      <c r="AU186" s="280" t="s">
        <v>94</v>
      </c>
      <c r="AV186" s="269" t="s">
        <v>94</v>
      </c>
      <c r="AW186" s="269" t="s">
        <v>40</v>
      </c>
      <c r="AX186" s="269" t="s">
        <v>92</v>
      </c>
      <c r="AY186" s="280" t="s">
        <v>180</v>
      </c>
    </row>
    <row r="187" spans="2:63" s="240" customFormat="1" ht="22.9" customHeight="1">
      <c r="B187" s="241"/>
      <c r="C187" s="242"/>
      <c r="D187" s="243" t="s">
        <v>83</v>
      </c>
      <c r="E187" s="254" t="s">
        <v>225</v>
      </c>
      <c r="F187" s="254" t="s">
        <v>618</v>
      </c>
      <c r="G187" s="242"/>
      <c r="H187" s="242"/>
      <c r="I187" s="326"/>
      <c r="J187" s="255">
        <f>SUM(J188:J192)</f>
        <v>0</v>
      </c>
      <c r="L187" s="246"/>
      <c r="M187" s="247"/>
      <c r="N187" s="248"/>
      <c r="O187" s="248"/>
      <c r="P187" s="249">
        <f>SUM(P188:P193)</f>
        <v>2.563647</v>
      </c>
      <c r="Q187" s="248"/>
      <c r="R187" s="249">
        <f>SUM(R188:R193)</f>
        <v>2.47526903</v>
      </c>
      <c r="S187" s="248"/>
      <c r="T187" s="250">
        <f>SUM(T188:T193)</f>
        <v>0</v>
      </c>
      <c r="AR187" s="251" t="s">
        <v>92</v>
      </c>
      <c r="AT187" s="252" t="s">
        <v>83</v>
      </c>
      <c r="AU187" s="252" t="s">
        <v>92</v>
      </c>
      <c r="AY187" s="251" t="s">
        <v>180</v>
      </c>
      <c r="BK187" s="253">
        <f>SUM(BK188:BK193)</f>
        <v>0</v>
      </c>
    </row>
    <row r="188" spans="1:65" s="155" customFormat="1" ht="21.75" customHeight="1">
      <c r="A188" s="151"/>
      <c r="B188" s="152"/>
      <c r="C188" s="256" t="s">
        <v>333</v>
      </c>
      <c r="D188" s="256" t="s">
        <v>182</v>
      </c>
      <c r="E188" s="257" t="s">
        <v>619</v>
      </c>
      <c r="F188" s="258" t="s">
        <v>620</v>
      </c>
      <c r="G188" s="259" t="s">
        <v>213</v>
      </c>
      <c r="H188" s="260">
        <v>0.251</v>
      </c>
      <c r="I188" s="84"/>
      <c r="J188" s="261">
        <f>ROUND(I188*$H188,2)</f>
        <v>0</v>
      </c>
      <c r="K188" s="262"/>
      <c r="L188" s="234"/>
      <c r="M188" s="263" t="s">
        <v>1</v>
      </c>
      <c r="N188" s="264" t="s">
        <v>49</v>
      </c>
      <c r="O188" s="265">
        <v>3.213</v>
      </c>
      <c r="P188" s="265">
        <f>O188*H188</f>
        <v>0.806463</v>
      </c>
      <c r="Q188" s="265">
        <v>2.45329</v>
      </c>
      <c r="R188" s="265">
        <f>Q188*H188</f>
        <v>0.61577579</v>
      </c>
      <c r="S188" s="265">
        <v>0</v>
      </c>
      <c r="T188" s="266">
        <f>S188*H188</f>
        <v>0</v>
      </c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R188" s="267" t="s">
        <v>186</v>
      </c>
      <c r="AT188" s="267" t="s">
        <v>182</v>
      </c>
      <c r="AU188" s="267" t="s">
        <v>94</v>
      </c>
      <c r="AY188" s="139" t="s">
        <v>180</v>
      </c>
      <c r="BE188" s="268">
        <f>IF(N188="základní",J188,0)</f>
        <v>0</v>
      </c>
      <c r="BF188" s="268">
        <f>IF(N188="snížená",J188,0)</f>
        <v>0</v>
      </c>
      <c r="BG188" s="268">
        <f>IF(N188="zákl. přenesená",J188,0)</f>
        <v>0</v>
      </c>
      <c r="BH188" s="268">
        <f>IF(N188="sníž. přenesená",J188,0)</f>
        <v>0</v>
      </c>
      <c r="BI188" s="268">
        <f>IF(N188="nulová",J188,0)</f>
        <v>0</v>
      </c>
      <c r="BJ188" s="139" t="s">
        <v>92</v>
      </c>
      <c r="BK188" s="268">
        <f>ROUND(I188*H188,2)</f>
        <v>0</v>
      </c>
      <c r="BL188" s="139" t="s">
        <v>186</v>
      </c>
      <c r="BM188" s="267" t="s">
        <v>621</v>
      </c>
    </row>
    <row r="189" spans="2:51" s="269" customFormat="1" ht="12">
      <c r="B189" s="270"/>
      <c r="C189" s="271"/>
      <c r="D189" s="272" t="s">
        <v>188</v>
      </c>
      <c r="E189" s="273" t="s">
        <v>530</v>
      </c>
      <c r="F189" s="274" t="s">
        <v>622</v>
      </c>
      <c r="G189" s="271"/>
      <c r="H189" s="275">
        <v>0.251</v>
      </c>
      <c r="I189" s="323"/>
      <c r="J189" s="271"/>
      <c r="L189" s="276"/>
      <c r="M189" s="277"/>
      <c r="N189" s="278"/>
      <c r="O189" s="278"/>
      <c r="P189" s="278"/>
      <c r="Q189" s="278"/>
      <c r="R189" s="278"/>
      <c r="S189" s="278"/>
      <c r="T189" s="279"/>
      <c r="AT189" s="280" t="s">
        <v>188</v>
      </c>
      <c r="AU189" s="280" t="s">
        <v>94</v>
      </c>
      <c r="AV189" s="269" t="s">
        <v>94</v>
      </c>
      <c r="AW189" s="269" t="s">
        <v>40</v>
      </c>
      <c r="AX189" s="269" t="s">
        <v>92</v>
      </c>
      <c r="AY189" s="280" t="s">
        <v>180</v>
      </c>
    </row>
    <row r="190" spans="1:65" s="155" customFormat="1" ht="16.5" customHeight="1">
      <c r="A190" s="151"/>
      <c r="B190" s="152"/>
      <c r="C190" s="303" t="s">
        <v>337</v>
      </c>
      <c r="D190" s="303" t="s">
        <v>280</v>
      </c>
      <c r="E190" s="304" t="s">
        <v>623</v>
      </c>
      <c r="F190" s="305" t="s">
        <v>624</v>
      </c>
      <c r="G190" s="306" t="s">
        <v>202</v>
      </c>
      <c r="H190" s="307">
        <v>3.138</v>
      </c>
      <c r="I190" s="101"/>
      <c r="J190" s="261">
        <f>ROUND(I190*$H190,2)</f>
        <v>0</v>
      </c>
      <c r="K190" s="308"/>
      <c r="L190" s="309"/>
      <c r="M190" s="310" t="s">
        <v>1</v>
      </c>
      <c r="N190" s="311" t="s">
        <v>49</v>
      </c>
      <c r="O190" s="265">
        <v>0</v>
      </c>
      <c r="P190" s="265">
        <f>O190*H190</f>
        <v>0</v>
      </c>
      <c r="Q190" s="265">
        <v>0.00198</v>
      </c>
      <c r="R190" s="265">
        <f>Q190*H190</f>
        <v>0.00621324</v>
      </c>
      <c r="S190" s="265">
        <v>0</v>
      </c>
      <c r="T190" s="266">
        <f>S190*H190</f>
        <v>0</v>
      </c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R190" s="267" t="s">
        <v>233</v>
      </c>
      <c r="AT190" s="267" t="s">
        <v>280</v>
      </c>
      <c r="AU190" s="267" t="s">
        <v>94</v>
      </c>
      <c r="AY190" s="139" t="s">
        <v>180</v>
      </c>
      <c r="BE190" s="268">
        <f>IF(N190="základní",J190,0)</f>
        <v>0</v>
      </c>
      <c r="BF190" s="268">
        <f>IF(N190="snížená",J190,0)</f>
        <v>0</v>
      </c>
      <c r="BG190" s="268">
        <f>IF(N190="zákl. přenesená",J190,0)</f>
        <v>0</v>
      </c>
      <c r="BH190" s="268">
        <f>IF(N190="sníž. přenesená",J190,0)</f>
        <v>0</v>
      </c>
      <c r="BI190" s="268">
        <f>IF(N190="nulová",J190,0)</f>
        <v>0</v>
      </c>
      <c r="BJ190" s="139" t="s">
        <v>92</v>
      </c>
      <c r="BK190" s="268">
        <f>ROUND(I190*H190,2)</f>
        <v>0</v>
      </c>
      <c r="BL190" s="139" t="s">
        <v>186</v>
      </c>
      <c r="BM190" s="267" t="s">
        <v>625</v>
      </c>
    </row>
    <row r="191" spans="2:51" s="269" customFormat="1" ht="12">
      <c r="B191" s="270"/>
      <c r="C191" s="271"/>
      <c r="D191" s="272" t="s">
        <v>188</v>
      </c>
      <c r="E191" s="273" t="s">
        <v>1</v>
      </c>
      <c r="F191" s="274" t="s">
        <v>626</v>
      </c>
      <c r="G191" s="271"/>
      <c r="H191" s="275">
        <v>3.138</v>
      </c>
      <c r="I191" s="323"/>
      <c r="J191" s="271"/>
      <c r="L191" s="276"/>
      <c r="M191" s="277"/>
      <c r="N191" s="278"/>
      <c r="O191" s="278"/>
      <c r="P191" s="278"/>
      <c r="Q191" s="278"/>
      <c r="R191" s="278"/>
      <c r="S191" s="278"/>
      <c r="T191" s="279"/>
      <c r="AT191" s="280" t="s">
        <v>188</v>
      </c>
      <c r="AU191" s="280" t="s">
        <v>94</v>
      </c>
      <c r="AV191" s="269" t="s">
        <v>94</v>
      </c>
      <c r="AW191" s="269" t="s">
        <v>40</v>
      </c>
      <c r="AX191" s="269" t="s">
        <v>92</v>
      </c>
      <c r="AY191" s="280" t="s">
        <v>180</v>
      </c>
    </row>
    <row r="192" spans="1:65" s="155" customFormat="1" ht="21.75" customHeight="1">
      <c r="A192" s="151"/>
      <c r="B192" s="152"/>
      <c r="C192" s="256" t="s">
        <v>342</v>
      </c>
      <c r="D192" s="256" t="s">
        <v>182</v>
      </c>
      <c r="E192" s="257" t="s">
        <v>627</v>
      </c>
      <c r="F192" s="258" t="s">
        <v>628</v>
      </c>
      <c r="G192" s="259" t="s">
        <v>213</v>
      </c>
      <c r="H192" s="260">
        <v>0.858</v>
      </c>
      <c r="I192" s="84"/>
      <c r="J192" s="261">
        <f>ROUND(I192*$H192,2)</f>
        <v>0</v>
      </c>
      <c r="K192" s="262"/>
      <c r="L192" s="234"/>
      <c r="M192" s="263" t="s">
        <v>1</v>
      </c>
      <c r="N192" s="264" t="s">
        <v>49</v>
      </c>
      <c r="O192" s="265">
        <v>2.048</v>
      </c>
      <c r="P192" s="265">
        <f>O192*H192</f>
        <v>1.757184</v>
      </c>
      <c r="Q192" s="265">
        <v>2.16</v>
      </c>
      <c r="R192" s="265">
        <f>Q192*H192</f>
        <v>1.85328</v>
      </c>
      <c r="S192" s="265">
        <v>0</v>
      </c>
      <c r="T192" s="266">
        <f>S192*H192</f>
        <v>0</v>
      </c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R192" s="267" t="s">
        <v>186</v>
      </c>
      <c r="AT192" s="267" t="s">
        <v>182</v>
      </c>
      <c r="AU192" s="267" t="s">
        <v>94</v>
      </c>
      <c r="AY192" s="139" t="s">
        <v>180</v>
      </c>
      <c r="BE192" s="268">
        <f>IF(N192="základní",J192,0)</f>
        <v>0</v>
      </c>
      <c r="BF192" s="268">
        <f>IF(N192="snížená",J192,0)</f>
        <v>0</v>
      </c>
      <c r="BG192" s="268">
        <f>IF(N192="zákl. přenesená",J192,0)</f>
        <v>0</v>
      </c>
      <c r="BH192" s="268">
        <f>IF(N192="sníž. přenesená",J192,0)</f>
        <v>0</v>
      </c>
      <c r="BI192" s="268">
        <f>IF(N192="nulová",J192,0)</f>
        <v>0</v>
      </c>
      <c r="BJ192" s="139" t="s">
        <v>92</v>
      </c>
      <c r="BK192" s="268">
        <f>ROUND(I192*H192,2)</f>
        <v>0</v>
      </c>
      <c r="BL192" s="139" t="s">
        <v>186</v>
      </c>
      <c r="BM192" s="267" t="s">
        <v>629</v>
      </c>
    </row>
    <row r="193" spans="2:51" s="269" customFormat="1" ht="22.5">
      <c r="B193" s="270"/>
      <c r="C193" s="271"/>
      <c r="D193" s="272" t="s">
        <v>188</v>
      </c>
      <c r="E193" s="273" t="s">
        <v>1</v>
      </c>
      <c r="F193" s="274" t="s">
        <v>630</v>
      </c>
      <c r="G193" s="271"/>
      <c r="H193" s="275">
        <v>0.858</v>
      </c>
      <c r="I193" s="323"/>
      <c r="J193" s="271"/>
      <c r="L193" s="276"/>
      <c r="M193" s="277"/>
      <c r="N193" s="278"/>
      <c r="O193" s="278"/>
      <c r="P193" s="278"/>
      <c r="Q193" s="278"/>
      <c r="R193" s="278"/>
      <c r="S193" s="278"/>
      <c r="T193" s="279"/>
      <c r="AT193" s="280" t="s">
        <v>188</v>
      </c>
      <c r="AU193" s="280" t="s">
        <v>94</v>
      </c>
      <c r="AV193" s="269" t="s">
        <v>94</v>
      </c>
      <c r="AW193" s="269" t="s">
        <v>40</v>
      </c>
      <c r="AX193" s="269" t="s">
        <v>92</v>
      </c>
      <c r="AY193" s="280" t="s">
        <v>180</v>
      </c>
    </row>
    <row r="194" spans="2:63" s="240" customFormat="1" ht="22.9" customHeight="1">
      <c r="B194" s="241"/>
      <c r="C194" s="242"/>
      <c r="D194" s="243" t="s">
        <v>83</v>
      </c>
      <c r="E194" s="254" t="s">
        <v>233</v>
      </c>
      <c r="F194" s="254" t="s">
        <v>315</v>
      </c>
      <c r="G194" s="242"/>
      <c r="H194" s="242"/>
      <c r="I194" s="326"/>
      <c r="J194" s="255">
        <f>SUM(J195:J221)</f>
        <v>0</v>
      </c>
      <c r="L194" s="246"/>
      <c r="M194" s="247"/>
      <c r="N194" s="248"/>
      <c r="O194" s="248"/>
      <c r="P194" s="249">
        <f>SUM(P195:P221)</f>
        <v>33.404179</v>
      </c>
      <c r="Q194" s="248"/>
      <c r="R194" s="249">
        <f>SUM(R195:R221)</f>
        <v>14.68478</v>
      </c>
      <c r="S194" s="248"/>
      <c r="T194" s="250">
        <f>SUM(T195:T221)</f>
        <v>3.95351</v>
      </c>
      <c r="AR194" s="251" t="s">
        <v>92</v>
      </c>
      <c r="AT194" s="252" t="s">
        <v>83</v>
      </c>
      <c r="AU194" s="252" t="s">
        <v>92</v>
      </c>
      <c r="AY194" s="251" t="s">
        <v>180</v>
      </c>
      <c r="BK194" s="253">
        <f>SUM(BK195:BK221)</f>
        <v>0</v>
      </c>
    </row>
    <row r="195" spans="1:65" s="155" customFormat="1" ht="21.75" customHeight="1">
      <c r="A195" s="151"/>
      <c r="B195" s="152"/>
      <c r="C195" s="256" t="s">
        <v>346</v>
      </c>
      <c r="D195" s="256" t="s">
        <v>182</v>
      </c>
      <c r="E195" s="257" t="s">
        <v>631</v>
      </c>
      <c r="F195" s="258" t="s">
        <v>632</v>
      </c>
      <c r="G195" s="259" t="s">
        <v>319</v>
      </c>
      <c r="H195" s="260">
        <v>2</v>
      </c>
      <c r="I195" s="84"/>
      <c r="J195" s="261">
        <f>ROUND(I195*$H195,2)</f>
        <v>0</v>
      </c>
      <c r="K195" s="262"/>
      <c r="L195" s="234"/>
      <c r="M195" s="263" t="s">
        <v>1</v>
      </c>
      <c r="N195" s="264" t="s">
        <v>49</v>
      </c>
      <c r="O195" s="265">
        <v>0.681</v>
      </c>
      <c r="P195" s="265">
        <f aca="true" t="shared" si="0" ref="P195:P203">O195*H195</f>
        <v>1.362</v>
      </c>
      <c r="Q195" s="265">
        <v>0</v>
      </c>
      <c r="R195" s="265">
        <f aca="true" t="shared" si="1" ref="R195:R203">Q195*H195</f>
        <v>0</v>
      </c>
      <c r="S195" s="265">
        <v>0</v>
      </c>
      <c r="T195" s="266">
        <f aca="true" t="shared" si="2" ref="T195:T203">S195*H195</f>
        <v>0</v>
      </c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R195" s="267" t="s">
        <v>186</v>
      </c>
      <c r="AT195" s="267" t="s">
        <v>182</v>
      </c>
      <c r="AU195" s="267" t="s">
        <v>94</v>
      </c>
      <c r="AY195" s="139" t="s">
        <v>180</v>
      </c>
      <c r="BE195" s="268">
        <f aca="true" t="shared" si="3" ref="BE195:BE203">IF(N195="základní",J195,0)</f>
        <v>0</v>
      </c>
      <c r="BF195" s="268">
        <f aca="true" t="shared" si="4" ref="BF195:BF203">IF(N195="snížená",J195,0)</f>
        <v>0</v>
      </c>
      <c r="BG195" s="268">
        <f aca="true" t="shared" si="5" ref="BG195:BG203">IF(N195="zákl. přenesená",J195,0)</f>
        <v>0</v>
      </c>
      <c r="BH195" s="268">
        <f aca="true" t="shared" si="6" ref="BH195:BH203">IF(N195="sníž. přenesená",J195,0)</f>
        <v>0</v>
      </c>
      <c r="BI195" s="268">
        <f aca="true" t="shared" si="7" ref="BI195:BI203">IF(N195="nulová",J195,0)</f>
        <v>0</v>
      </c>
      <c r="BJ195" s="139" t="s">
        <v>92</v>
      </c>
      <c r="BK195" s="268">
        <f aca="true" t="shared" si="8" ref="BK195:BK203">ROUND(I195*H195,2)</f>
        <v>0</v>
      </c>
      <c r="BL195" s="139" t="s">
        <v>186</v>
      </c>
      <c r="BM195" s="267" t="s">
        <v>633</v>
      </c>
    </row>
    <row r="196" spans="1:65" s="155" customFormat="1" ht="21.75" customHeight="1">
      <c r="A196" s="151"/>
      <c r="B196" s="152"/>
      <c r="C196" s="303" t="s">
        <v>350</v>
      </c>
      <c r="D196" s="303" t="s">
        <v>280</v>
      </c>
      <c r="E196" s="304" t="s">
        <v>634</v>
      </c>
      <c r="F196" s="305" t="s">
        <v>635</v>
      </c>
      <c r="G196" s="306" t="s">
        <v>319</v>
      </c>
      <c r="H196" s="307">
        <v>2</v>
      </c>
      <c r="I196" s="101"/>
      <c r="J196" s="261">
        <f aca="true" t="shared" si="9" ref="J196:J203">ROUND(I196*$H196,2)</f>
        <v>0</v>
      </c>
      <c r="K196" s="308"/>
      <c r="L196" s="309"/>
      <c r="M196" s="310" t="s">
        <v>1</v>
      </c>
      <c r="N196" s="311" t="s">
        <v>49</v>
      </c>
      <c r="O196" s="265">
        <v>0</v>
      </c>
      <c r="P196" s="265">
        <f t="shared" si="0"/>
        <v>0</v>
      </c>
      <c r="Q196" s="265">
        <v>0.036</v>
      </c>
      <c r="R196" s="265">
        <f t="shared" si="1"/>
        <v>0.072</v>
      </c>
      <c r="S196" s="265">
        <v>0</v>
      </c>
      <c r="T196" s="266">
        <f t="shared" si="2"/>
        <v>0</v>
      </c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R196" s="267" t="s">
        <v>233</v>
      </c>
      <c r="AT196" s="267" t="s">
        <v>280</v>
      </c>
      <c r="AU196" s="267" t="s">
        <v>94</v>
      </c>
      <c r="AY196" s="139" t="s">
        <v>180</v>
      </c>
      <c r="BE196" s="268">
        <f t="shared" si="3"/>
        <v>0</v>
      </c>
      <c r="BF196" s="268">
        <f t="shared" si="4"/>
        <v>0</v>
      </c>
      <c r="BG196" s="268">
        <f t="shared" si="5"/>
        <v>0</v>
      </c>
      <c r="BH196" s="268">
        <f t="shared" si="6"/>
        <v>0</v>
      </c>
      <c r="BI196" s="268">
        <f t="shared" si="7"/>
        <v>0</v>
      </c>
      <c r="BJ196" s="139" t="s">
        <v>92</v>
      </c>
      <c r="BK196" s="268">
        <f t="shared" si="8"/>
        <v>0</v>
      </c>
      <c r="BL196" s="139" t="s">
        <v>186</v>
      </c>
      <c r="BM196" s="267" t="s">
        <v>636</v>
      </c>
    </row>
    <row r="197" spans="1:65" s="155" customFormat="1" ht="21.75" customHeight="1">
      <c r="A197" s="151"/>
      <c r="B197" s="152"/>
      <c r="C197" s="256" t="s">
        <v>355</v>
      </c>
      <c r="D197" s="256" t="s">
        <v>182</v>
      </c>
      <c r="E197" s="257" t="s">
        <v>637</v>
      </c>
      <c r="F197" s="258" t="s">
        <v>638</v>
      </c>
      <c r="G197" s="259" t="s">
        <v>353</v>
      </c>
      <c r="H197" s="260">
        <v>2</v>
      </c>
      <c r="I197" s="84"/>
      <c r="J197" s="261">
        <f t="shared" si="9"/>
        <v>0</v>
      </c>
      <c r="K197" s="262"/>
      <c r="L197" s="234"/>
      <c r="M197" s="263" t="s">
        <v>1</v>
      </c>
      <c r="N197" s="264" t="s">
        <v>49</v>
      </c>
      <c r="O197" s="265">
        <v>2.292</v>
      </c>
      <c r="P197" s="265">
        <f t="shared" si="0"/>
        <v>4.584</v>
      </c>
      <c r="Q197" s="265">
        <v>0</v>
      </c>
      <c r="R197" s="265">
        <f t="shared" si="1"/>
        <v>0</v>
      </c>
      <c r="S197" s="265">
        <v>0</v>
      </c>
      <c r="T197" s="266">
        <f t="shared" si="2"/>
        <v>0</v>
      </c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R197" s="267" t="s">
        <v>186</v>
      </c>
      <c r="AT197" s="267" t="s">
        <v>182</v>
      </c>
      <c r="AU197" s="267" t="s">
        <v>94</v>
      </c>
      <c r="AY197" s="139" t="s">
        <v>180</v>
      </c>
      <c r="BE197" s="268">
        <f t="shared" si="3"/>
        <v>0</v>
      </c>
      <c r="BF197" s="268">
        <f t="shared" si="4"/>
        <v>0</v>
      </c>
      <c r="BG197" s="268">
        <f t="shared" si="5"/>
        <v>0</v>
      </c>
      <c r="BH197" s="268">
        <f t="shared" si="6"/>
        <v>0</v>
      </c>
      <c r="BI197" s="268">
        <f t="shared" si="7"/>
        <v>0</v>
      </c>
      <c r="BJ197" s="139" t="s">
        <v>92</v>
      </c>
      <c r="BK197" s="268">
        <f t="shared" si="8"/>
        <v>0</v>
      </c>
      <c r="BL197" s="139" t="s">
        <v>186</v>
      </c>
      <c r="BM197" s="267" t="s">
        <v>639</v>
      </c>
    </row>
    <row r="198" spans="1:65" s="155" customFormat="1" ht="21.75" customHeight="1">
      <c r="A198" s="151"/>
      <c r="B198" s="152"/>
      <c r="C198" s="303" t="s">
        <v>359</v>
      </c>
      <c r="D198" s="303" t="s">
        <v>280</v>
      </c>
      <c r="E198" s="304" t="s">
        <v>640</v>
      </c>
      <c r="F198" s="305" t="s">
        <v>641</v>
      </c>
      <c r="G198" s="306" t="s">
        <v>353</v>
      </c>
      <c r="H198" s="307">
        <v>2</v>
      </c>
      <c r="I198" s="101"/>
      <c r="J198" s="261">
        <f t="shared" si="9"/>
        <v>0</v>
      </c>
      <c r="K198" s="308"/>
      <c r="L198" s="309"/>
      <c r="M198" s="310" t="s">
        <v>1</v>
      </c>
      <c r="N198" s="311" t="s">
        <v>49</v>
      </c>
      <c r="O198" s="265">
        <v>0</v>
      </c>
      <c r="P198" s="265">
        <f t="shared" si="0"/>
        <v>0</v>
      </c>
      <c r="Q198" s="265">
        <v>0.0286</v>
      </c>
      <c r="R198" s="265">
        <f t="shared" si="1"/>
        <v>0.0572</v>
      </c>
      <c r="S198" s="265">
        <v>0</v>
      </c>
      <c r="T198" s="266">
        <f t="shared" si="2"/>
        <v>0</v>
      </c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R198" s="267" t="s">
        <v>233</v>
      </c>
      <c r="AT198" s="267" t="s">
        <v>280</v>
      </c>
      <c r="AU198" s="267" t="s">
        <v>94</v>
      </c>
      <c r="AY198" s="139" t="s">
        <v>180</v>
      </c>
      <c r="BE198" s="268">
        <f t="shared" si="3"/>
        <v>0</v>
      </c>
      <c r="BF198" s="268">
        <f t="shared" si="4"/>
        <v>0</v>
      </c>
      <c r="BG198" s="268">
        <f t="shared" si="5"/>
        <v>0</v>
      </c>
      <c r="BH198" s="268">
        <f t="shared" si="6"/>
        <v>0</v>
      </c>
      <c r="BI198" s="268">
        <f t="shared" si="7"/>
        <v>0</v>
      </c>
      <c r="BJ198" s="139" t="s">
        <v>92</v>
      </c>
      <c r="BK198" s="268">
        <f t="shared" si="8"/>
        <v>0</v>
      </c>
      <c r="BL198" s="139" t="s">
        <v>186</v>
      </c>
      <c r="BM198" s="267" t="s">
        <v>642</v>
      </c>
    </row>
    <row r="199" spans="1:65" s="155" customFormat="1" ht="21.75" customHeight="1">
      <c r="A199" s="151"/>
      <c r="B199" s="152"/>
      <c r="C199" s="256" t="s">
        <v>363</v>
      </c>
      <c r="D199" s="256" t="s">
        <v>182</v>
      </c>
      <c r="E199" s="257" t="s">
        <v>643</v>
      </c>
      <c r="F199" s="258" t="s">
        <v>644</v>
      </c>
      <c r="G199" s="259" t="s">
        <v>353</v>
      </c>
      <c r="H199" s="260">
        <v>4</v>
      </c>
      <c r="I199" s="84"/>
      <c r="J199" s="261">
        <f t="shared" si="9"/>
        <v>0</v>
      </c>
      <c r="K199" s="262"/>
      <c r="L199" s="234"/>
      <c r="M199" s="263" t="s">
        <v>1</v>
      </c>
      <c r="N199" s="264" t="s">
        <v>49</v>
      </c>
      <c r="O199" s="265">
        <v>1.04</v>
      </c>
      <c r="P199" s="265">
        <f t="shared" si="0"/>
        <v>4.16</v>
      </c>
      <c r="Q199" s="265">
        <v>0.00301</v>
      </c>
      <c r="R199" s="265">
        <f t="shared" si="1"/>
        <v>0.01204</v>
      </c>
      <c r="S199" s="265">
        <v>0</v>
      </c>
      <c r="T199" s="266">
        <f t="shared" si="2"/>
        <v>0</v>
      </c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R199" s="267" t="s">
        <v>186</v>
      </c>
      <c r="AT199" s="267" t="s">
        <v>182</v>
      </c>
      <c r="AU199" s="267" t="s">
        <v>94</v>
      </c>
      <c r="AY199" s="139" t="s">
        <v>180</v>
      </c>
      <c r="BE199" s="268">
        <f t="shared" si="3"/>
        <v>0</v>
      </c>
      <c r="BF199" s="268">
        <f t="shared" si="4"/>
        <v>0</v>
      </c>
      <c r="BG199" s="268">
        <f t="shared" si="5"/>
        <v>0</v>
      </c>
      <c r="BH199" s="268">
        <f t="shared" si="6"/>
        <v>0</v>
      </c>
      <c r="BI199" s="268">
        <f t="shared" si="7"/>
        <v>0</v>
      </c>
      <c r="BJ199" s="139" t="s">
        <v>92</v>
      </c>
      <c r="BK199" s="268">
        <f t="shared" si="8"/>
        <v>0</v>
      </c>
      <c r="BL199" s="139" t="s">
        <v>186</v>
      </c>
      <c r="BM199" s="267" t="s">
        <v>645</v>
      </c>
    </row>
    <row r="200" spans="1:65" s="155" customFormat="1" ht="16.5" customHeight="1">
      <c r="A200" s="151"/>
      <c r="B200" s="152"/>
      <c r="C200" s="303" t="s">
        <v>367</v>
      </c>
      <c r="D200" s="303" t="s">
        <v>280</v>
      </c>
      <c r="E200" s="304" t="s">
        <v>646</v>
      </c>
      <c r="F200" s="305" t="s">
        <v>647</v>
      </c>
      <c r="G200" s="306" t="s">
        <v>648</v>
      </c>
      <c r="H200" s="307">
        <v>2</v>
      </c>
      <c r="I200" s="101"/>
      <c r="J200" s="261">
        <f t="shared" si="9"/>
        <v>0</v>
      </c>
      <c r="K200" s="308"/>
      <c r="L200" s="309"/>
      <c r="M200" s="310" t="s">
        <v>1</v>
      </c>
      <c r="N200" s="311" t="s">
        <v>49</v>
      </c>
      <c r="O200" s="265">
        <v>0</v>
      </c>
      <c r="P200" s="265">
        <f t="shared" si="0"/>
        <v>0</v>
      </c>
      <c r="Q200" s="265">
        <v>0.0145</v>
      </c>
      <c r="R200" s="265">
        <f t="shared" si="1"/>
        <v>0.029</v>
      </c>
      <c r="S200" s="265">
        <v>0</v>
      </c>
      <c r="T200" s="266">
        <f t="shared" si="2"/>
        <v>0</v>
      </c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R200" s="267" t="s">
        <v>233</v>
      </c>
      <c r="AT200" s="267" t="s">
        <v>280</v>
      </c>
      <c r="AU200" s="267" t="s">
        <v>94</v>
      </c>
      <c r="AY200" s="139" t="s">
        <v>180</v>
      </c>
      <c r="BE200" s="268">
        <f t="shared" si="3"/>
        <v>0</v>
      </c>
      <c r="BF200" s="268">
        <f t="shared" si="4"/>
        <v>0</v>
      </c>
      <c r="BG200" s="268">
        <f t="shared" si="5"/>
        <v>0</v>
      </c>
      <c r="BH200" s="268">
        <f t="shared" si="6"/>
        <v>0</v>
      </c>
      <c r="BI200" s="268">
        <f t="shared" si="7"/>
        <v>0</v>
      </c>
      <c r="BJ200" s="139" t="s">
        <v>92</v>
      </c>
      <c r="BK200" s="268">
        <f t="shared" si="8"/>
        <v>0</v>
      </c>
      <c r="BL200" s="139" t="s">
        <v>186</v>
      </c>
      <c r="BM200" s="267" t="s">
        <v>649</v>
      </c>
    </row>
    <row r="201" spans="1:65" s="155" customFormat="1" ht="16.5" customHeight="1">
      <c r="A201" s="151"/>
      <c r="B201" s="152"/>
      <c r="C201" s="303" t="s">
        <v>371</v>
      </c>
      <c r="D201" s="303" t="s">
        <v>280</v>
      </c>
      <c r="E201" s="304" t="s">
        <v>650</v>
      </c>
      <c r="F201" s="305" t="s">
        <v>651</v>
      </c>
      <c r="G201" s="306" t="s">
        <v>648</v>
      </c>
      <c r="H201" s="307">
        <v>1</v>
      </c>
      <c r="I201" s="101"/>
      <c r="J201" s="261">
        <f t="shared" si="9"/>
        <v>0</v>
      </c>
      <c r="K201" s="308"/>
      <c r="L201" s="309"/>
      <c r="M201" s="310" t="s">
        <v>1</v>
      </c>
      <c r="N201" s="311" t="s">
        <v>49</v>
      </c>
      <c r="O201" s="265">
        <v>0</v>
      </c>
      <c r="P201" s="265">
        <f t="shared" si="0"/>
        <v>0</v>
      </c>
      <c r="Q201" s="265">
        <v>0.011</v>
      </c>
      <c r="R201" s="265">
        <f t="shared" si="1"/>
        <v>0.011</v>
      </c>
      <c r="S201" s="265">
        <v>0</v>
      </c>
      <c r="T201" s="266">
        <f t="shared" si="2"/>
        <v>0</v>
      </c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R201" s="267" t="s">
        <v>233</v>
      </c>
      <c r="AT201" s="267" t="s">
        <v>280</v>
      </c>
      <c r="AU201" s="267" t="s">
        <v>94</v>
      </c>
      <c r="AY201" s="139" t="s">
        <v>180</v>
      </c>
      <c r="BE201" s="268">
        <f t="shared" si="3"/>
        <v>0</v>
      </c>
      <c r="BF201" s="268">
        <f t="shared" si="4"/>
        <v>0</v>
      </c>
      <c r="BG201" s="268">
        <f t="shared" si="5"/>
        <v>0</v>
      </c>
      <c r="BH201" s="268">
        <f t="shared" si="6"/>
        <v>0</v>
      </c>
      <c r="BI201" s="268">
        <f t="shared" si="7"/>
        <v>0</v>
      </c>
      <c r="BJ201" s="139" t="s">
        <v>92</v>
      </c>
      <c r="BK201" s="268">
        <f t="shared" si="8"/>
        <v>0</v>
      </c>
      <c r="BL201" s="139" t="s">
        <v>186</v>
      </c>
      <c r="BM201" s="267" t="s">
        <v>652</v>
      </c>
    </row>
    <row r="202" spans="1:65" s="155" customFormat="1" ht="21.75" customHeight="1">
      <c r="A202" s="151"/>
      <c r="B202" s="152"/>
      <c r="C202" s="303" t="s">
        <v>375</v>
      </c>
      <c r="D202" s="303" t="s">
        <v>280</v>
      </c>
      <c r="E202" s="304" t="s">
        <v>653</v>
      </c>
      <c r="F202" s="305" t="s">
        <v>654</v>
      </c>
      <c r="G202" s="306" t="s">
        <v>353</v>
      </c>
      <c r="H202" s="307">
        <v>1</v>
      </c>
      <c r="I202" s="101"/>
      <c r="J202" s="261">
        <f t="shared" si="9"/>
        <v>0</v>
      </c>
      <c r="K202" s="308"/>
      <c r="L202" s="309"/>
      <c r="M202" s="310" t="s">
        <v>1</v>
      </c>
      <c r="N202" s="311" t="s">
        <v>49</v>
      </c>
      <c r="O202" s="265">
        <v>0</v>
      </c>
      <c r="P202" s="265">
        <f t="shared" si="0"/>
        <v>0</v>
      </c>
      <c r="Q202" s="265">
        <v>0.059</v>
      </c>
      <c r="R202" s="265">
        <f t="shared" si="1"/>
        <v>0.059</v>
      </c>
      <c r="S202" s="265">
        <v>0</v>
      </c>
      <c r="T202" s="266">
        <f t="shared" si="2"/>
        <v>0</v>
      </c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R202" s="267" t="s">
        <v>233</v>
      </c>
      <c r="AT202" s="267" t="s">
        <v>280</v>
      </c>
      <c r="AU202" s="267" t="s">
        <v>94</v>
      </c>
      <c r="AY202" s="139" t="s">
        <v>180</v>
      </c>
      <c r="BE202" s="268">
        <f t="shared" si="3"/>
        <v>0</v>
      </c>
      <c r="BF202" s="268">
        <f t="shared" si="4"/>
        <v>0</v>
      </c>
      <c r="BG202" s="268">
        <f t="shared" si="5"/>
        <v>0</v>
      </c>
      <c r="BH202" s="268">
        <f t="shared" si="6"/>
        <v>0</v>
      </c>
      <c r="BI202" s="268">
        <f t="shared" si="7"/>
        <v>0</v>
      </c>
      <c r="BJ202" s="139" t="s">
        <v>92</v>
      </c>
      <c r="BK202" s="268">
        <f t="shared" si="8"/>
        <v>0</v>
      </c>
      <c r="BL202" s="139" t="s">
        <v>186</v>
      </c>
      <c r="BM202" s="267" t="s">
        <v>655</v>
      </c>
    </row>
    <row r="203" spans="1:65" s="155" customFormat="1" ht="21.75" customHeight="1">
      <c r="A203" s="151"/>
      <c r="B203" s="152"/>
      <c r="C203" s="256" t="s">
        <v>379</v>
      </c>
      <c r="D203" s="256" t="s">
        <v>182</v>
      </c>
      <c r="E203" s="257" t="s">
        <v>656</v>
      </c>
      <c r="F203" s="258" t="s">
        <v>657</v>
      </c>
      <c r="G203" s="259" t="s">
        <v>213</v>
      </c>
      <c r="H203" s="260">
        <v>9.635</v>
      </c>
      <c r="I203" s="84"/>
      <c r="J203" s="261">
        <f t="shared" si="9"/>
        <v>0</v>
      </c>
      <c r="K203" s="262"/>
      <c r="L203" s="234"/>
      <c r="M203" s="263" t="s">
        <v>1</v>
      </c>
      <c r="N203" s="264" t="s">
        <v>49</v>
      </c>
      <c r="O203" s="265">
        <v>0.905</v>
      </c>
      <c r="P203" s="265">
        <f t="shared" si="0"/>
        <v>8.719675</v>
      </c>
      <c r="Q203" s="265">
        <v>0</v>
      </c>
      <c r="R203" s="265">
        <f t="shared" si="1"/>
        <v>0</v>
      </c>
      <c r="S203" s="265">
        <v>0.33</v>
      </c>
      <c r="T203" s="266">
        <f t="shared" si="2"/>
        <v>3.17955</v>
      </c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R203" s="267" t="s">
        <v>186</v>
      </c>
      <c r="AT203" s="267" t="s">
        <v>182</v>
      </c>
      <c r="AU203" s="267" t="s">
        <v>94</v>
      </c>
      <c r="AY203" s="139" t="s">
        <v>180</v>
      </c>
      <c r="BE203" s="268">
        <f t="shared" si="3"/>
        <v>0</v>
      </c>
      <c r="BF203" s="268">
        <f t="shared" si="4"/>
        <v>0</v>
      </c>
      <c r="BG203" s="268">
        <f t="shared" si="5"/>
        <v>0</v>
      </c>
      <c r="BH203" s="268">
        <f t="shared" si="6"/>
        <v>0</v>
      </c>
      <c r="BI203" s="268">
        <f t="shared" si="7"/>
        <v>0</v>
      </c>
      <c r="BJ203" s="139" t="s">
        <v>92</v>
      </c>
      <c r="BK203" s="268">
        <f t="shared" si="8"/>
        <v>0</v>
      </c>
      <c r="BL203" s="139" t="s">
        <v>186</v>
      </c>
      <c r="BM203" s="267" t="s">
        <v>658</v>
      </c>
    </row>
    <row r="204" spans="2:51" s="269" customFormat="1" ht="22.5">
      <c r="B204" s="270"/>
      <c r="C204" s="271"/>
      <c r="D204" s="272" t="s">
        <v>188</v>
      </c>
      <c r="E204" s="273" t="s">
        <v>512</v>
      </c>
      <c r="F204" s="274" t="s">
        <v>659</v>
      </c>
      <c r="G204" s="271"/>
      <c r="H204" s="275">
        <v>9.635</v>
      </c>
      <c r="I204" s="323"/>
      <c r="J204" s="271"/>
      <c r="L204" s="276"/>
      <c r="M204" s="277"/>
      <c r="N204" s="278"/>
      <c r="O204" s="278"/>
      <c r="P204" s="278"/>
      <c r="Q204" s="278"/>
      <c r="R204" s="278"/>
      <c r="S204" s="278"/>
      <c r="T204" s="279"/>
      <c r="AT204" s="280" t="s">
        <v>188</v>
      </c>
      <c r="AU204" s="280" t="s">
        <v>94</v>
      </c>
      <c r="AV204" s="269" t="s">
        <v>94</v>
      </c>
      <c r="AW204" s="269" t="s">
        <v>40</v>
      </c>
      <c r="AX204" s="269" t="s">
        <v>92</v>
      </c>
      <c r="AY204" s="280" t="s">
        <v>180</v>
      </c>
    </row>
    <row r="205" spans="1:65" s="155" customFormat="1" ht="21.75" customHeight="1">
      <c r="A205" s="151"/>
      <c r="B205" s="152"/>
      <c r="C205" s="256" t="s">
        <v>383</v>
      </c>
      <c r="D205" s="256" t="s">
        <v>182</v>
      </c>
      <c r="E205" s="257" t="s">
        <v>660</v>
      </c>
      <c r="F205" s="258" t="s">
        <v>661</v>
      </c>
      <c r="G205" s="259" t="s">
        <v>213</v>
      </c>
      <c r="H205" s="260">
        <v>0.23</v>
      </c>
      <c r="I205" s="84"/>
      <c r="J205" s="261">
        <f>ROUND(I205*$H205,2)</f>
        <v>0</v>
      </c>
      <c r="K205" s="262"/>
      <c r="L205" s="234"/>
      <c r="M205" s="263" t="s">
        <v>1</v>
      </c>
      <c r="N205" s="264" t="s">
        <v>49</v>
      </c>
      <c r="O205" s="265">
        <v>1.5</v>
      </c>
      <c r="P205" s="265">
        <f>O205*H205</f>
        <v>0.34500000000000003</v>
      </c>
      <c r="Q205" s="265">
        <v>0</v>
      </c>
      <c r="R205" s="265">
        <f>Q205*H205</f>
        <v>0</v>
      </c>
      <c r="S205" s="265">
        <v>0.6</v>
      </c>
      <c r="T205" s="266">
        <f>S205*H205</f>
        <v>0.138</v>
      </c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R205" s="267" t="s">
        <v>186</v>
      </c>
      <c r="AT205" s="267" t="s">
        <v>182</v>
      </c>
      <c r="AU205" s="267" t="s">
        <v>94</v>
      </c>
      <c r="AY205" s="139" t="s">
        <v>180</v>
      </c>
      <c r="BE205" s="268">
        <f>IF(N205="základní",J205,0)</f>
        <v>0</v>
      </c>
      <c r="BF205" s="268">
        <f>IF(N205="snížená",J205,0)</f>
        <v>0</v>
      </c>
      <c r="BG205" s="268">
        <f>IF(N205="zákl. přenesená",J205,0)</f>
        <v>0</v>
      </c>
      <c r="BH205" s="268">
        <f>IF(N205="sníž. přenesená",J205,0)</f>
        <v>0</v>
      </c>
      <c r="BI205" s="268">
        <f>IF(N205="nulová",J205,0)</f>
        <v>0</v>
      </c>
      <c r="BJ205" s="139" t="s">
        <v>92</v>
      </c>
      <c r="BK205" s="268">
        <f>ROUND(I205*H205,2)</f>
        <v>0</v>
      </c>
      <c r="BL205" s="139" t="s">
        <v>186</v>
      </c>
      <c r="BM205" s="267" t="s">
        <v>662</v>
      </c>
    </row>
    <row r="206" spans="2:51" s="269" customFormat="1" ht="12">
      <c r="B206" s="270"/>
      <c r="C206" s="271"/>
      <c r="D206" s="272" t="s">
        <v>188</v>
      </c>
      <c r="E206" s="273" t="s">
        <v>1</v>
      </c>
      <c r="F206" s="274" t="s">
        <v>663</v>
      </c>
      <c r="G206" s="271"/>
      <c r="H206" s="275">
        <v>0.096</v>
      </c>
      <c r="I206" s="323"/>
      <c r="J206" s="271"/>
      <c r="L206" s="276"/>
      <c r="M206" s="277"/>
      <c r="N206" s="278"/>
      <c r="O206" s="278"/>
      <c r="P206" s="278"/>
      <c r="Q206" s="278"/>
      <c r="R206" s="278"/>
      <c r="S206" s="278"/>
      <c r="T206" s="279"/>
      <c r="AT206" s="280" t="s">
        <v>188</v>
      </c>
      <c r="AU206" s="280" t="s">
        <v>94</v>
      </c>
      <c r="AV206" s="269" t="s">
        <v>94</v>
      </c>
      <c r="AW206" s="269" t="s">
        <v>40</v>
      </c>
      <c r="AX206" s="269" t="s">
        <v>84</v>
      </c>
      <c r="AY206" s="280" t="s">
        <v>180</v>
      </c>
    </row>
    <row r="207" spans="2:51" s="269" customFormat="1" ht="12">
      <c r="B207" s="270"/>
      <c r="C207" s="271"/>
      <c r="D207" s="272" t="s">
        <v>188</v>
      </c>
      <c r="E207" s="273" t="s">
        <v>1</v>
      </c>
      <c r="F207" s="274" t="s">
        <v>664</v>
      </c>
      <c r="G207" s="271"/>
      <c r="H207" s="275">
        <v>0.134</v>
      </c>
      <c r="I207" s="323"/>
      <c r="J207" s="271"/>
      <c r="L207" s="276"/>
      <c r="M207" s="277"/>
      <c r="N207" s="278"/>
      <c r="O207" s="278"/>
      <c r="P207" s="278"/>
      <c r="Q207" s="278"/>
      <c r="R207" s="278"/>
      <c r="S207" s="278"/>
      <c r="T207" s="279"/>
      <c r="AT207" s="280" t="s">
        <v>188</v>
      </c>
      <c r="AU207" s="280" t="s">
        <v>94</v>
      </c>
      <c r="AV207" s="269" t="s">
        <v>94</v>
      </c>
      <c r="AW207" s="269" t="s">
        <v>40</v>
      </c>
      <c r="AX207" s="269" t="s">
        <v>84</v>
      </c>
      <c r="AY207" s="280" t="s">
        <v>180</v>
      </c>
    </row>
    <row r="208" spans="2:51" s="281" customFormat="1" ht="12">
      <c r="B208" s="282"/>
      <c r="C208" s="283"/>
      <c r="D208" s="272" t="s">
        <v>188</v>
      </c>
      <c r="E208" s="284" t="s">
        <v>514</v>
      </c>
      <c r="F208" s="285" t="s">
        <v>192</v>
      </c>
      <c r="G208" s="283"/>
      <c r="H208" s="286">
        <v>0.23</v>
      </c>
      <c r="I208" s="324"/>
      <c r="J208" s="283"/>
      <c r="L208" s="287"/>
      <c r="M208" s="288"/>
      <c r="N208" s="289"/>
      <c r="O208" s="289"/>
      <c r="P208" s="289"/>
      <c r="Q208" s="289"/>
      <c r="R208" s="289"/>
      <c r="S208" s="289"/>
      <c r="T208" s="290"/>
      <c r="AT208" s="291" t="s">
        <v>188</v>
      </c>
      <c r="AU208" s="291" t="s">
        <v>94</v>
      </c>
      <c r="AV208" s="281" t="s">
        <v>193</v>
      </c>
      <c r="AW208" s="281" t="s">
        <v>40</v>
      </c>
      <c r="AX208" s="281" t="s">
        <v>92</v>
      </c>
      <c r="AY208" s="291" t="s">
        <v>180</v>
      </c>
    </row>
    <row r="209" spans="1:65" s="155" customFormat="1" ht="21.75" customHeight="1">
      <c r="A209" s="151"/>
      <c r="B209" s="152"/>
      <c r="C209" s="256" t="s">
        <v>387</v>
      </c>
      <c r="D209" s="256" t="s">
        <v>182</v>
      </c>
      <c r="E209" s="257" t="s">
        <v>665</v>
      </c>
      <c r="F209" s="258" t="s">
        <v>666</v>
      </c>
      <c r="G209" s="259" t="s">
        <v>213</v>
      </c>
      <c r="H209" s="260">
        <v>7.266</v>
      </c>
      <c r="I209" s="84"/>
      <c r="J209" s="261">
        <f>ROUND(I209*$H209,2)</f>
        <v>0</v>
      </c>
      <c r="K209" s="262"/>
      <c r="L209" s="234"/>
      <c r="M209" s="263" t="s">
        <v>1</v>
      </c>
      <c r="N209" s="264" t="s">
        <v>49</v>
      </c>
      <c r="O209" s="265">
        <v>0.344</v>
      </c>
      <c r="P209" s="265">
        <f>O209*H209</f>
        <v>2.499504</v>
      </c>
      <c r="Q209" s="265">
        <v>0</v>
      </c>
      <c r="R209" s="265">
        <f>Q209*H209</f>
        <v>0</v>
      </c>
      <c r="S209" s="265">
        <v>0.06</v>
      </c>
      <c r="T209" s="266">
        <f>S209*H209</f>
        <v>0.43595999999999996</v>
      </c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R209" s="267" t="s">
        <v>186</v>
      </c>
      <c r="AT209" s="267" t="s">
        <v>182</v>
      </c>
      <c r="AU209" s="267" t="s">
        <v>94</v>
      </c>
      <c r="AY209" s="139" t="s">
        <v>180</v>
      </c>
      <c r="BE209" s="268">
        <f>IF(N209="základní",J209,0)</f>
        <v>0</v>
      </c>
      <c r="BF209" s="268">
        <f>IF(N209="snížená",J209,0)</f>
        <v>0</v>
      </c>
      <c r="BG209" s="268">
        <f>IF(N209="zákl. přenesená",J209,0)</f>
        <v>0</v>
      </c>
      <c r="BH209" s="268">
        <f>IF(N209="sníž. přenesená",J209,0)</f>
        <v>0</v>
      </c>
      <c r="BI209" s="268">
        <f>IF(N209="nulová",J209,0)</f>
        <v>0</v>
      </c>
      <c r="BJ209" s="139" t="s">
        <v>92</v>
      </c>
      <c r="BK209" s="268">
        <f>ROUND(I209*H209,2)</f>
        <v>0</v>
      </c>
      <c r="BL209" s="139" t="s">
        <v>186</v>
      </c>
      <c r="BM209" s="267" t="s">
        <v>667</v>
      </c>
    </row>
    <row r="210" spans="2:51" s="269" customFormat="1" ht="22.5">
      <c r="B210" s="270"/>
      <c r="C210" s="271"/>
      <c r="D210" s="272" t="s">
        <v>188</v>
      </c>
      <c r="E210" s="273" t="s">
        <v>516</v>
      </c>
      <c r="F210" s="274" t="s">
        <v>668</v>
      </c>
      <c r="G210" s="271"/>
      <c r="H210" s="275">
        <v>7.266</v>
      </c>
      <c r="I210" s="323"/>
      <c r="J210" s="271"/>
      <c r="L210" s="276"/>
      <c r="M210" s="277"/>
      <c r="N210" s="278"/>
      <c r="O210" s="278"/>
      <c r="P210" s="278"/>
      <c r="Q210" s="278"/>
      <c r="R210" s="278"/>
      <c r="S210" s="278"/>
      <c r="T210" s="279"/>
      <c r="AT210" s="280" t="s">
        <v>188</v>
      </c>
      <c r="AU210" s="280" t="s">
        <v>94</v>
      </c>
      <c r="AV210" s="269" t="s">
        <v>94</v>
      </c>
      <c r="AW210" s="269" t="s">
        <v>40</v>
      </c>
      <c r="AX210" s="269" t="s">
        <v>92</v>
      </c>
      <c r="AY210" s="280" t="s">
        <v>180</v>
      </c>
    </row>
    <row r="211" spans="1:65" s="155" customFormat="1" ht="21.75" customHeight="1">
      <c r="A211" s="151"/>
      <c r="B211" s="152"/>
      <c r="C211" s="256" t="s">
        <v>391</v>
      </c>
      <c r="D211" s="256" t="s">
        <v>182</v>
      </c>
      <c r="E211" s="257" t="s">
        <v>669</v>
      </c>
      <c r="F211" s="258" t="s">
        <v>670</v>
      </c>
      <c r="G211" s="259" t="s">
        <v>353</v>
      </c>
      <c r="H211" s="260">
        <v>2</v>
      </c>
      <c r="I211" s="84"/>
      <c r="J211" s="261">
        <f aca="true" t="shared" si="10" ref="J211:J221">ROUND(I211*$H211,2)</f>
        <v>0</v>
      </c>
      <c r="K211" s="262"/>
      <c r="L211" s="234"/>
      <c r="M211" s="263" t="s">
        <v>1</v>
      </c>
      <c r="N211" s="264" t="s">
        <v>49</v>
      </c>
      <c r="O211" s="265">
        <v>2.09</v>
      </c>
      <c r="P211" s="265">
        <f aca="true" t="shared" si="11" ref="P211:P221">O211*H211</f>
        <v>4.18</v>
      </c>
      <c r="Q211" s="265">
        <v>0.00301</v>
      </c>
      <c r="R211" s="265">
        <f aca="true" t="shared" si="12" ref="R211:R221">Q211*H211</f>
        <v>0.00602</v>
      </c>
      <c r="S211" s="265">
        <v>0</v>
      </c>
      <c r="T211" s="266">
        <f aca="true" t="shared" si="13" ref="T211:T221">S211*H211</f>
        <v>0</v>
      </c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R211" s="267" t="s">
        <v>186</v>
      </c>
      <c r="AT211" s="267" t="s">
        <v>182</v>
      </c>
      <c r="AU211" s="267" t="s">
        <v>94</v>
      </c>
      <c r="AY211" s="139" t="s">
        <v>180</v>
      </c>
      <c r="BE211" s="268">
        <f aca="true" t="shared" si="14" ref="BE211:BE221">IF(N211="základní",J211,0)</f>
        <v>0</v>
      </c>
      <c r="BF211" s="268">
        <f aca="true" t="shared" si="15" ref="BF211:BF221">IF(N211="snížená",J211,0)</f>
        <v>0</v>
      </c>
      <c r="BG211" s="268">
        <f aca="true" t="shared" si="16" ref="BG211:BG221">IF(N211="zákl. přenesená",J211,0)</f>
        <v>0</v>
      </c>
      <c r="BH211" s="268">
        <f aca="true" t="shared" si="17" ref="BH211:BH221">IF(N211="sníž. přenesená",J211,0)</f>
        <v>0</v>
      </c>
      <c r="BI211" s="268">
        <f aca="true" t="shared" si="18" ref="BI211:BI221">IF(N211="nulová",J211,0)</f>
        <v>0</v>
      </c>
      <c r="BJ211" s="139" t="s">
        <v>92</v>
      </c>
      <c r="BK211" s="268">
        <f aca="true" t="shared" si="19" ref="BK211:BK221">ROUND(I211*H211,2)</f>
        <v>0</v>
      </c>
      <c r="BL211" s="139" t="s">
        <v>186</v>
      </c>
      <c r="BM211" s="267" t="s">
        <v>671</v>
      </c>
    </row>
    <row r="212" spans="1:65" s="155" customFormat="1" ht="21.75" customHeight="1">
      <c r="A212" s="151"/>
      <c r="B212" s="152"/>
      <c r="C212" s="303" t="s">
        <v>395</v>
      </c>
      <c r="D212" s="303" t="s">
        <v>280</v>
      </c>
      <c r="E212" s="304" t="s">
        <v>672</v>
      </c>
      <c r="F212" s="305" t="s">
        <v>673</v>
      </c>
      <c r="G212" s="306" t="s">
        <v>353</v>
      </c>
      <c r="H212" s="307">
        <v>2</v>
      </c>
      <c r="I212" s="101"/>
      <c r="J212" s="261">
        <f t="shared" si="10"/>
        <v>0</v>
      </c>
      <c r="K212" s="308"/>
      <c r="L212" s="309"/>
      <c r="M212" s="310" t="s">
        <v>1</v>
      </c>
      <c r="N212" s="311" t="s">
        <v>49</v>
      </c>
      <c r="O212" s="265">
        <v>0</v>
      </c>
      <c r="P212" s="265">
        <f t="shared" si="11"/>
        <v>0</v>
      </c>
      <c r="Q212" s="265">
        <v>0.048</v>
      </c>
      <c r="R212" s="265">
        <f t="shared" si="12"/>
        <v>0.096</v>
      </c>
      <c r="S212" s="265">
        <v>0</v>
      </c>
      <c r="T212" s="266">
        <f t="shared" si="13"/>
        <v>0</v>
      </c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R212" s="267" t="s">
        <v>233</v>
      </c>
      <c r="AT212" s="267" t="s">
        <v>280</v>
      </c>
      <c r="AU212" s="267" t="s">
        <v>94</v>
      </c>
      <c r="AY212" s="139" t="s">
        <v>180</v>
      </c>
      <c r="BE212" s="268">
        <f t="shared" si="14"/>
        <v>0</v>
      </c>
      <c r="BF212" s="268">
        <f t="shared" si="15"/>
        <v>0</v>
      </c>
      <c r="BG212" s="268">
        <f t="shared" si="16"/>
        <v>0</v>
      </c>
      <c r="BH212" s="268">
        <f t="shared" si="17"/>
        <v>0</v>
      </c>
      <c r="BI212" s="268">
        <f t="shared" si="18"/>
        <v>0</v>
      </c>
      <c r="BJ212" s="139" t="s">
        <v>92</v>
      </c>
      <c r="BK212" s="268">
        <f t="shared" si="19"/>
        <v>0</v>
      </c>
      <c r="BL212" s="139" t="s">
        <v>186</v>
      </c>
      <c r="BM212" s="267" t="s">
        <v>674</v>
      </c>
    </row>
    <row r="213" spans="1:65" s="155" customFormat="1" ht="16.5" customHeight="1">
      <c r="A213" s="151"/>
      <c r="B213" s="152"/>
      <c r="C213" s="303" t="s">
        <v>400</v>
      </c>
      <c r="D213" s="303" t="s">
        <v>280</v>
      </c>
      <c r="E213" s="304" t="s">
        <v>675</v>
      </c>
      <c r="F213" s="305" t="s">
        <v>676</v>
      </c>
      <c r="G213" s="306" t="s">
        <v>353</v>
      </c>
      <c r="H213" s="307">
        <v>2</v>
      </c>
      <c r="I213" s="101"/>
      <c r="J213" s="261">
        <f t="shared" si="10"/>
        <v>0</v>
      </c>
      <c r="K213" s="308"/>
      <c r="L213" s="309"/>
      <c r="M213" s="310" t="s">
        <v>1</v>
      </c>
      <c r="N213" s="311" t="s">
        <v>49</v>
      </c>
      <c r="O213" s="265">
        <v>0</v>
      </c>
      <c r="P213" s="265">
        <f t="shared" si="11"/>
        <v>0</v>
      </c>
      <c r="Q213" s="265">
        <v>0.003</v>
      </c>
      <c r="R213" s="265">
        <f t="shared" si="12"/>
        <v>0.006</v>
      </c>
      <c r="S213" s="265">
        <v>0</v>
      </c>
      <c r="T213" s="266">
        <f t="shared" si="13"/>
        <v>0</v>
      </c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R213" s="267" t="s">
        <v>233</v>
      </c>
      <c r="AT213" s="267" t="s">
        <v>280</v>
      </c>
      <c r="AU213" s="267" t="s">
        <v>94</v>
      </c>
      <c r="AY213" s="139" t="s">
        <v>180</v>
      </c>
      <c r="BE213" s="268">
        <f t="shared" si="14"/>
        <v>0</v>
      </c>
      <c r="BF213" s="268">
        <f t="shared" si="15"/>
        <v>0</v>
      </c>
      <c r="BG213" s="268">
        <f t="shared" si="16"/>
        <v>0</v>
      </c>
      <c r="BH213" s="268">
        <f t="shared" si="17"/>
        <v>0</v>
      </c>
      <c r="BI213" s="268">
        <f t="shared" si="18"/>
        <v>0</v>
      </c>
      <c r="BJ213" s="139" t="s">
        <v>92</v>
      </c>
      <c r="BK213" s="268">
        <f t="shared" si="19"/>
        <v>0</v>
      </c>
      <c r="BL213" s="139" t="s">
        <v>186</v>
      </c>
      <c r="BM213" s="267" t="s">
        <v>677</v>
      </c>
    </row>
    <row r="214" spans="1:65" s="155" customFormat="1" ht="47.25" customHeight="1">
      <c r="A214" s="151"/>
      <c r="B214" s="152"/>
      <c r="C214" s="256" t="s">
        <v>405</v>
      </c>
      <c r="D214" s="256" t="s">
        <v>182</v>
      </c>
      <c r="E214" s="257" t="s">
        <v>678</v>
      </c>
      <c r="F214" s="258" t="s">
        <v>887</v>
      </c>
      <c r="G214" s="259" t="s">
        <v>353</v>
      </c>
      <c r="H214" s="260">
        <v>1</v>
      </c>
      <c r="I214" s="84"/>
      <c r="J214" s="261">
        <f t="shared" si="10"/>
        <v>0</v>
      </c>
      <c r="K214" s="262"/>
      <c r="L214" s="234"/>
      <c r="M214" s="263" t="s">
        <v>1</v>
      </c>
      <c r="N214" s="264" t="s">
        <v>49</v>
      </c>
      <c r="O214" s="265">
        <v>1.751</v>
      </c>
      <c r="P214" s="265">
        <f t="shared" si="11"/>
        <v>1.751</v>
      </c>
      <c r="Q214" s="265">
        <v>0.23734</v>
      </c>
      <c r="R214" s="265">
        <f t="shared" si="12"/>
        <v>0.23734</v>
      </c>
      <c r="S214" s="265">
        <v>0</v>
      </c>
      <c r="T214" s="266">
        <f t="shared" si="13"/>
        <v>0</v>
      </c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R214" s="267" t="s">
        <v>186</v>
      </c>
      <c r="AT214" s="267" t="s">
        <v>182</v>
      </c>
      <c r="AU214" s="267" t="s">
        <v>94</v>
      </c>
      <c r="AY214" s="139" t="s">
        <v>180</v>
      </c>
      <c r="BE214" s="268">
        <f t="shared" si="14"/>
        <v>0</v>
      </c>
      <c r="BF214" s="268">
        <f t="shared" si="15"/>
        <v>0</v>
      </c>
      <c r="BG214" s="268">
        <f t="shared" si="16"/>
        <v>0</v>
      </c>
      <c r="BH214" s="268">
        <f t="shared" si="17"/>
        <v>0</v>
      </c>
      <c r="BI214" s="268">
        <f t="shared" si="18"/>
        <v>0</v>
      </c>
      <c r="BJ214" s="139" t="s">
        <v>92</v>
      </c>
      <c r="BK214" s="268">
        <f t="shared" si="19"/>
        <v>0</v>
      </c>
      <c r="BL214" s="139" t="s">
        <v>186</v>
      </c>
      <c r="BM214" s="267" t="s">
        <v>679</v>
      </c>
    </row>
    <row r="215" spans="1:65" s="155" customFormat="1" ht="39" customHeight="1">
      <c r="A215" s="151"/>
      <c r="B215" s="152"/>
      <c r="C215" s="256" t="s">
        <v>410</v>
      </c>
      <c r="D215" s="256" t="s">
        <v>182</v>
      </c>
      <c r="E215" s="257" t="s">
        <v>680</v>
      </c>
      <c r="F215" s="258" t="s">
        <v>886</v>
      </c>
      <c r="G215" s="259" t="s">
        <v>353</v>
      </c>
      <c r="H215" s="260">
        <v>1</v>
      </c>
      <c r="I215" s="84"/>
      <c r="J215" s="261">
        <f t="shared" si="10"/>
        <v>0</v>
      </c>
      <c r="K215" s="262"/>
      <c r="L215" s="234"/>
      <c r="M215" s="263" t="s">
        <v>1</v>
      </c>
      <c r="N215" s="264" t="s">
        <v>49</v>
      </c>
      <c r="O215" s="265">
        <v>1.751</v>
      </c>
      <c r="P215" s="265">
        <f t="shared" si="11"/>
        <v>1.751</v>
      </c>
      <c r="Q215" s="265">
        <v>13.5</v>
      </c>
      <c r="R215" s="265">
        <f t="shared" si="12"/>
        <v>13.5</v>
      </c>
      <c r="S215" s="265">
        <v>0</v>
      </c>
      <c r="T215" s="266">
        <f t="shared" si="13"/>
        <v>0</v>
      </c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R215" s="267" t="s">
        <v>186</v>
      </c>
      <c r="AT215" s="267" t="s">
        <v>182</v>
      </c>
      <c r="AU215" s="267" t="s">
        <v>94</v>
      </c>
      <c r="AY215" s="139" t="s">
        <v>180</v>
      </c>
      <c r="BE215" s="268">
        <f t="shared" si="14"/>
        <v>0</v>
      </c>
      <c r="BF215" s="268">
        <f t="shared" si="15"/>
        <v>0</v>
      </c>
      <c r="BG215" s="268">
        <f t="shared" si="16"/>
        <v>0</v>
      </c>
      <c r="BH215" s="268">
        <f t="shared" si="17"/>
        <v>0</v>
      </c>
      <c r="BI215" s="268">
        <f t="shared" si="18"/>
        <v>0</v>
      </c>
      <c r="BJ215" s="139" t="s">
        <v>92</v>
      </c>
      <c r="BK215" s="268">
        <f t="shared" si="19"/>
        <v>0</v>
      </c>
      <c r="BL215" s="139" t="s">
        <v>186</v>
      </c>
      <c r="BM215" s="267" t="s">
        <v>681</v>
      </c>
    </row>
    <row r="216" spans="1:65" s="155" customFormat="1" ht="21.75" customHeight="1">
      <c r="A216" s="151"/>
      <c r="B216" s="152"/>
      <c r="C216" s="256" t="s">
        <v>418</v>
      </c>
      <c r="D216" s="256" t="s">
        <v>182</v>
      </c>
      <c r="E216" s="257" t="s">
        <v>682</v>
      </c>
      <c r="F216" s="258" t="s">
        <v>683</v>
      </c>
      <c r="G216" s="259" t="s">
        <v>353</v>
      </c>
      <c r="H216" s="260">
        <v>2</v>
      </c>
      <c r="I216" s="84"/>
      <c r="J216" s="261">
        <f t="shared" si="10"/>
        <v>0</v>
      </c>
      <c r="K216" s="262"/>
      <c r="L216" s="234"/>
      <c r="M216" s="263" t="s">
        <v>1</v>
      </c>
      <c r="N216" s="264" t="s">
        <v>49</v>
      </c>
      <c r="O216" s="265">
        <v>1.694</v>
      </c>
      <c r="P216" s="265">
        <f t="shared" si="11"/>
        <v>3.388</v>
      </c>
      <c r="Q216" s="265">
        <v>0.21734</v>
      </c>
      <c r="R216" s="265">
        <f t="shared" si="12"/>
        <v>0.43468</v>
      </c>
      <c r="S216" s="265">
        <v>0</v>
      </c>
      <c r="T216" s="266">
        <f t="shared" si="13"/>
        <v>0</v>
      </c>
      <c r="U216" s="15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/>
      <c r="AR216" s="267" t="s">
        <v>186</v>
      </c>
      <c r="AT216" s="267" t="s">
        <v>182</v>
      </c>
      <c r="AU216" s="267" t="s">
        <v>94</v>
      </c>
      <c r="AY216" s="139" t="s">
        <v>180</v>
      </c>
      <c r="BE216" s="268">
        <f t="shared" si="14"/>
        <v>0</v>
      </c>
      <c r="BF216" s="268">
        <f t="shared" si="15"/>
        <v>0</v>
      </c>
      <c r="BG216" s="268">
        <f t="shared" si="16"/>
        <v>0</v>
      </c>
      <c r="BH216" s="268">
        <f t="shared" si="17"/>
        <v>0</v>
      </c>
      <c r="BI216" s="268">
        <f t="shared" si="18"/>
        <v>0</v>
      </c>
      <c r="BJ216" s="139" t="s">
        <v>92</v>
      </c>
      <c r="BK216" s="268">
        <f t="shared" si="19"/>
        <v>0</v>
      </c>
      <c r="BL216" s="139" t="s">
        <v>186</v>
      </c>
      <c r="BM216" s="267" t="s">
        <v>684</v>
      </c>
    </row>
    <row r="217" spans="1:65" s="155" customFormat="1" ht="21.75" customHeight="1">
      <c r="A217" s="151"/>
      <c r="B217" s="152"/>
      <c r="C217" s="303" t="s">
        <v>422</v>
      </c>
      <c r="D217" s="303" t="s">
        <v>280</v>
      </c>
      <c r="E217" s="304" t="s">
        <v>685</v>
      </c>
      <c r="F217" s="305" t="s">
        <v>686</v>
      </c>
      <c r="G217" s="306" t="s">
        <v>353</v>
      </c>
      <c r="H217" s="307">
        <v>2</v>
      </c>
      <c r="I217" s="101"/>
      <c r="J217" s="261">
        <f t="shared" si="10"/>
        <v>0</v>
      </c>
      <c r="K217" s="308"/>
      <c r="L217" s="309"/>
      <c r="M217" s="310" t="s">
        <v>1</v>
      </c>
      <c r="N217" s="311" t="s">
        <v>49</v>
      </c>
      <c r="O217" s="265">
        <v>0</v>
      </c>
      <c r="P217" s="265">
        <f t="shared" si="11"/>
        <v>0</v>
      </c>
      <c r="Q217" s="265">
        <v>0.081</v>
      </c>
      <c r="R217" s="265">
        <f t="shared" si="12"/>
        <v>0.162</v>
      </c>
      <c r="S217" s="265">
        <v>0</v>
      </c>
      <c r="T217" s="266">
        <f t="shared" si="13"/>
        <v>0</v>
      </c>
      <c r="U217" s="15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/>
      <c r="AR217" s="267" t="s">
        <v>346</v>
      </c>
      <c r="AT217" s="267" t="s">
        <v>280</v>
      </c>
      <c r="AU217" s="267" t="s">
        <v>94</v>
      </c>
      <c r="AY217" s="139" t="s">
        <v>180</v>
      </c>
      <c r="BE217" s="268">
        <f t="shared" si="14"/>
        <v>0</v>
      </c>
      <c r="BF217" s="268">
        <f t="shared" si="15"/>
        <v>0</v>
      </c>
      <c r="BG217" s="268">
        <f t="shared" si="16"/>
        <v>0</v>
      </c>
      <c r="BH217" s="268">
        <f t="shared" si="17"/>
        <v>0</v>
      </c>
      <c r="BI217" s="268">
        <f t="shared" si="18"/>
        <v>0</v>
      </c>
      <c r="BJ217" s="139" t="s">
        <v>92</v>
      </c>
      <c r="BK217" s="268">
        <f t="shared" si="19"/>
        <v>0</v>
      </c>
      <c r="BL217" s="139" t="s">
        <v>266</v>
      </c>
      <c r="BM217" s="267" t="s">
        <v>687</v>
      </c>
    </row>
    <row r="218" spans="1:65" s="155" customFormat="1" ht="21.75" customHeight="1">
      <c r="A218" s="151"/>
      <c r="B218" s="152"/>
      <c r="C218" s="256" t="s">
        <v>423</v>
      </c>
      <c r="D218" s="256" t="s">
        <v>182</v>
      </c>
      <c r="E218" s="257" t="s">
        <v>688</v>
      </c>
      <c r="F218" s="258" t="s">
        <v>689</v>
      </c>
      <c r="G218" s="259" t="s">
        <v>353</v>
      </c>
      <c r="H218" s="260">
        <v>2</v>
      </c>
      <c r="I218" s="84"/>
      <c r="J218" s="261">
        <f t="shared" si="10"/>
        <v>0</v>
      </c>
      <c r="K218" s="262"/>
      <c r="L218" s="234"/>
      <c r="M218" s="263" t="s">
        <v>1</v>
      </c>
      <c r="N218" s="264" t="s">
        <v>49</v>
      </c>
      <c r="O218" s="265">
        <v>0.332</v>
      </c>
      <c r="P218" s="265">
        <f t="shared" si="11"/>
        <v>0.664</v>
      </c>
      <c r="Q218" s="265">
        <v>0</v>
      </c>
      <c r="R218" s="265">
        <f t="shared" si="12"/>
        <v>0</v>
      </c>
      <c r="S218" s="265">
        <v>0.1</v>
      </c>
      <c r="T218" s="266">
        <f t="shared" si="13"/>
        <v>0.2</v>
      </c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R218" s="267" t="s">
        <v>186</v>
      </c>
      <c r="AT218" s="267" t="s">
        <v>182</v>
      </c>
      <c r="AU218" s="267" t="s">
        <v>94</v>
      </c>
      <c r="AY218" s="139" t="s">
        <v>180</v>
      </c>
      <c r="BE218" s="268">
        <f t="shared" si="14"/>
        <v>0</v>
      </c>
      <c r="BF218" s="268">
        <f t="shared" si="15"/>
        <v>0</v>
      </c>
      <c r="BG218" s="268">
        <f t="shared" si="16"/>
        <v>0</v>
      </c>
      <c r="BH218" s="268">
        <f t="shared" si="17"/>
        <v>0</v>
      </c>
      <c r="BI218" s="268">
        <f t="shared" si="18"/>
        <v>0</v>
      </c>
      <c r="BJ218" s="139" t="s">
        <v>92</v>
      </c>
      <c r="BK218" s="268">
        <f t="shared" si="19"/>
        <v>0</v>
      </c>
      <c r="BL218" s="139" t="s">
        <v>186</v>
      </c>
      <c r="BM218" s="267" t="s">
        <v>690</v>
      </c>
    </row>
    <row r="219" spans="1:65" s="155" customFormat="1" ht="16.5" customHeight="1">
      <c r="A219" s="151"/>
      <c r="B219" s="152"/>
      <c r="C219" s="256" t="s">
        <v>427</v>
      </c>
      <c r="D219" s="256" t="s">
        <v>182</v>
      </c>
      <c r="E219" s="257" t="s">
        <v>691</v>
      </c>
      <c r="F219" s="258" t="s">
        <v>692</v>
      </c>
      <c r="G219" s="259" t="s">
        <v>353</v>
      </c>
      <c r="H219" s="260">
        <v>1</v>
      </c>
      <c r="I219" s="84"/>
      <c r="J219" s="261">
        <f t="shared" si="10"/>
        <v>0</v>
      </c>
      <c r="K219" s="262"/>
      <c r="L219" s="234"/>
      <c r="M219" s="263" t="s">
        <v>1</v>
      </c>
      <c r="N219" s="264" t="s">
        <v>49</v>
      </c>
      <c r="O219" s="265">
        <v>0</v>
      </c>
      <c r="P219" s="265">
        <f t="shared" si="11"/>
        <v>0</v>
      </c>
      <c r="Q219" s="265">
        <v>0</v>
      </c>
      <c r="R219" s="265">
        <f t="shared" si="12"/>
        <v>0</v>
      </c>
      <c r="S219" s="265">
        <v>0</v>
      </c>
      <c r="T219" s="266">
        <f t="shared" si="13"/>
        <v>0</v>
      </c>
      <c r="U219" s="15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R219" s="267" t="s">
        <v>186</v>
      </c>
      <c r="AT219" s="267" t="s">
        <v>182</v>
      </c>
      <c r="AU219" s="267" t="s">
        <v>94</v>
      </c>
      <c r="AY219" s="139" t="s">
        <v>180</v>
      </c>
      <c r="BE219" s="268">
        <f t="shared" si="14"/>
        <v>0</v>
      </c>
      <c r="BF219" s="268">
        <f t="shared" si="15"/>
        <v>0</v>
      </c>
      <c r="BG219" s="268">
        <f t="shared" si="16"/>
        <v>0</v>
      </c>
      <c r="BH219" s="268">
        <f t="shared" si="17"/>
        <v>0</v>
      </c>
      <c r="BI219" s="268">
        <f t="shared" si="18"/>
        <v>0</v>
      </c>
      <c r="BJ219" s="139" t="s">
        <v>92</v>
      </c>
      <c r="BK219" s="268">
        <f t="shared" si="19"/>
        <v>0</v>
      </c>
      <c r="BL219" s="139" t="s">
        <v>186</v>
      </c>
      <c r="BM219" s="267" t="s">
        <v>693</v>
      </c>
    </row>
    <row r="220" spans="1:65" s="155" customFormat="1" ht="16.5" customHeight="1">
      <c r="A220" s="151"/>
      <c r="B220" s="152"/>
      <c r="C220" s="303" t="s">
        <v>430</v>
      </c>
      <c r="D220" s="303" t="s">
        <v>280</v>
      </c>
      <c r="E220" s="304" t="s">
        <v>694</v>
      </c>
      <c r="F220" s="305" t="s">
        <v>695</v>
      </c>
      <c r="G220" s="306" t="s">
        <v>353</v>
      </c>
      <c r="H220" s="307">
        <v>1</v>
      </c>
      <c r="I220" s="101"/>
      <c r="J220" s="261">
        <f t="shared" si="10"/>
        <v>0</v>
      </c>
      <c r="K220" s="308"/>
      <c r="L220" s="309"/>
      <c r="M220" s="310" t="s">
        <v>1</v>
      </c>
      <c r="N220" s="311" t="s">
        <v>49</v>
      </c>
      <c r="O220" s="265">
        <v>0</v>
      </c>
      <c r="P220" s="265">
        <f t="shared" si="11"/>
        <v>0</v>
      </c>
      <c r="Q220" s="265">
        <v>0.0025</v>
      </c>
      <c r="R220" s="265">
        <f t="shared" si="12"/>
        <v>0.0025</v>
      </c>
      <c r="S220" s="265">
        <v>0</v>
      </c>
      <c r="T220" s="266">
        <f t="shared" si="13"/>
        <v>0</v>
      </c>
      <c r="U220" s="15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/>
      <c r="AR220" s="267" t="s">
        <v>233</v>
      </c>
      <c r="AT220" s="267" t="s">
        <v>280</v>
      </c>
      <c r="AU220" s="267" t="s">
        <v>94</v>
      </c>
      <c r="AY220" s="139" t="s">
        <v>180</v>
      </c>
      <c r="BE220" s="268">
        <f t="shared" si="14"/>
        <v>0</v>
      </c>
      <c r="BF220" s="268">
        <f t="shared" si="15"/>
        <v>0</v>
      </c>
      <c r="BG220" s="268">
        <f t="shared" si="16"/>
        <v>0</v>
      </c>
      <c r="BH220" s="268">
        <f t="shared" si="17"/>
        <v>0</v>
      </c>
      <c r="BI220" s="268">
        <f t="shared" si="18"/>
        <v>0</v>
      </c>
      <c r="BJ220" s="139" t="s">
        <v>92</v>
      </c>
      <c r="BK220" s="268">
        <f t="shared" si="19"/>
        <v>0</v>
      </c>
      <c r="BL220" s="139" t="s">
        <v>186</v>
      </c>
      <c r="BM220" s="267" t="s">
        <v>696</v>
      </c>
    </row>
    <row r="221" spans="1:65" s="155" customFormat="1" ht="21.75" customHeight="1">
      <c r="A221" s="151"/>
      <c r="B221" s="152"/>
      <c r="C221" s="256" t="s">
        <v>434</v>
      </c>
      <c r="D221" s="256" t="s">
        <v>182</v>
      </c>
      <c r="E221" s="257" t="s">
        <v>697</v>
      </c>
      <c r="F221" s="258" t="s">
        <v>698</v>
      </c>
      <c r="G221" s="259" t="s">
        <v>353</v>
      </c>
      <c r="H221" s="260">
        <v>2</v>
      </c>
      <c r="I221" s="84"/>
      <c r="J221" s="261">
        <f t="shared" si="10"/>
        <v>0</v>
      </c>
      <c r="K221" s="262"/>
      <c r="L221" s="234"/>
      <c r="M221" s="263" t="s">
        <v>1</v>
      </c>
      <c r="N221" s="264" t="s">
        <v>49</v>
      </c>
      <c r="O221" s="265">
        <v>0</v>
      </c>
      <c r="P221" s="265">
        <f t="shared" si="11"/>
        <v>0</v>
      </c>
      <c r="Q221" s="265">
        <v>0</v>
      </c>
      <c r="R221" s="265">
        <f t="shared" si="12"/>
        <v>0</v>
      </c>
      <c r="S221" s="265">
        <v>0</v>
      </c>
      <c r="T221" s="266">
        <f t="shared" si="13"/>
        <v>0</v>
      </c>
      <c r="U221" s="15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R221" s="267" t="s">
        <v>186</v>
      </c>
      <c r="AT221" s="267" t="s">
        <v>182</v>
      </c>
      <c r="AU221" s="267" t="s">
        <v>94</v>
      </c>
      <c r="AY221" s="139" t="s">
        <v>180</v>
      </c>
      <c r="BE221" s="268">
        <f t="shared" si="14"/>
        <v>0</v>
      </c>
      <c r="BF221" s="268">
        <f t="shared" si="15"/>
        <v>0</v>
      </c>
      <c r="BG221" s="268">
        <f t="shared" si="16"/>
        <v>0</v>
      </c>
      <c r="BH221" s="268">
        <f t="shared" si="17"/>
        <v>0</v>
      </c>
      <c r="BI221" s="268">
        <f t="shared" si="18"/>
        <v>0</v>
      </c>
      <c r="BJ221" s="139" t="s">
        <v>92</v>
      </c>
      <c r="BK221" s="268">
        <f t="shared" si="19"/>
        <v>0</v>
      </c>
      <c r="BL221" s="139" t="s">
        <v>186</v>
      </c>
      <c r="BM221" s="267" t="s">
        <v>699</v>
      </c>
    </row>
    <row r="222" spans="2:63" s="240" customFormat="1" ht="22.9" customHeight="1">
      <c r="B222" s="241"/>
      <c r="C222" s="242"/>
      <c r="D222" s="243" t="s">
        <v>83</v>
      </c>
      <c r="E222" s="254" t="s">
        <v>700</v>
      </c>
      <c r="F222" s="254" t="s">
        <v>701</v>
      </c>
      <c r="G222" s="242"/>
      <c r="H222" s="242"/>
      <c r="I222" s="326"/>
      <c r="J222" s="255">
        <f>SUM(J223:J235)</f>
        <v>0</v>
      </c>
      <c r="L222" s="246"/>
      <c r="M222" s="247"/>
      <c r="N222" s="248"/>
      <c r="O222" s="248"/>
      <c r="P222" s="249">
        <f>SUM(P223:P236)</f>
        <v>1.161734</v>
      </c>
      <c r="Q222" s="248"/>
      <c r="R222" s="249">
        <f>SUM(R223:R236)</f>
        <v>0</v>
      </c>
      <c r="S222" s="248"/>
      <c r="T222" s="250">
        <f>SUM(T223:T236)</f>
        <v>0</v>
      </c>
      <c r="AR222" s="251" t="s">
        <v>92</v>
      </c>
      <c r="AT222" s="252" t="s">
        <v>83</v>
      </c>
      <c r="AU222" s="252" t="s">
        <v>92</v>
      </c>
      <c r="AY222" s="251" t="s">
        <v>180</v>
      </c>
      <c r="BK222" s="253">
        <f>SUM(BK223:BK236)</f>
        <v>0</v>
      </c>
    </row>
    <row r="223" spans="1:65" s="155" customFormat="1" ht="43.5" customHeight="1">
      <c r="A223" s="151"/>
      <c r="B223" s="152"/>
      <c r="C223" s="256" t="s">
        <v>443</v>
      </c>
      <c r="D223" s="256" t="s">
        <v>182</v>
      </c>
      <c r="E223" s="257"/>
      <c r="F223" s="258" t="s">
        <v>872</v>
      </c>
      <c r="G223" s="259" t="s">
        <v>262</v>
      </c>
      <c r="H223" s="260">
        <v>3.318</v>
      </c>
      <c r="I223" s="84"/>
      <c r="J223" s="261">
        <f>ROUND(I223*$H223,2)</f>
        <v>0</v>
      </c>
      <c r="K223" s="262"/>
      <c r="L223" s="234"/>
      <c r="M223" s="263" t="s">
        <v>1</v>
      </c>
      <c r="N223" s="264" t="s">
        <v>49</v>
      </c>
      <c r="O223" s="265">
        <v>0.032</v>
      </c>
      <c r="P223" s="265">
        <f>O223*H223</f>
        <v>0.106176</v>
      </c>
      <c r="Q223" s="265">
        <v>0</v>
      </c>
      <c r="R223" s="265">
        <f>Q223*H223</f>
        <v>0</v>
      </c>
      <c r="S223" s="265">
        <v>0</v>
      </c>
      <c r="T223" s="266">
        <f>S223*H223</f>
        <v>0</v>
      </c>
      <c r="U223" s="15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/>
      <c r="AR223" s="267" t="s">
        <v>186</v>
      </c>
      <c r="AT223" s="267" t="s">
        <v>182</v>
      </c>
      <c r="AU223" s="267" t="s">
        <v>94</v>
      </c>
      <c r="AY223" s="139" t="s">
        <v>180</v>
      </c>
      <c r="BE223" s="268">
        <f>IF(N223="základní",J223,0)</f>
        <v>0</v>
      </c>
      <c r="BF223" s="268">
        <f>IF(N223="snížená",J223,0)</f>
        <v>0</v>
      </c>
      <c r="BG223" s="268">
        <f>IF(N223="zákl. přenesená",J223,0)</f>
        <v>0</v>
      </c>
      <c r="BH223" s="268">
        <f>IF(N223="sníž. přenesená",J223,0)</f>
        <v>0</v>
      </c>
      <c r="BI223" s="268">
        <f>IF(N223="nulová",J223,0)</f>
        <v>0</v>
      </c>
      <c r="BJ223" s="139" t="s">
        <v>92</v>
      </c>
      <c r="BK223" s="268">
        <f>ROUND(I223*H223,2)</f>
        <v>0</v>
      </c>
      <c r="BL223" s="139" t="s">
        <v>186</v>
      </c>
      <c r="BM223" s="267" t="s">
        <v>709</v>
      </c>
    </row>
    <row r="224" spans="2:51" s="269" customFormat="1" ht="12">
      <c r="B224" s="270"/>
      <c r="C224" s="271"/>
      <c r="D224" s="272" t="s">
        <v>188</v>
      </c>
      <c r="E224" s="273" t="s">
        <v>1</v>
      </c>
      <c r="F224" s="274" t="s">
        <v>710</v>
      </c>
      <c r="G224" s="271"/>
      <c r="H224" s="275">
        <v>3.318</v>
      </c>
      <c r="I224" s="323"/>
      <c r="J224" s="271"/>
      <c r="L224" s="276"/>
      <c r="M224" s="277"/>
      <c r="N224" s="278"/>
      <c r="O224" s="278"/>
      <c r="P224" s="278"/>
      <c r="Q224" s="278"/>
      <c r="R224" s="278"/>
      <c r="S224" s="278"/>
      <c r="T224" s="279"/>
      <c r="AT224" s="280" t="s">
        <v>188</v>
      </c>
      <c r="AU224" s="280" t="s">
        <v>94</v>
      </c>
      <c r="AV224" s="269" t="s">
        <v>94</v>
      </c>
      <c r="AW224" s="269" t="s">
        <v>40</v>
      </c>
      <c r="AX224" s="269" t="s">
        <v>92</v>
      </c>
      <c r="AY224" s="280" t="s">
        <v>180</v>
      </c>
    </row>
    <row r="225" spans="1:65" s="155" customFormat="1" ht="35.25" customHeight="1">
      <c r="A225" s="151"/>
      <c r="B225" s="152"/>
      <c r="C225" s="256" t="s">
        <v>450</v>
      </c>
      <c r="D225" s="256" t="s">
        <v>182</v>
      </c>
      <c r="E225" s="257"/>
      <c r="F225" s="258" t="s">
        <v>873</v>
      </c>
      <c r="G225" s="259" t="s">
        <v>262</v>
      </c>
      <c r="H225" s="260">
        <v>0.436</v>
      </c>
      <c r="I225" s="84"/>
      <c r="J225" s="261">
        <f>ROUND(I225*$H225,2)</f>
        <v>0</v>
      </c>
      <c r="K225" s="262"/>
      <c r="L225" s="234"/>
      <c r="M225" s="263" t="s">
        <v>1</v>
      </c>
      <c r="N225" s="264" t="s">
        <v>49</v>
      </c>
      <c r="O225" s="265">
        <v>0.835</v>
      </c>
      <c r="P225" s="265">
        <f>O225*H225</f>
        <v>0.36406</v>
      </c>
      <c r="Q225" s="265">
        <v>0</v>
      </c>
      <c r="R225" s="265">
        <f>Q225*H225</f>
        <v>0</v>
      </c>
      <c r="S225" s="265">
        <v>0</v>
      </c>
      <c r="T225" s="266">
        <f>S225*H225</f>
        <v>0</v>
      </c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R225" s="267" t="s">
        <v>186</v>
      </c>
      <c r="AT225" s="267" t="s">
        <v>182</v>
      </c>
      <c r="AU225" s="267" t="s">
        <v>94</v>
      </c>
      <c r="AY225" s="139" t="s">
        <v>180</v>
      </c>
      <c r="BE225" s="268">
        <f>IF(N225="základní",J225,0)</f>
        <v>0</v>
      </c>
      <c r="BF225" s="268">
        <f>IF(N225="snížená",J225,0)</f>
        <v>0</v>
      </c>
      <c r="BG225" s="268">
        <f>IF(N225="zákl. přenesená",J225,0)</f>
        <v>0</v>
      </c>
      <c r="BH225" s="268">
        <f>IF(N225="sníž. přenesená",J225,0)</f>
        <v>0</v>
      </c>
      <c r="BI225" s="268">
        <f>IF(N225="nulová",J225,0)</f>
        <v>0</v>
      </c>
      <c r="BJ225" s="139" t="s">
        <v>92</v>
      </c>
      <c r="BK225" s="268">
        <f>ROUND(I225*H225,2)</f>
        <v>0</v>
      </c>
      <c r="BL225" s="139" t="s">
        <v>186</v>
      </c>
      <c r="BM225" s="267" t="s">
        <v>715</v>
      </c>
    </row>
    <row r="226" spans="2:51" s="269" customFormat="1" ht="12">
      <c r="B226" s="270"/>
      <c r="C226" s="271"/>
      <c r="D226" s="272" t="s">
        <v>188</v>
      </c>
      <c r="E226" s="273" t="s">
        <v>1</v>
      </c>
      <c r="F226" s="274" t="s">
        <v>518</v>
      </c>
      <c r="G226" s="271"/>
      <c r="H226" s="275">
        <v>0.436</v>
      </c>
      <c r="I226" s="323"/>
      <c r="J226" s="271"/>
      <c r="L226" s="276"/>
      <c r="M226" s="277"/>
      <c r="N226" s="278"/>
      <c r="O226" s="278"/>
      <c r="P226" s="278"/>
      <c r="Q226" s="278"/>
      <c r="R226" s="278"/>
      <c r="S226" s="278"/>
      <c r="T226" s="279"/>
      <c r="AT226" s="280" t="s">
        <v>188</v>
      </c>
      <c r="AU226" s="280" t="s">
        <v>94</v>
      </c>
      <c r="AV226" s="269" t="s">
        <v>94</v>
      </c>
      <c r="AW226" s="269" t="s">
        <v>40</v>
      </c>
      <c r="AX226" s="269" t="s">
        <v>92</v>
      </c>
      <c r="AY226" s="280" t="s">
        <v>180</v>
      </c>
    </row>
    <row r="227" spans="1:65" s="155" customFormat="1" ht="21.75" customHeight="1">
      <c r="A227" s="151"/>
      <c r="B227" s="152"/>
      <c r="C227" s="256" t="s">
        <v>457</v>
      </c>
      <c r="D227" s="256" t="s">
        <v>182</v>
      </c>
      <c r="E227" s="257" t="s">
        <v>718</v>
      </c>
      <c r="F227" s="258" t="s">
        <v>719</v>
      </c>
      <c r="G227" s="259" t="s">
        <v>262</v>
      </c>
      <c r="H227" s="260">
        <v>3.318</v>
      </c>
      <c r="I227" s="84"/>
      <c r="J227" s="261">
        <f>ROUND(I227*$H227,2)</f>
        <v>0</v>
      </c>
      <c r="K227" s="262"/>
      <c r="L227" s="234"/>
      <c r="M227" s="263" t="s">
        <v>1</v>
      </c>
      <c r="N227" s="264" t="s">
        <v>49</v>
      </c>
      <c r="O227" s="265">
        <v>0.159</v>
      </c>
      <c r="P227" s="265">
        <f>O227*H227</f>
        <v>0.527562</v>
      </c>
      <c r="Q227" s="265">
        <v>0</v>
      </c>
      <c r="R227" s="265">
        <f>Q227*H227</f>
        <v>0</v>
      </c>
      <c r="S227" s="265">
        <v>0</v>
      </c>
      <c r="T227" s="266">
        <f>S227*H227</f>
        <v>0</v>
      </c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R227" s="267" t="s">
        <v>186</v>
      </c>
      <c r="AT227" s="267" t="s">
        <v>182</v>
      </c>
      <c r="AU227" s="267" t="s">
        <v>94</v>
      </c>
      <c r="AY227" s="139" t="s">
        <v>180</v>
      </c>
      <c r="BE227" s="268">
        <f>IF(N227="základní",J227,0)</f>
        <v>0</v>
      </c>
      <c r="BF227" s="268">
        <f>IF(N227="snížená",J227,0)</f>
        <v>0</v>
      </c>
      <c r="BG227" s="268">
        <f>IF(N227="zákl. přenesená",J227,0)</f>
        <v>0</v>
      </c>
      <c r="BH227" s="268">
        <f>IF(N227="sníž. přenesená",J227,0)</f>
        <v>0</v>
      </c>
      <c r="BI227" s="268">
        <f>IF(N227="nulová",J227,0)</f>
        <v>0</v>
      </c>
      <c r="BJ227" s="139" t="s">
        <v>92</v>
      </c>
      <c r="BK227" s="268">
        <f>ROUND(I227*H227,2)</f>
        <v>0</v>
      </c>
      <c r="BL227" s="139" t="s">
        <v>186</v>
      </c>
      <c r="BM227" s="267" t="s">
        <v>720</v>
      </c>
    </row>
    <row r="228" spans="2:51" s="269" customFormat="1" ht="12">
      <c r="B228" s="270"/>
      <c r="C228" s="271"/>
      <c r="D228" s="272" t="s">
        <v>188</v>
      </c>
      <c r="E228" s="273" t="s">
        <v>1</v>
      </c>
      <c r="F228" s="274" t="s">
        <v>721</v>
      </c>
      <c r="G228" s="271"/>
      <c r="H228" s="275">
        <v>3.318</v>
      </c>
      <c r="I228" s="323"/>
      <c r="J228" s="271"/>
      <c r="L228" s="276"/>
      <c r="M228" s="277"/>
      <c r="N228" s="278"/>
      <c r="O228" s="278"/>
      <c r="P228" s="278"/>
      <c r="Q228" s="278"/>
      <c r="R228" s="278"/>
      <c r="S228" s="278"/>
      <c r="T228" s="279"/>
      <c r="AT228" s="280" t="s">
        <v>188</v>
      </c>
      <c r="AU228" s="280" t="s">
        <v>94</v>
      </c>
      <c r="AV228" s="269" t="s">
        <v>94</v>
      </c>
      <c r="AW228" s="269" t="s">
        <v>40</v>
      </c>
      <c r="AX228" s="269" t="s">
        <v>92</v>
      </c>
      <c r="AY228" s="280" t="s">
        <v>180</v>
      </c>
    </row>
    <row r="229" spans="1:65" s="155" customFormat="1" ht="21.75" customHeight="1">
      <c r="A229" s="151"/>
      <c r="B229" s="152"/>
      <c r="C229" s="256" t="s">
        <v>461</v>
      </c>
      <c r="D229" s="256" t="s">
        <v>182</v>
      </c>
      <c r="E229" s="257" t="s">
        <v>722</v>
      </c>
      <c r="F229" s="258" t="s">
        <v>723</v>
      </c>
      <c r="G229" s="259" t="s">
        <v>262</v>
      </c>
      <c r="H229" s="260">
        <v>0.436</v>
      </c>
      <c r="I229" s="84"/>
      <c r="J229" s="261">
        <f>ROUND(I229*$H229,2)</f>
        <v>0</v>
      </c>
      <c r="K229" s="262"/>
      <c r="L229" s="234"/>
      <c r="M229" s="263" t="s">
        <v>1</v>
      </c>
      <c r="N229" s="264" t="s">
        <v>49</v>
      </c>
      <c r="O229" s="265">
        <v>0.376</v>
      </c>
      <c r="P229" s="265">
        <f>O229*H229</f>
        <v>0.163936</v>
      </c>
      <c r="Q229" s="265">
        <v>0</v>
      </c>
      <c r="R229" s="265">
        <f>Q229*H229</f>
        <v>0</v>
      </c>
      <c r="S229" s="265">
        <v>0</v>
      </c>
      <c r="T229" s="266">
        <f>S229*H229</f>
        <v>0</v>
      </c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R229" s="267" t="s">
        <v>186</v>
      </c>
      <c r="AT229" s="267" t="s">
        <v>182</v>
      </c>
      <c r="AU229" s="267" t="s">
        <v>94</v>
      </c>
      <c r="AY229" s="139" t="s">
        <v>180</v>
      </c>
      <c r="BE229" s="268">
        <f>IF(N229="základní",J229,0)</f>
        <v>0</v>
      </c>
      <c r="BF229" s="268">
        <f>IF(N229="snížená",J229,0)</f>
        <v>0</v>
      </c>
      <c r="BG229" s="268">
        <f>IF(N229="zákl. přenesená",J229,0)</f>
        <v>0</v>
      </c>
      <c r="BH229" s="268">
        <f>IF(N229="sníž. přenesená",J229,0)</f>
        <v>0</v>
      </c>
      <c r="BI229" s="268">
        <f>IF(N229="nulová",J229,0)</f>
        <v>0</v>
      </c>
      <c r="BJ229" s="139" t="s">
        <v>92</v>
      </c>
      <c r="BK229" s="268">
        <f>ROUND(I229*H229,2)</f>
        <v>0</v>
      </c>
      <c r="BL229" s="139" t="s">
        <v>186</v>
      </c>
      <c r="BM229" s="267" t="s">
        <v>724</v>
      </c>
    </row>
    <row r="230" spans="2:51" s="269" customFormat="1" ht="12">
      <c r="B230" s="270"/>
      <c r="C230" s="271"/>
      <c r="D230" s="272" t="s">
        <v>188</v>
      </c>
      <c r="E230" s="273" t="s">
        <v>1</v>
      </c>
      <c r="F230" s="274" t="s">
        <v>518</v>
      </c>
      <c r="G230" s="271"/>
      <c r="H230" s="275">
        <v>0.436</v>
      </c>
      <c r="I230" s="323"/>
      <c r="J230" s="271"/>
      <c r="L230" s="276"/>
      <c r="M230" s="277"/>
      <c r="N230" s="278"/>
      <c r="O230" s="278"/>
      <c r="P230" s="278"/>
      <c r="Q230" s="278"/>
      <c r="R230" s="278"/>
      <c r="S230" s="278"/>
      <c r="T230" s="279"/>
      <c r="AT230" s="280" t="s">
        <v>188</v>
      </c>
      <c r="AU230" s="280" t="s">
        <v>94</v>
      </c>
      <c r="AV230" s="269" t="s">
        <v>94</v>
      </c>
      <c r="AW230" s="269" t="s">
        <v>40</v>
      </c>
      <c r="AX230" s="269" t="s">
        <v>92</v>
      </c>
      <c r="AY230" s="280" t="s">
        <v>180</v>
      </c>
    </row>
    <row r="231" spans="1:65" s="155" customFormat="1" ht="21.75" customHeight="1">
      <c r="A231" s="151"/>
      <c r="B231" s="152"/>
      <c r="C231" s="256" t="s">
        <v>464</v>
      </c>
      <c r="D231" s="256" t="s">
        <v>182</v>
      </c>
      <c r="E231" s="257" t="s">
        <v>725</v>
      </c>
      <c r="F231" s="258" t="s">
        <v>726</v>
      </c>
      <c r="G231" s="259" t="s">
        <v>262</v>
      </c>
      <c r="H231" s="260">
        <v>3.18</v>
      </c>
      <c r="I231" s="84"/>
      <c r="J231" s="261">
        <f>ROUND(I231*$H231,2)</f>
        <v>0</v>
      </c>
      <c r="K231" s="262"/>
      <c r="L231" s="234"/>
      <c r="M231" s="263" t="s">
        <v>1</v>
      </c>
      <c r="N231" s="264" t="s">
        <v>49</v>
      </c>
      <c r="O231" s="265">
        <v>0</v>
      </c>
      <c r="P231" s="265">
        <f>O231*H231</f>
        <v>0</v>
      </c>
      <c r="Q231" s="265">
        <v>0</v>
      </c>
      <c r="R231" s="265">
        <f>Q231*H231</f>
        <v>0</v>
      </c>
      <c r="S231" s="265">
        <v>0</v>
      </c>
      <c r="T231" s="266">
        <f>S231*H231</f>
        <v>0</v>
      </c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R231" s="267" t="s">
        <v>186</v>
      </c>
      <c r="AT231" s="267" t="s">
        <v>182</v>
      </c>
      <c r="AU231" s="267" t="s">
        <v>94</v>
      </c>
      <c r="AY231" s="139" t="s">
        <v>180</v>
      </c>
      <c r="BE231" s="268">
        <f>IF(N231="základní",J231,0)</f>
        <v>0</v>
      </c>
      <c r="BF231" s="268">
        <f>IF(N231="snížená",J231,0)</f>
        <v>0</v>
      </c>
      <c r="BG231" s="268">
        <f>IF(N231="zákl. přenesená",J231,0)</f>
        <v>0</v>
      </c>
      <c r="BH231" s="268">
        <f>IF(N231="sníž. přenesená",J231,0)</f>
        <v>0</v>
      </c>
      <c r="BI231" s="268">
        <f>IF(N231="nulová",J231,0)</f>
        <v>0</v>
      </c>
      <c r="BJ231" s="139" t="s">
        <v>92</v>
      </c>
      <c r="BK231" s="268">
        <f>ROUND(I231*H231,2)</f>
        <v>0</v>
      </c>
      <c r="BL231" s="139" t="s">
        <v>186</v>
      </c>
      <c r="BM231" s="267" t="s">
        <v>727</v>
      </c>
    </row>
    <row r="232" spans="2:51" s="269" customFormat="1" ht="12">
      <c r="B232" s="270"/>
      <c r="C232" s="271"/>
      <c r="D232" s="272" t="s">
        <v>188</v>
      </c>
      <c r="E232" s="273" t="s">
        <v>506</v>
      </c>
      <c r="F232" s="274" t="s">
        <v>728</v>
      </c>
      <c r="G232" s="271"/>
      <c r="H232" s="275">
        <v>3.18</v>
      </c>
      <c r="I232" s="323"/>
      <c r="J232" s="271"/>
      <c r="L232" s="276"/>
      <c r="M232" s="277"/>
      <c r="N232" s="278"/>
      <c r="O232" s="278"/>
      <c r="P232" s="278"/>
      <c r="Q232" s="278"/>
      <c r="R232" s="278"/>
      <c r="S232" s="278"/>
      <c r="T232" s="279"/>
      <c r="AT232" s="280" t="s">
        <v>188</v>
      </c>
      <c r="AU232" s="280" t="s">
        <v>94</v>
      </c>
      <c r="AV232" s="269" t="s">
        <v>94</v>
      </c>
      <c r="AW232" s="269" t="s">
        <v>40</v>
      </c>
      <c r="AX232" s="269" t="s">
        <v>92</v>
      </c>
      <c r="AY232" s="280" t="s">
        <v>180</v>
      </c>
    </row>
    <row r="233" spans="1:65" s="155" customFormat="1" ht="33" customHeight="1">
      <c r="A233" s="151"/>
      <c r="B233" s="152"/>
      <c r="C233" s="256" t="s">
        <v>467</v>
      </c>
      <c r="D233" s="256" t="s">
        <v>182</v>
      </c>
      <c r="E233" s="257" t="s">
        <v>729</v>
      </c>
      <c r="F233" s="258" t="s">
        <v>730</v>
      </c>
      <c r="G233" s="259" t="s">
        <v>262</v>
      </c>
      <c r="H233" s="260">
        <v>0.138</v>
      </c>
      <c r="I233" s="84"/>
      <c r="J233" s="261">
        <f>ROUND(I233*$H233,2)</f>
        <v>0</v>
      </c>
      <c r="K233" s="262"/>
      <c r="L233" s="234"/>
      <c r="M233" s="263" t="s">
        <v>1</v>
      </c>
      <c r="N233" s="264" t="s">
        <v>49</v>
      </c>
      <c r="O233" s="265">
        <v>0</v>
      </c>
      <c r="P233" s="265">
        <f>O233*H233</f>
        <v>0</v>
      </c>
      <c r="Q233" s="265">
        <v>0</v>
      </c>
      <c r="R233" s="265">
        <f>Q233*H233</f>
        <v>0</v>
      </c>
      <c r="S233" s="265">
        <v>0</v>
      </c>
      <c r="T233" s="266">
        <f>S233*H233</f>
        <v>0</v>
      </c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R233" s="267" t="s">
        <v>186</v>
      </c>
      <c r="AT233" s="267" t="s">
        <v>182</v>
      </c>
      <c r="AU233" s="267" t="s">
        <v>94</v>
      </c>
      <c r="AY233" s="139" t="s">
        <v>180</v>
      </c>
      <c r="BE233" s="268">
        <f>IF(N233="základní",J233,0)</f>
        <v>0</v>
      </c>
      <c r="BF233" s="268">
        <f>IF(N233="snížená",J233,0)</f>
        <v>0</v>
      </c>
      <c r="BG233" s="268">
        <f>IF(N233="zákl. přenesená",J233,0)</f>
        <v>0</v>
      </c>
      <c r="BH233" s="268">
        <f>IF(N233="sníž. přenesená",J233,0)</f>
        <v>0</v>
      </c>
      <c r="BI233" s="268">
        <f>IF(N233="nulová",J233,0)</f>
        <v>0</v>
      </c>
      <c r="BJ233" s="139" t="s">
        <v>92</v>
      </c>
      <c r="BK233" s="268">
        <f>ROUND(I233*H233,2)</f>
        <v>0</v>
      </c>
      <c r="BL233" s="139" t="s">
        <v>186</v>
      </c>
      <c r="BM233" s="267" t="s">
        <v>731</v>
      </c>
    </row>
    <row r="234" spans="2:51" s="269" customFormat="1" ht="12">
      <c r="B234" s="270"/>
      <c r="C234" s="271"/>
      <c r="D234" s="272" t="s">
        <v>188</v>
      </c>
      <c r="E234" s="273" t="s">
        <v>508</v>
      </c>
      <c r="F234" s="274" t="s">
        <v>732</v>
      </c>
      <c r="G234" s="271"/>
      <c r="H234" s="275">
        <v>0.138</v>
      </c>
      <c r="I234" s="323"/>
      <c r="J234" s="271"/>
      <c r="L234" s="276"/>
      <c r="M234" s="277"/>
      <c r="N234" s="278"/>
      <c r="O234" s="278"/>
      <c r="P234" s="278"/>
      <c r="Q234" s="278"/>
      <c r="R234" s="278"/>
      <c r="S234" s="278"/>
      <c r="T234" s="279"/>
      <c r="AT234" s="280" t="s">
        <v>188</v>
      </c>
      <c r="AU234" s="280" t="s">
        <v>94</v>
      </c>
      <c r="AV234" s="269" t="s">
        <v>94</v>
      </c>
      <c r="AW234" s="269" t="s">
        <v>40</v>
      </c>
      <c r="AX234" s="269" t="s">
        <v>92</v>
      </c>
      <c r="AY234" s="280" t="s">
        <v>180</v>
      </c>
    </row>
    <row r="235" spans="1:65" s="155" customFormat="1" ht="21.75" customHeight="1">
      <c r="A235" s="151"/>
      <c r="B235" s="152"/>
      <c r="C235" s="303" t="s">
        <v>468</v>
      </c>
      <c r="D235" s="303" t="s">
        <v>280</v>
      </c>
      <c r="E235" s="304" t="s">
        <v>733</v>
      </c>
      <c r="F235" s="305" t="s">
        <v>734</v>
      </c>
      <c r="G235" s="306" t="s">
        <v>262</v>
      </c>
      <c r="H235" s="307">
        <v>0.436</v>
      </c>
      <c r="I235" s="101"/>
      <c r="J235" s="261">
        <f>ROUND(I235*$H235,2)</f>
        <v>0</v>
      </c>
      <c r="K235" s="308"/>
      <c r="L235" s="309"/>
      <c r="M235" s="310" t="s">
        <v>1</v>
      </c>
      <c r="N235" s="311" t="s">
        <v>49</v>
      </c>
      <c r="O235" s="265">
        <v>0</v>
      </c>
      <c r="P235" s="265">
        <f>O235*H235</f>
        <v>0</v>
      </c>
      <c r="Q235" s="265">
        <v>0</v>
      </c>
      <c r="R235" s="265">
        <f>Q235*H235</f>
        <v>0</v>
      </c>
      <c r="S235" s="265">
        <v>0</v>
      </c>
      <c r="T235" s="266">
        <f>S235*H235</f>
        <v>0</v>
      </c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R235" s="267" t="s">
        <v>233</v>
      </c>
      <c r="AT235" s="267" t="s">
        <v>280</v>
      </c>
      <c r="AU235" s="267" t="s">
        <v>94</v>
      </c>
      <c r="AY235" s="139" t="s">
        <v>180</v>
      </c>
      <c r="BE235" s="268">
        <f>IF(N235="základní",J235,0)</f>
        <v>0</v>
      </c>
      <c r="BF235" s="268">
        <f>IF(N235="snížená",J235,0)</f>
        <v>0</v>
      </c>
      <c r="BG235" s="268">
        <f>IF(N235="zákl. přenesená",J235,0)</f>
        <v>0</v>
      </c>
      <c r="BH235" s="268">
        <f>IF(N235="sníž. přenesená",J235,0)</f>
        <v>0</v>
      </c>
      <c r="BI235" s="268">
        <f>IF(N235="nulová",J235,0)</f>
        <v>0</v>
      </c>
      <c r="BJ235" s="139" t="s">
        <v>92</v>
      </c>
      <c r="BK235" s="268">
        <f>ROUND(I235*H235,2)</f>
        <v>0</v>
      </c>
      <c r="BL235" s="139" t="s">
        <v>186</v>
      </c>
      <c r="BM235" s="267" t="s">
        <v>735</v>
      </c>
    </row>
    <row r="236" spans="2:51" s="269" customFormat="1" ht="12">
      <c r="B236" s="270"/>
      <c r="C236" s="271"/>
      <c r="D236" s="272" t="s">
        <v>188</v>
      </c>
      <c r="E236" s="273" t="s">
        <v>518</v>
      </c>
      <c r="F236" s="274" t="s">
        <v>736</v>
      </c>
      <c r="G236" s="271"/>
      <c r="H236" s="275">
        <v>0.436</v>
      </c>
      <c r="I236" s="323"/>
      <c r="J236" s="271"/>
      <c r="L236" s="276"/>
      <c r="M236" s="277"/>
      <c r="N236" s="278"/>
      <c r="O236" s="278"/>
      <c r="P236" s="278"/>
      <c r="Q236" s="278"/>
      <c r="R236" s="278"/>
      <c r="S236" s="278"/>
      <c r="T236" s="279"/>
      <c r="AT236" s="280" t="s">
        <v>188</v>
      </c>
      <c r="AU236" s="280" t="s">
        <v>94</v>
      </c>
      <c r="AV236" s="269" t="s">
        <v>94</v>
      </c>
      <c r="AW236" s="269" t="s">
        <v>40</v>
      </c>
      <c r="AX236" s="269" t="s">
        <v>92</v>
      </c>
      <c r="AY236" s="280" t="s">
        <v>180</v>
      </c>
    </row>
    <row r="237" spans="2:63" s="240" customFormat="1" ht="22.9" customHeight="1">
      <c r="B237" s="241"/>
      <c r="C237" s="242"/>
      <c r="D237" s="243" t="s">
        <v>83</v>
      </c>
      <c r="E237" s="254" t="s">
        <v>403</v>
      </c>
      <c r="F237" s="254" t="s">
        <v>404</v>
      </c>
      <c r="G237" s="242"/>
      <c r="H237" s="242"/>
      <c r="I237" s="326"/>
      <c r="J237" s="255">
        <f>J238</f>
        <v>0</v>
      </c>
      <c r="L237" s="246"/>
      <c r="M237" s="247"/>
      <c r="N237" s="248"/>
      <c r="O237" s="248"/>
      <c r="P237" s="249">
        <f>SUM(P238:P239)</f>
        <v>11.911608</v>
      </c>
      <c r="Q237" s="248"/>
      <c r="R237" s="249">
        <f>SUM(R238:R239)</f>
        <v>0</v>
      </c>
      <c r="S237" s="248"/>
      <c r="T237" s="250">
        <f>SUM(T238:T239)</f>
        <v>0</v>
      </c>
      <c r="AR237" s="251" t="s">
        <v>92</v>
      </c>
      <c r="AT237" s="252" t="s">
        <v>83</v>
      </c>
      <c r="AU237" s="252" t="s">
        <v>92</v>
      </c>
      <c r="AY237" s="251" t="s">
        <v>180</v>
      </c>
      <c r="BK237" s="253">
        <f>SUM(BK238:BK239)</f>
        <v>0</v>
      </c>
    </row>
    <row r="238" spans="1:65" s="155" customFormat="1" ht="21.75" customHeight="1">
      <c r="A238" s="151"/>
      <c r="B238" s="152"/>
      <c r="C238" s="256" t="s">
        <v>472</v>
      </c>
      <c r="D238" s="256" t="s">
        <v>182</v>
      </c>
      <c r="E238" s="257" t="s">
        <v>737</v>
      </c>
      <c r="F238" s="258" t="s">
        <v>738</v>
      </c>
      <c r="G238" s="259" t="s">
        <v>262</v>
      </c>
      <c r="H238" s="260">
        <v>14.386</v>
      </c>
      <c r="I238" s="84"/>
      <c r="J238" s="261">
        <f>ROUND(I238*$H238,2)</f>
        <v>0</v>
      </c>
      <c r="K238" s="262"/>
      <c r="L238" s="234"/>
      <c r="M238" s="263" t="s">
        <v>1</v>
      </c>
      <c r="N238" s="264" t="s">
        <v>49</v>
      </c>
      <c r="O238" s="265">
        <v>0.828</v>
      </c>
      <c r="P238" s="265">
        <f>O238*H238</f>
        <v>11.911608</v>
      </c>
      <c r="Q238" s="265">
        <v>0</v>
      </c>
      <c r="R238" s="265">
        <f>Q238*H238</f>
        <v>0</v>
      </c>
      <c r="S238" s="265">
        <v>0</v>
      </c>
      <c r="T238" s="266">
        <f>S238*H238</f>
        <v>0</v>
      </c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R238" s="267" t="s">
        <v>186</v>
      </c>
      <c r="AT238" s="267" t="s">
        <v>182</v>
      </c>
      <c r="AU238" s="267" t="s">
        <v>94</v>
      </c>
      <c r="AY238" s="139" t="s">
        <v>180</v>
      </c>
      <c r="BE238" s="268">
        <f>IF(N238="základní",J238,0)</f>
        <v>0</v>
      </c>
      <c r="BF238" s="268">
        <f>IF(N238="snížená",J238,0)</f>
        <v>0</v>
      </c>
      <c r="BG238" s="268">
        <f>IF(N238="zákl. přenesená",J238,0)</f>
        <v>0</v>
      </c>
      <c r="BH238" s="268">
        <f>IF(N238="sníž. přenesená",J238,0)</f>
        <v>0</v>
      </c>
      <c r="BI238" s="268">
        <f>IF(N238="nulová",J238,0)</f>
        <v>0</v>
      </c>
      <c r="BJ238" s="139" t="s">
        <v>92</v>
      </c>
      <c r="BK238" s="268">
        <f>ROUND(I238*H238,2)</f>
        <v>0</v>
      </c>
      <c r="BL238" s="139" t="s">
        <v>186</v>
      </c>
      <c r="BM238" s="267" t="s">
        <v>739</v>
      </c>
    </row>
    <row r="239" spans="2:51" s="269" customFormat="1" ht="12">
      <c r="B239" s="270"/>
      <c r="C239" s="271"/>
      <c r="D239" s="272" t="s">
        <v>188</v>
      </c>
      <c r="E239" s="273" t="s">
        <v>151</v>
      </c>
      <c r="F239" s="274" t="s">
        <v>740</v>
      </c>
      <c r="G239" s="271"/>
      <c r="H239" s="275">
        <v>14.386</v>
      </c>
      <c r="I239" s="323"/>
      <c r="J239" s="271"/>
      <c r="L239" s="276"/>
      <c r="M239" s="277"/>
      <c r="N239" s="278"/>
      <c r="O239" s="278"/>
      <c r="P239" s="278"/>
      <c r="Q239" s="278"/>
      <c r="R239" s="278"/>
      <c r="S239" s="278"/>
      <c r="T239" s="279"/>
      <c r="AT239" s="280" t="s">
        <v>188</v>
      </c>
      <c r="AU239" s="280" t="s">
        <v>94</v>
      </c>
      <c r="AV239" s="269" t="s">
        <v>94</v>
      </c>
      <c r="AW239" s="269" t="s">
        <v>40</v>
      </c>
      <c r="AX239" s="269" t="s">
        <v>92</v>
      </c>
      <c r="AY239" s="280" t="s">
        <v>180</v>
      </c>
    </row>
    <row r="240" spans="2:63" s="240" customFormat="1" ht="25.9" customHeight="1">
      <c r="B240" s="241"/>
      <c r="C240" s="242"/>
      <c r="D240" s="243" t="s">
        <v>83</v>
      </c>
      <c r="E240" s="244" t="s">
        <v>741</v>
      </c>
      <c r="F240" s="244" t="s">
        <v>742</v>
      </c>
      <c r="G240" s="242"/>
      <c r="H240" s="242"/>
      <c r="I240" s="326"/>
      <c r="J240" s="245">
        <f>J241</f>
        <v>0</v>
      </c>
      <c r="L240" s="246"/>
      <c r="M240" s="247"/>
      <c r="N240" s="248"/>
      <c r="O240" s="248"/>
      <c r="P240" s="249">
        <f>P241</f>
        <v>5.866304</v>
      </c>
      <c r="Q240" s="248"/>
      <c r="R240" s="249">
        <f>R241</f>
        <v>0.044002</v>
      </c>
      <c r="S240" s="248"/>
      <c r="T240" s="250">
        <f>T241</f>
        <v>0</v>
      </c>
      <c r="AR240" s="251" t="s">
        <v>94</v>
      </c>
      <c r="AT240" s="252" t="s">
        <v>83</v>
      </c>
      <c r="AU240" s="252" t="s">
        <v>84</v>
      </c>
      <c r="AY240" s="251" t="s">
        <v>180</v>
      </c>
      <c r="BK240" s="253">
        <f>BK241</f>
        <v>0</v>
      </c>
    </row>
    <row r="241" spans="2:63" s="240" customFormat="1" ht="22.9" customHeight="1">
      <c r="B241" s="241"/>
      <c r="C241" s="242"/>
      <c r="D241" s="243" t="s">
        <v>83</v>
      </c>
      <c r="E241" s="254" t="s">
        <v>743</v>
      </c>
      <c r="F241" s="254" t="s">
        <v>744</v>
      </c>
      <c r="G241" s="242"/>
      <c r="H241" s="242"/>
      <c r="I241" s="326"/>
      <c r="J241" s="255">
        <f>SUM(J242:J256)</f>
        <v>0</v>
      </c>
      <c r="L241" s="246"/>
      <c r="M241" s="247"/>
      <c r="N241" s="248"/>
      <c r="O241" s="248"/>
      <c r="P241" s="249">
        <f>SUM(P242:P256)</f>
        <v>5.866304</v>
      </c>
      <c r="Q241" s="248"/>
      <c r="R241" s="249">
        <f>SUM(R242:R256)</f>
        <v>0.044002</v>
      </c>
      <c r="S241" s="248"/>
      <c r="T241" s="250">
        <f>SUM(T242:T256)</f>
        <v>0</v>
      </c>
      <c r="AR241" s="251" t="s">
        <v>94</v>
      </c>
      <c r="AT241" s="252" t="s">
        <v>83</v>
      </c>
      <c r="AU241" s="252" t="s">
        <v>92</v>
      </c>
      <c r="AY241" s="251" t="s">
        <v>180</v>
      </c>
      <c r="BK241" s="253">
        <f>SUM(BK242:BK256)</f>
        <v>0</v>
      </c>
    </row>
    <row r="242" spans="1:65" s="155" customFormat="1" ht="21.75" customHeight="1">
      <c r="A242" s="151"/>
      <c r="B242" s="152"/>
      <c r="C242" s="256" t="s">
        <v>745</v>
      </c>
      <c r="D242" s="256" t="s">
        <v>182</v>
      </c>
      <c r="E242" s="257" t="s">
        <v>746</v>
      </c>
      <c r="F242" s="258" t="s">
        <v>747</v>
      </c>
      <c r="G242" s="259" t="s">
        <v>202</v>
      </c>
      <c r="H242" s="260">
        <v>3.368</v>
      </c>
      <c r="I242" s="84"/>
      <c r="J242" s="261">
        <f>ROUND(I242*$H242,2)</f>
        <v>0</v>
      </c>
      <c r="K242" s="262"/>
      <c r="L242" s="234"/>
      <c r="M242" s="263" t="s">
        <v>1</v>
      </c>
      <c r="N242" s="264" t="s">
        <v>49</v>
      </c>
      <c r="O242" s="265">
        <v>0.048</v>
      </c>
      <c r="P242" s="265">
        <f>O242*H242</f>
        <v>0.161664</v>
      </c>
      <c r="Q242" s="265">
        <v>0</v>
      </c>
      <c r="R242" s="265">
        <f>Q242*H242</f>
        <v>0</v>
      </c>
      <c r="S242" s="265">
        <v>0</v>
      </c>
      <c r="T242" s="266">
        <f>S242*H242</f>
        <v>0</v>
      </c>
      <c r="U242" s="151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/>
      <c r="AR242" s="267" t="s">
        <v>266</v>
      </c>
      <c r="AT242" s="267" t="s">
        <v>182</v>
      </c>
      <c r="AU242" s="267" t="s">
        <v>94</v>
      </c>
      <c r="AY242" s="139" t="s">
        <v>180</v>
      </c>
      <c r="BE242" s="268">
        <f>IF(N242="základní",J242,0)</f>
        <v>0</v>
      </c>
      <c r="BF242" s="268">
        <f>IF(N242="snížená",J242,0)</f>
        <v>0</v>
      </c>
      <c r="BG242" s="268">
        <f>IF(N242="zákl. přenesená",J242,0)</f>
        <v>0</v>
      </c>
      <c r="BH242" s="268">
        <f>IF(N242="sníž. přenesená",J242,0)</f>
        <v>0</v>
      </c>
      <c r="BI242" s="268">
        <f>IF(N242="nulová",J242,0)</f>
        <v>0</v>
      </c>
      <c r="BJ242" s="139" t="s">
        <v>92</v>
      </c>
      <c r="BK242" s="268">
        <f>ROUND(I242*H242,2)</f>
        <v>0</v>
      </c>
      <c r="BL242" s="139" t="s">
        <v>266</v>
      </c>
      <c r="BM242" s="267" t="s">
        <v>748</v>
      </c>
    </row>
    <row r="243" spans="2:51" s="269" customFormat="1" ht="33.75">
      <c r="B243" s="270"/>
      <c r="C243" s="271"/>
      <c r="D243" s="272" t="s">
        <v>188</v>
      </c>
      <c r="E243" s="273" t="s">
        <v>524</v>
      </c>
      <c r="F243" s="274" t="s">
        <v>749</v>
      </c>
      <c r="G243" s="271"/>
      <c r="H243" s="275">
        <v>3.368</v>
      </c>
      <c r="I243" s="323"/>
      <c r="J243" s="271"/>
      <c r="L243" s="276"/>
      <c r="M243" s="277"/>
      <c r="N243" s="278"/>
      <c r="O243" s="278"/>
      <c r="P243" s="278"/>
      <c r="Q243" s="278"/>
      <c r="R243" s="278"/>
      <c r="S243" s="278"/>
      <c r="T243" s="279"/>
      <c r="AT243" s="280" t="s">
        <v>188</v>
      </c>
      <c r="AU243" s="280" t="s">
        <v>94</v>
      </c>
      <c r="AV243" s="269" t="s">
        <v>94</v>
      </c>
      <c r="AW243" s="269" t="s">
        <v>40</v>
      </c>
      <c r="AX243" s="269" t="s">
        <v>92</v>
      </c>
      <c r="AY243" s="280" t="s">
        <v>180</v>
      </c>
    </row>
    <row r="244" spans="1:65" s="155" customFormat="1" ht="21.75" customHeight="1">
      <c r="A244" s="151"/>
      <c r="B244" s="152"/>
      <c r="C244" s="256" t="s">
        <v>750</v>
      </c>
      <c r="D244" s="256" t="s">
        <v>182</v>
      </c>
      <c r="E244" s="257" t="s">
        <v>751</v>
      </c>
      <c r="F244" s="258" t="s">
        <v>752</v>
      </c>
      <c r="G244" s="259" t="s">
        <v>202</v>
      </c>
      <c r="H244" s="260">
        <v>6.28</v>
      </c>
      <c r="I244" s="84"/>
      <c r="J244" s="261">
        <f>ROUND(I244*$H244,2)</f>
        <v>0</v>
      </c>
      <c r="K244" s="262"/>
      <c r="L244" s="234"/>
      <c r="M244" s="263" t="s">
        <v>1</v>
      </c>
      <c r="N244" s="264" t="s">
        <v>49</v>
      </c>
      <c r="O244" s="265">
        <v>0.14</v>
      </c>
      <c r="P244" s="265">
        <f>O244*H244</f>
        <v>0.8792000000000001</v>
      </c>
      <c r="Q244" s="265">
        <v>0</v>
      </c>
      <c r="R244" s="265">
        <f>Q244*H244</f>
        <v>0</v>
      </c>
      <c r="S244" s="265">
        <v>0</v>
      </c>
      <c r="T244" s="266">
        <f>S244*H244</f>
        <v>0</v>
      </c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R244" s="267" t="s">
        <v>266</v>
      </c>
      <c r="AT244" s="267" t="s">
        <v>182</v>
      </c>
      <c r="AU244" s="267" t="s">
        <v>94</v>
      </c>
      <c r="AY244" s="139" t="s">
        <v>180</v>
      </c>
      <c r="BE244" s="268">
        <f>IF(N244="základní",J244,0)</f>
        <v>0</v>
      </c>
      <c r="BF244" s="268">
        <f>IF(N244="snížená",J244,0)</f>
        <v>0</v>
      </c>
      <c r="BG244" s="268">
        <f>IF(N244="zákl. přenesená",J244,0)</f>
        <v>0</v>
      </c>
      <c r="BH244" s="268">
        <f>IF(N244="sníž. přenesená",J244,0)</f>
        <v>0</v>
      </c>
      <c r="BI244" s="268">
        <f>IF(N244="nulová",J244,0)</f>
        <v>0</v>
      </c>
      <c r="BJ244" s="139" t="s">
        <v>92</v>
      </c>
      <c r="BK244" s="268">
        <f>ROUND(I244*H244,2)</f>
        <v>0</v>
      </c>
      <c r="BL244" s="139" t="s">
        <v>266</v>
      </c>
      <c r="BM244" s="267" t="s">
        <v>753</v>
      </c>
    </row>
    <row r="245" spans="2:51" s="269" customFormat="1" ht="12">
      <c r="B245" s="270"/>
      <c r="C245" s="271"/>
      <c r="D245" s="272" t="s">
        <v>188</v>
      </c>
      <c r="E245" s="273" t="s">
        <v>522</v>
      </c>
      <c r="F245" s="274" t="s">
        <v>754</v>
      </c>
      <c r="G245" s="271"/>
      <c r="H245" s="275">
        <v>6.28</v>
      </c>
      <c r="I245" s="323"/>
      <c r="J245" s="271"/>
      <c r="L245" s="276"/>
      <c r="M245" s="277"/>
      <c r="N245" s="278"/>
      <c r="O245" s="278"/>
      <c r="P245" s="278"/>
      <c r="Q245" s="278"/>
      <c r="R245" s="278"/>
      <c r="S245" s="278"/>
      <c r="T245" s="279"/>
      <c r="AT245" s="280" t="s">
        <v>188</v>
      </c>
      <c r="AU245" s="280" t="s">
        <v>94</v>
      </c>
      <c r="AV245" s="269" t="s">
        <v>94</v>
      </c>
      <c r="AW245" s="269" t="s">
        <v>40</v>
      </c>
      <c r="AX245" s="269" t="s">
        <v>92</v>
      </c>
      <c r="AY245" s="280" t="s">
        <v>180</v>
      </c>
    </row>
    <row r="246" spans="1:65" s="155" customFormat="1" ht="21.75" customHeight="1">
      <c r="A246" s="151"/>
      <c r="B246" s="152"/>
      <c r="C246" s="256" t="s">
        <v>755</v>
      </c>
      <c r="D246" s="256" t="s">
        <v>182</v>
      </c>
      <c r="E246" s="257" t="s">
        <v>756</v>
      </c>
      <c r="F246" s="258" t="s">
        <v>757</v>
      </c>
      <c r="G246" s="259" t="s">
        <v>202</v>
      </c>
      <c r="H246" s="260">
        <v>17.983</v>
      </c>
      <c r="I246" s="84"/>
      <c r="J246" s="261">
        <f>ROUND(I246*$H246,2)</f>
        <v>0</v>
      </c>
      <c r="K246" s="262"/>
      <c r="L246" s="234"/>
      <c r="M246" s="263" t="s">
        <v>1</v>
      </c>
      <c r="N246" s="264" t="s">
        <v>49</v>
      </c>
      <c r="O246" s="265">
        <v>0.084</v>
      </c>
      <c r="P246" s="265">
        <f>O246*H246</f>
        <v>1.5105720000000002</v>
      </c>
      <c r="Q246" s="265">
        <v>0</v>
      </c>
      <c r="R246" s="265">
        <f>Q246*H246</f>
        <v>0</v>
      </c>
      <c r="S246" s="265">
        <v>0</v>
      </c>
      <c r="T246" s="266">
        <f>S246*H246</f>
        <v>0</v>
      </c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R246" s="267" t="s">
        <v>266</v>
      </c>
      <c r="AT246" s="267" t="s">
        <v>182</v>
      </c>
      <c r="AU246" s="267" t="s">
        <v>94</v>
      </c>
      <c r="AY246" s="139" t="s">
        <v>180</v>
      </c>
      <c r="BE246" s="268">
        <f>IF(N246="základní",J246,0)</f>
        <v>0</v>
      </c>
      <c r="BF246" s="268">
        <f>IF(N246="snížená",J246,0)</f>
        <v>0</v>
      </c>
      <c r="BG246" s="268">
        <f>IF(N246="zákl. přenesená",J246,0)</f>
        <v>0</v>
      </c>
      <c r="BH246" s="268">
        <f>IF(N246="sníž. přenesená",J246,0)</f>
        <v>0</v>
      </c>
      <c r="BI246" s="268">
        <f>IF(N246="nulová",J246,0)</f>
        <v>0</v>
      </c>
      <c r="BJ246" s="139" t="s">
        <v>92</v>
      </c>
      <c r="BK246" s="268">
        <f>ROUND(I246*H246,2)</f>
        <v>0</v>
      </c>
      <c r="BL246" s="139" t="s">
        <v>266</v>
      </c>
      <c r="BM246" s="267" t="s">
        <v>758</v>
      </c>
    </row>
    <row r="247" spans="2:51" s="269" customFormat="1" ht="22.5">
      <c r="B247" s="270"/>
      <c r="C247" s="271"/>
      <c r="D247" s="272" t="s">
        <v>188</v>
      </c>
      <c r="E247" s="273" t="s">
        <v>526</v>
      </c>
      <c r="F247" s="274" t="s">
        <v>759</v>
      </c>
      <c r="G247" s="271"/>
      <c r="H247" s="275">
        <v>17.983</v>
      </c>
      <c r="I247" s="323"/>
      <c r="J247" s="271"/>
      <c r="L247" s="276"/>
      <c r="M247" s="277"/>
      <c r="N247" s="278"/>
      <c r="O247" s="278"/>
      <c r="P247" s="278"/>
      <c r="Q247" s="278"/>
      <c r="R247" s="278"/>
      <c r="S247" s="278"/>
      <c r="T247" s="279"/>
      <c r="AT247" s="280" t="s">
        <v>188</v>
      </c>
      <c r="AU247" s="280" t="s">
        <v>94</v>
      </c>
      <c r="AV247" s="269" t="s">
        <v>94</v>
      </c>
      <c r="AW247" s="269" t="s">
        <v>40</v>
      </c>
      <c r="AX247" s="269" t="s">
        <v>92</v>
      </c>
      <c r="AY247" s="280" t="s">
        <v>180</v>
      </c>
    </row>
    <row r="248" spans="1:65" s="155" customFormat="1" ht="21.75" customHeight="1">
      <c r="A248" s="151"/>
      <c r="B248" s="152"/>
      <c r="C248" s="256" t="s">
        <v>760</v>
      </c>
      <c r="D248" s="256" t="s">
        <v>182</v>
      </c>
      <c r="E248" s="257" t="s">
        <v>761</v>
      </c>
      <c r="F248" s="258" t="s">
        <v>762</v>
      </c>
      <c r="G248" s="259" t="s">
        <v>202</v>
      </c>
      <c r="H248" s="260">
        <v>12.874</v>
      </c>
      <c r="I248" s="84"/>
      <c r="J248" s="261">
        <f>ROUND(I248*$H248,2)</f>
        <v>0</v>
      </c>
      <c r="K248" s="262"/>
      <c r="L248" s="234"/>
      <c r="M248" s="263" t="s">
        <v>1</v>
      </c>
      <c r="N248" s="264" t="s">
        <v>49</v>
      </c>
      <c r="O248" s="265">
        <v>0.216</v>
      </c>
      <c r="P248" s="265">
        <f>O248*H248</f>
        <v>2.780784</v>
      </c>
      <c r="Q248" s="265">
        <v>0</v>
      </c>
      <c r="R248" s="265">
        <f>Q248*H248</f>
        <v>0</v>
      </c>
      <c r="S248" s="265">
        <v>0</v>
      </c>
      <c r="T248" s="266">
        <f>S248*H248</f>
        <v>0</v>
      </c>
      <c r="U248" s="151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R248" s="267" t="s">
        <v>266</v>
      </c>
      <c r="AT248" s="267" t="s">
        <v>182</v>
      </c>
      <c r="AU248" s="267" t="s">
        <v>94</v>
      </c>
      <c r="AY248" s="139" t="s">
        <v>180</v>
      </c>
      <c r="BE248" s="268">
        <f>IF(N248="základní",J248,0)</f>
        <v>0</v>
      </c>
      <c r="BF248" s="268">
        <f>IF(N248="snížená",J248,0)</f>
        <v>0</v>
      </c>
      <c r="BG248" s="268">
        <f>IF(N248="zákl. přenesená",J248,0)</f>
        <v>0</v>
      </c>
      <c r="BH248" s="268">
        <f>IF(N248="sníž. přenesená",J248,0)</f>
        <v>0</v>
      </c>
      <c r="BI248" s="268">
        <f>IF(N248="nulová",J248,0)</f>
        <v>0</v>
      </c>
      <c r="BJ248" s="139" t="s">
        <v>92</v>
      </c>
      <c r="BK248" s="268">
        <f>ROUND(I248*H248,2)</f>
        <v>0</v>
      </c>
      <c r="BL248" s="139" t="s">
        <v>266</v>
      </c>
      <c r="BM248" s="267" t="s">
        <v>763</v>
      </c>
    </row>
    <row r="249" spans="2:51" s="269" customFormat="1" ht="12">
      <c r="B249" s="270"/>
      <c r="C249" s="271"/>
      <c r="D249" s="272" t="s">
        <v>188</v>
      </c>
      <c r="E249" s="273" t="s">
        <v>520</v>
      </c>
      <c r="F249" s="274" t="s">
        <v>764</v>
      </c>
      <c r="G249" s="271"/>
      <c r="H249" s="275">
        <v>12.874</v>
      </c>
      <c r="I249" s="323"/>
      <c r="J249" s="271"/>
      <c r="L249" s="276"/>
      <c r="M249" s="277"/>
      <c r="N249" s="278"/>
      <c r="O249" s="278"/>
      <c r="P249" s="278"/>
      <c r="Q249" s="278"/>
      <c r="R249" s="278"/>
      <c r="S249" s="278"/>
      <c r="T249" s="279"/>
      <c r="AT249" s="280" t="s">
        <v>188</v>
      </c>
      <c r="AU249" s="280" t="s">
        <v>94</v>
      </c>
      <c r="AV249" s="269" t="s">
        <v>94</v>
      </c>
      <c r="AW249" s="269" t="s">
        <v>40</v>
      </c>
      <c r="AX249" s="269" t="s">
        <v>92</v>
      </c>
      <c r="AY249" s="280" t="s">
        <v>180</v>
      </c>
    </row>
    <row r="250" spans="1:65" s="155" customFormat="1" ht="21.75" customHeight="1">
      <c r="A250" s="151"/>
      <c r="B250" s="152"/>
      <c r="C250" s="303" t="s">
        <v>765</v>
      </c>
      <c r="D250" s="303" t="s">
        <v>280</v>
      </c>
      <c r="E250" s="304" t="s">
        <v>766</v>
      </c>
      <c r="F250" s="305" t="s">
        <v>767</v>
      </c>
      <c r="G250" s="306" t="s">
        <v>301</v>
      </c>
      <c r="H250" s="307">
        <v>5.746</v>
      </c>
      <c r="I250" s="101"/>
      <c r="J250" s="261">
        <f>ROUND(I250*$H250,2)</f>
        <v>0</v>
      </c>
      <c r="K250" s="308"/>
      <c r="L250" s="309"/>
      <c r="M250" s="310" t="s">
        <v>1</v>
      </c>
      <c r="N250" s="311" t="s">
        <v>49</v>
      </c>
      <c r="O250" s="265">
        <v>0</v>
      </c>
      <c r="P250" s="265">
        <f>O250*H250</f>
        <v>0</v>
      </c>
      <c r="Q250" s="265">
        <v>0.001</v>
      </c>
      <c r="R250" s="265">
        <f>Q250*H250</f>
        <v>0.005746</v>
      </c>
      <c r="S250" s="265">
        <v>0</v>
      </c>
      <c r="T250" s="266">
        <f>S250*H250</f>
        <v>0</v>
      </c>
      <c r="U250" s="15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R250" s="267" t="s">
        <v>346</v>
      </c>
      <c r="AT250" s="267" t="s">
        <v>280</v>
      </c>
      <c r="AU250" s="267" t="s">
        <v>94</v>
      </c>
      <c r="AY250" s="139" t="s">
        <v>180</v>
      </c>
      <c r="BE250" s="268">
        <f>IF(N250="základní",J250,0)</f>
        <v>0</v>
      </c>
      <c r="BF250" s="268">
        <f>IF(N250="snížená",J250,0)</f>
        <v>0</v>
      </c>
      <c r="BG250" s="268">
        <f>IF(N250="zákl. přenesená",J250,0)</f>
        <v>0</v>
      </c>
      <c r="BH250" s="268">
        <f>IF(N250="sníž. přenesená",J250,0)</f>
        <v>0</v>
      </c>
      <c r="BI250" s="268">
        <f>IF(N250="nulová",J250,0)</f>
        <v>0</v>
      </c>
      <c r="BJ250" s="139" t="s">
        <v>92</v>
      </c>
      <c r="BK250" s="268">
        <f>ROUND(I250*H250,2)</f>
        <v>0</v>
      </c>
      <c r="BL250" s="139" t="s">
        <v>266</v>
      </c>
      <c r="BM250" s="267" t="s">
        <v>768</v>
      </c>
    </row>
    <row r="251" spans="2:51" s="269" customFormat="1" ht="12">
      <c r="B251" s="270"/>
      <c r="C251" s="271"/>
      <c r="D251" s="272" t="s">
        <v>188</v>
      </c>
      <c r="E251" s="273" t="s">
        <v>1</v>
      </c>
      <c r="F251" s="274" t="s">
        <v>769</v>
      </c>
      <c r="G251" s="271"/>
      <c r="H251" s="275">
        <v>5.746</v>
      </c>
      <c r="I251" s="323"/>
      <c r="J251" s="271"/>
      <c r="L251" s="276"/>
      <c r="M251" s="277"/>
      <c r="N251" s="278"/>
      <c r="O251" s="278"/>
      <c r="P251" s="278"/>
      <c r="Q251" s="278"/>
      <c r="R251" s="278"/>
      <c r="S251" s="278"/>
      <c r="T251" s="279"/>
      <c r="AT251" s="280" t="s">
        <v>188</v>
      </c>
      <c r="AU251" s="280" t="s">
        <v>94</v>
      </c>
      <c r="AV251" s="269" t="s">
        <v>94</v>
      </c>
      <c r="AW251" s="269" t="s">
        <v>40</v>
      </c>
      <c r="AX251" s="269" t="s">
        <v>92</v>
      </c>
      <c r="AY251" s="280" t="s">
        <v>180</v>
      </c>
    </row>
    <row r="252" spans="1:65" s="155" customFormat="1" ht="21.75" customHeight="1">
      <c r="A252" s="151"/>
      <c r="B252" s="152"/>
      <c r="C252" s="256" t="s">
        <v>770</v>
      </c>
      <c r="D252" s="256" t="s">
        <v>182</v>
      </c>
      <c r="E252" s="257" t="s">
        <v>771</v>
      </c>
      <c r="F252" s="258" t="s">
        <v>772</v>
      </c>
      <c r="G252" s="259" t="s">
        <v>202</v>
      </c>
      <c r="H252" s="260">
        <v>4.153</v>
      </c>
      <c r="I252" s="84"/>
      <c r="J252" s="261">
        <f>ROUND(I252*$H252,2)</f>
        <v>0</v>
      </c>
      <c r="K252" s="262"/>
      <c r="L252" s="234"/>
      <c r="M252" s="263" t="s">
        <v>1</v>
      </c>
      <c r="N252" s="264" t="s">
        <v>49</v>
      </c>
      <c r="O252" s="265">
        <v>0.112</v>
      </c>
      <c r="P252" s="265">
        <f>O252*H252</f>
        <v>0.46513599999999994</v>
      </c>
      <c r="Q252" s="265">
        <v>0</v>
      </c>
      <c r="R252" s="265">
        <f>Q252*H252</f>
        <v>0</v>
      </c>
      <c r="S252" s="265">
        <v>0</v>
      </c>
      <c r="T252" s="266">
        <f>S252*H252</f>
        <v>0</v>
      </c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R252" s="267" t="s">
        <v>266</v>
      </c>
      <c r="AT252" s="267" t="s">
        <v>182</v>
      </c>
      <c r="AU252" s="267" t="s">
        <v>94</v>
      </c>
      <c r="AY252" s="139" t="s">
        <v>180</v>
      </c>
      <c r="BE252" s="268">
        <f>IF(N252="základní",J252,0)</f>
        <v>0</v>
      </c>
      <c r="BF252" s="268">
        <f>IF(N252="snížená",J252,0)</f>
        <v>0</v>
      </c>
      <c r="BG252" s="268">
        <f>IF(N252="zákl. přenesená",J252,0)</f>
        <v>0</v>
      </c>
      <c r="BH252" s="268">
        <f>IF(N252="sníž. přenesená",J252,0)</f>
        <v>0</v>
      </c>
      <c r="BI252" s="268">
        <f>IF(N252="nulová",J252,0)</f>
        <v>0</v>
      </c>
      <c r="BJ252" s="139" t="s">
        <v>92</v>
      </c>
      <c r="BK252" s="268">
        <f>ROUND(I252*H252,2)</f>
        <v>0</v>
      </c>
      <c r="BL252" s="139" t="s">
        <v>266</v>
      </c>
      <c r="BM252" s="267" t="s">
        <v>773</v>
      </c>
    </row>
    <row r="253" spans="2:51" s="269" customFormat="1" ht="22.5">
      <c r="B253" s="270"/>
      <c r="C253" s="271"/>
      <c r="D253" s="272" t="s">
        <v>188</v>
      </c>
      <c r="E253" s="273" t="s">
        <v>528</v>
      </c>
      <c r="F253" s="274" t="s">
        <v>774</v>
      </c>
      <c r="G253" s="271"/>
      <c r="H253" s="275">
        <v>4.153</v>
      </c>
      <c r="I253" s="323"/>
      <c r="J253" s="271"/>
      <c r="L253" s="276"/>
      <c r="M253" s="277"/>
      <c r="N253" s="278"/>
      <c r="O253" s="278"/>
      <c r="P253" s="278"/>
      <c r="Q253" s="278"/>
      <c r="R253" s="278"/>
      <c r="S253" s="278"/>
      <c r="T253" s="279"/>
      <c r="AT253" s="280" t="s">
        <v>188</v>
      </c>
      <c r="AU253" s="280" t="s">
        <v>94</v>
      </c>
      <c r="AV253" s="269" t="s">
        <v>94</v>
      </c>
      <c r="AW253" s="269" t="s">
        <v>40</v>
      </c>
      <c r="AX253" s="269" t="s">
        <v>92</v>
      </c>
      <c r="AY253" s="280" t="s">
        <v>180</v>
      </c>
    </row>
    <row r="254" spans="1:65" s="155" customFormat="1" ht="21.75" customHeight="1">
      <c r="A254" s="151"/>
      <c r="B254" s="152"/>
      <c r="C254" s="303" t="s">
        <v>775</v>
      </c>
      <c r="D254" s="303" t="s">
        <v>280</v>
      </c>
      <c r="E254" s="304" t="s">
        <v>776</v>
      </c>
      <c r="F254" s="305" t="s">
        <v>777</v>
      </c>
      <c r="G254" s="306" t="s">
        <v>301</v>
      </c>
      <c r="H254" s="307">
        <v>38.256</v>
      </c>
      <c r="I254" s="101"/>
      <c r="J254" s="261">
        <f>ROUND(I254*$H254,2)</f>
        <v>0</v>
      </c>
      <c r="K254" s="308"/>
      <c r="L254" s="309"/>
      <c r="M254" s="310" t="s">
        <v>1</v>
      </c>
      <c r="N254" s="311" t="s">
        <v>49</v>
      </c>
      <c r="O254" s="265">
        <v>0</v>
      </c>
      <c r="P254" s="265">
        <f>O254*H254</f>
        <v>0</v>
      </c>
      <c r="Q254" s="265">
        <v>0.001</v>
      </c>
      <c r="R254" s="265">
        <f>Q254*H254</f>
        <v>0.038256</v>
      </c>
      <c r="S254" s="265">
        <v>0</v>
      </c>
      <c r="T254" s="266">
        <f>S254*H254</f>
        <v>0</v>
      </c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R254" s="267" t="s">
        <v>346</v>
      </c>
      <c r="AT254" s="267" t="s">
        <v>280</v>
      </c>
      <c r="AU254" s="267" t="s">
        <v>94</v>
      </c>
      <c r="AY254" s="139" t="s">
        <v>180</v>
      </c>
      <c r="BE254" s="268">
        <f>IF(N254="základní",J254,0)</f>
        <v>0</v>
      </c>
      <c r="BF254" s="268">
        <f>IF(N254="snížená",J254,0)</f>
        <v>0</v>
      </c>
      <c r="BG254" s="268">
        <f>IF(N254="zákl. přenesená",J254,0)</f>
        <v>0</v>
      </c>
      <c r="BH254" s="268">
        <f>IF(N254="sníž. přenesená",J254,0)</f>
        <v>0</v>
      </c>
      <c r="BI254" s="268">
        <f>IF(N254="nulová",J254,0)</f>
        <v>0</v>
      </c>
      <c r="BJ254" s="139" t="s">
        <v>92</v>
      </c>
      <c r="BK254" s="268">
        <f>ROUND(I254*H254,2)</f>
        <v>0</v>
      </c>
      <c r="BL254" s="139" t="s">
        <v>266</v>
      </c>
      <c r="BM254" s="267" t="s">
        <v>778</v>
      </c>
    </row>
    <row r="255" spans="2:51" s="269" customFormat="1" ht="12">
      <c r="B255" s="270"/>
      <c r="C255" s="271"/>
      <c r="D255" s="272" t="s">
        <v>188</v>
      </c>
      <c r="E255" s="273" t="s">
        <v>1</v>
      </c>
      <c r="F255" s="274" t="s">
        <v>779</v>
      </c>
      <c r="G255" s="271"/>
      <c r="H255" s="275">
        <v>38.256</v>
      </c>
      <c r="I255" s="323"/>
      <c r="J255" s="271"/>
      <c r="L255" s="276"/>
      <c r="M255" s="277"/>
      <c r="N255" s="278"/>
      <c r="O255" s="278"/>
      <c r="P255" s="278"/>
      <c r="Q255" s="278"/>
      <c r="R255" s="278"/>
      <c r="S255" s="278"/>
      <c r="T255" s="279"/>
      <c r="AT255" s="280" t="s">
        <v>188</v>
      </c>
      <c r="AU255" s="280" t="s">
        <v>94</v>
      </c>
      <c r="AV255" s="269" t="s">
        <v>94</v>
      </c>
      <c r="AW255" s="269" t="s">
        <v>40</v>
      </c>
      <c r="AX255" s="269" t="s">
        <v>92</v>
      </c>
      <c r="AY255" s="280" t="s">
        <v>180</v>
      </c>
    </row>
    <row r="256" spans="1:65" s="155" customFormat="1" ht="21.75" customHeight="1">
      <c r="A256" s="151"/>
      <c r="B256" s="152"/>
      <c r="C256" s="256" t="s">
        <v>780</v>
      </c>
      <c r="D256" s="256" t="s">
        <v>182</v>
      </c>
      <c r="E256" s="257" t="s">
        <v>781</v>
      </c>
      <c r="F256" s="258" t="s">
        <v>782</v>
      </c>
      <c r="G256" s="259" t="s">
        <v>262</v>
      </c>
      <c r="H256" s="260">
        <v>0.044</v>
      </c>
      <c r="I256" s="84"/>
      <c r="J256" s="261">
        <f>ROUND(I256*$H256,2)</f>
        <v>0</v>
      </c>
      <c r="K256" s="262"/>
      <c r="L256" s="234"/>
      <c r="M256" s="319" t="s">
        <v>1</v>
      </c>
      <c r="N256" s="320" t="s">
        <v>49</v>
      </c>
      <c r="O256" s="321">
        <v>1.567</v>
      </c>
      <c r="P256" s="321">
        <f>O256*H256</f>
        <v>0.068948</v>
      </c>
      <c r="Q256" s="321">
        <v>0</v>
      </c>
      <c r="R256" s="321">
        <f>Q256*H256</f>
        <v>0</v>
      </c>
      <c r="S256" s="321">
        <v>0</v>
      </c>
      <c r="T256" s="322">
        <f>S256*H256</f>
        <v>0</v>
      </c>
      <c r="U256" s="151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R256" s="267" t="s">
        <v>266</v>
      </c>
      <c r="AT256" s="267" t="s">
        <v>182</v>
      </c>
      <c r="AU256" s="267" t="s">
        <v>94</v>
      </c>
      <c r="AY256" s="139" t="s">
        <v>180</v>
      </c>
      <c r="BE256" s="268">
        <f>IF(N256="základní",J256,0)</f>
        <v>0</v>
      </c>
      <c r="BF256" s="268">
        <f>IF(N256="snížená",J256,0)</f>
        <v>0</v>
      </c>
      <c r="BG256" s="268">
        <f>IF(N256="zákl. přenesená",J256,0)</f>
        <v>0</v>
      </c>
      <c r="BH256" s="268">
        <f>IF(N256="sníž. přenesená",J256,0)</f>
        <v>0</v>
      </c>
      <c r="BI256" s="268">
        <f>IF(N256="nulová",J256,0)</f>
        <v>0</v>
      </c>
      <c r="BJ256" s="139" t="s">
        <v>92</v>
      </c>
      <c r="BK256" s="268">
        <f>ROUND(I256*H256,2)</f>
        <v>0</v>
      </c>
      <c r="BL256" s="139" t="s">
        <v>266</v>
      </c>
      <c r="BM256" s="267" t="s">
        <v>783</v>
      </c>
    </row>
    <row r="257" spans="1:31" s="155" customFormat="1" ht="6.95" customHeight="1">
      <c r="A257" s="151"/>
      <c r="B257" s="196"/>
      <c r="C257" s="197"/>
      <c r="D257" s="197"/>
      <c r="E257" s="197"/>
      <c r="F257" s="197"/>
      <c r="G257" s="197"/>
      <c r="H257" s="197"/>
      <c r="I257" s="197"/>
      <c r="J257" s="197"/>
      <c r="K257" s="198"/>
      <c r="L257" s="234"/>
      <c r="M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</row>
  </sheetData>
  <sheetProtection password="80CB" sheet="1" objects="1" scenarios="1"/>
  <autoFilter ref="C123:K256"/>
  <mergeCells count="9">
    <mergeCell ref="E86:H86"/>
    <mergeCell ref="E114:H114"/>
    <mergeCell ref="E116:H116"/>
    <mergeCell ref="L2:V2"/>
    <mergeCell ref="E7:H7"/>
    <mergeCell ref="E9:H9"/>
    <mergeCell ref="E18:H18"/>
    <mergeCell ref="E27:H27"/>
    <mergeCell ref="E84:H84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5"/>
  <sheetViews>
    <sheetView showGridLines="0" workbookViewId="0" topLeftCell="A84">
      <selection activeCell="I123" sqref="I123"/>
    </sheetView>
  </sheetViews>
  <sheetFormatPr defaultColWidth="9.140625" defaultRowHeight="12"/>
  <cols>
    <col min="1" max="1" width="8.28125" style="69" customWidth="1"/>
    <col min="2" max="2" width="1.7109375" style="136" customWidth="1"/>
    <col min="3" max="3" width="4.140625" style="136" customWidth="1"/>
    <col min="4" max="4" width="4.28125" style="136" customWidth="1"/>
    <col min="5" max="5" width="17.140625" style="136" customWidth="1"/>
    <col min="6" max="6" width="50.8515625" style="136" customWidth="1"/>
    <col min="7" max="7" width="7.00390625" style="136" customWidth="1"/>
    <col min="8" max="8" width="11.421875" style="136" customWidth="1"/>
    <col min="9" max="10" width="20.140625" style="136" customWidth="1"/>
    <col min="11" max="11" width="20.140625" style="69" hidden="1" customWidth="1"/>
    <col min="12" max="12" width="9.28125" style="69" customWidth="1"/>
    <col min="13" max="13" width="10.8515625" style="69" hidden="1" customWidth="1"/>
    <col min="14" max="14" width="9.28125" style="69" hidden="1" customWidth="1"/>
    <col min="15" max="20" width="14.140625" style="69" hidden="1" customWidth="1"/>
    <col min="21" max="21" width="16.28125" style="69" hidden="1" customWidth="1"/>
    <col min="22" max="22" width="12.28125" style="69" customWidth="1"/>
    <col min="23" max="23" width="16.28125" style="69" customWidth="1"/>
    <col min="24" max="24" width="12.28125" style="69" customWidth="1"/>
    <col min="25" max="25" width="15.00390625" style="69" customWidth="1"/>
    <col min="26" max="26" width="11.00390625" style="69" customWidth="1"/>
    <col min="27" max="27" width="15.00390625" style="69" customWidth="1"/>
    <col min="28" max="28" width="16.28125" style="69" customWidth="1"/>
    <col min="29" max="29" width="11.00390625" style="69" customWidth="1"/>
    <col min="30" max="30" width="15.00390625" style="69" customWidth="1"/>
    <col min="31" max="31" width="16.28125" style="69" customWidth="1"/>
    <col min="32" max="43" width="9.28125" style="69" customWidth="1"/>
    <col min="44" max="65" width="9.28125" style="69" hidden="1" customWidth="1"/>
    <col min="66" max="16384" width="9.28125" style="69" customWidth="1"/>
  </cols>
  <sheetData>
    <row r="1" ht="12" hidden="1"/>
    <row r="2" spans="12:56" ht="36.95" customHeight="1" hidden="1">
      <c r="L2" s="137" t="s">
        <v>5</v>
      </c>
      <c r="M2" s="138"/>
      <c r="N2" s="138"/>
      <c r="O2" s="138"/>
      <c r="P2" s="138"/>
      <c r="Q2" s="138"/>
      <c r="R2" s="138"/>
      <c r="S2" s="138"/>
      <c r="T2" s="138"/>
      <c r="U2" s="138"/>
      <c r="V2" s="138"/>
      <c r="AT2" s="139" t="s">
        <v>101</v>
      </c>
      <c r="AZ2" s="140" t="s">
        <v>784</v>
      </c>
      <c r="BA2" s="140" t="s">
        <v>1</v>
      </c>
      <c r="BB2" s="140" t="s">
        <v>1</v>
      </c>
      <c r="BC2" s="140" t="s">
        <v>785</v>
      </c>
      <c r="BD2" s="140" t="s">
        <v>94</v>
      </c>
    </row>
    <row r="3" spans="2:56" ht="6.95" customHeight="1" hidden="1">
      <c r="B3" s="141"/>
      <c r="C3" s="142"/>
      <c r="D3" s="142"/>
      <c r="E3" s="142"/>
      <c r="F3" s="142"/>
      <c r="G3" s="142"/>
      <c r="H3" s="142"/>
      <c r="I3" s="142"/>
      <c r="J3" s="142"/>
      <c r="K3" s="143"/>
      <c r="L3" s="144"/>
      <c r="AT3" s="139" t="s">
        <v>94</v>
      </c>
      <c r="AZ3" s="140" t="s">
        <v>140</v>
      </c>
      <c r="BA3" s="140" t="s">
        <v>1</v>
      </c>
      <c r="BB3" s="140" t="s">
        <v>1</v>
      </c>
      <c r="BC3" s="140" t="s">
        <v>785</v>
      </c>
      <c r="BD3" s="140" t="s">
        <v>94</v>
      </c>
    </row>
    <row r="4" spans="2:56" ht="24.95" customHeight="1" hidden="1">
      <c r="B4" s="145"/>
      <c r="D4" s="146" t="s">
        <v>106</v>
      </c>
      <c r="L4" s="144"/>
      <c r="M4" s="147" t="s">
        <v>10</v>
      </c>
      <c r="AT4" s="139" t="s">
        <v>3</v>
      </c>
      <c r="AZ4" s="140" t="s">
        <v>786</v>
      </c>
      <c r="BA4" s="140" t="s">
        <v>1</v>
      </c>
      <c r="BB4" s="140" t="s">
        <v>1</v>
      </c>
      <c r="BC4" s="140" t="s">
        <v>787</v>
      </c>
      <c r="BD4" s="140" t="s">
        <v>94</v>
      </c>
    </row>
    <row r="5" spans="2:56" ht="6.95" customHeight="1" hidden="1">
      <c r="B5" s="145"/>
      <c r="L5" s="144"/>
      <c r="AZ5" s="140" t="s">
        <v>788</v>
      </c>
      <c r="BA5" s="140" t="s">
        <v>1</v>
      </c>
      <c r="BB5" s="140" t="s">
        <v>1</v>
      </c>
      <c r="BC5" s="140" t="s">
        <v>789</v>
      </c>
      <c r="BD5" s="140" t="s">
        <v>94</v>
      </c>
    </row>
    <row r="6" spans="2:12" ht="12" customHeight="1" hidden="1">
      <c r="B6" s="145"/>
      <c r="D6" s="148" t="s">
        <v>14</v>
      </c>
      <c r="L6" s="144"/>
    </row>
    <row r="7" spans="2:12" ht="16.5" customHeight="1" hidden="1">
      <c r="B7" s="145"/>
      <c r="E7" s="149" t="str">
        <f>'Rekapitulace stavby'!K6</f>
        <v>Jiřice, úpravy výtlaku odpadních vod</v>
      </c>
      <c r="F7" s="150"/>
      <c r="G7" s="150"/>
      <c r="H7" s="150"/>
      <c r="L7" s="144"/>
    </row>
    <row r="8" spans="1:31" s="155" customFormat="1" ht="12" customHeight="1" hidden="1">
      <c r="A8" s="151"/>
      <c r="B8" s="152"/>
      <c r="C8" s="153"/>
      <c r="D8" s="148" t="s">
        <v>115</v>
      </c>
      <c r="E8" s="153"/>
      <c r="F8" s="153"/>
      <c r="G8" s="153"/>
      <c r="H8" s="153"/>
      <c r="I8" s="153"/>
      <c r="J8" s="153"/>
      <c r="K8" s="151"/>
      <c r="L8" s="154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</row>
    <row r="9" spans="1:31" s="155" customFormat="1" ht="16.5" customHeight="1" hidden="1">
      <c r="A9" s="151"/>
      <c r="B9" s="152"/>
      <c r="C9" s="153"/>
      <c r="D9" s="153"/>
      <c r="E9" s="156" t="s">
        <v>790</v>
      </c>
      <c r="F9" s="157"/>
      <c r="G9" s="157"/>
      <c r="H9" s="157"/>
      <c r="I9" s="153"/>
      <c r="J9" s="153"/>
      <c r="K9" s="151"/>
      <c r="L9" s="154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</row>
    <row r="10" spans="1:31" s="155" customFormat="1" ht="12" hidden="1">
      <c r="A10" s="151"/>
      <c r="B10" s="152"/>
      <c r="C10" s="153"/>
      <c r="D10" s="153"/>
      <c r="E10" s="153"/>
      <c r="F10" s="153"/>
      <c r="G10" s="153"/>
      <c r="H10" s="153"/>
      <c r="I10" s="153"/>
      <c r="J10" s="153"/>
      <c r="K10" s="151"/>
      <c r="L10" s="154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</row>
    <row r="11" spans="1:31" s="155" customFormat="1" ht="12" customHeight="1" hidden="1">
      <c r="A11" s="151"/>
      <c r="B11" s="152"/>
      <c r="C11" s="153"/>
      <c r="D11" s="148" t="s">
        <v>16</v>
      </c>
      <c r="E11" s="153"/>
      <c r="F11" s="158" t="s">
        <v>17</v>
      </c>
      <c r="G11" s="153"/>
      <c r="H11" s="153"/>
      <c r="I11" s="148" t="s">
        <v>18</v>
      </c>
      <c r="J11" s="158" t="s">
        <v>19</v>
      </c>
      <c r="K11" s="151"/>
      <c r="L11" s="154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</row>
    <row r="12" spans="1:31" s="155" customFormat="1" ht="12" customHeight="1" hidden="1">
      <c r="A12" s="151"/>
      <c r="B12" s="152"/>
      <c r="C12" s="153"/>
      <c r="D12" s="148" t="s">
        <v>20</v>
      </c>
      <c r="E12" s="153"/>
      <c r="F12" s="158" t="s">
        <v>21</v>
      </c>
      <c r="G12" s="153"/>
      <c r="H12" s="153"/>
      <c r="I12" s="148" t="s">
        <v>22</v>
      </c>
      <c r="J12" s="159" t="str">
        <f>'Rekapitulace stavby'!AN8</f>
        <v>14. 10. 2021</v>
      </c>
      <c r="K12" s="151"/>
      <c r="L12" s="154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</row>
    <row r="13" spans="1:31" s="155" customFormat="1" ht="21.75" customHeight="1" hidden="1">
      <c r="A13" s="151"/>
      <c r="B13" s="152"/>
      <c r="C13" s="153"/>
      <c r="D13" s="160" t="s">
        <v>24</v>
      </c>
      <c r="E13" s="153"/>
      <c r="F13" s="161" t="s">
        <v>791</v>
      </c>
      <c r="G13" s="153"/>
      <c r="H13" s="153"/>
      <c r="I13" s="160" t="s">
        <v>26</v>
      </c>
      <c r="J13" s="161" t="s">
        <v>126</v>
      </c>
      <c r="K13" s="151"/>
      <c r="L13" s="154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</row>
    <row r="14" spans="1:31" s="155" customFormat="1" ht="12" customHeight="1" hidden="1">
      <c r="A14" s="151"/>
      <c r="B14" s="152"/>
      <c r="C14" s="153"/>
      <c r="D14" s="148" t="s">
        <v>28</v>
      </c>
      <c r="E14" s="153"/>
      <c r="F14" s="153"/>
      <c r="G14" s="153"/>
      <c r="H14" s="153"/>
      <c r="I14" s="148" t="s">
        <v>29</v>
      </c>
      <c r="J14" s="158" t="s">
        <v>30</v>
      </c>
      <c r="K14" s="151"/>
      <c r="L14" s="154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</row>
    <row r="15" spans="1:31" s="155" customFormat="1" ht="18" customHeight="1" hidden="1">
      <c r="A15" s="151"/>
      <c r="B15" s="152"/>
      <c r="C15" s="153"/>
      <c r="D15" s="153"/>
      <c r="E15" s="158" t="s">
        <v>31</v>
      </c>
      <c r="F15" s="153"/>
      <c r="G15" s="153"/>
      <c r="H15" s="153"/>
      <c r="I15" s="148" t="s">
        <v>32</v>
      </c>
      <c r="J15" s="158" t="s">
        <v>33</v>
      </c>
      <c r="K15" s="151"/>
      <c r="L15" s="154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</row>
    <row r="16" spans="1:31" s="155" customFormat="1" ht="6.95" customHeight="1" hidden="1">
      <c r="A16" s="151"/>
      <c r="B16" s="152"/>
      <c r="C16" s="153"/>
      <c r="D16" s="153"/>
      <c r="E16" s="153"/>
      <c r="F16" s="153"/>
      <c r="G16" s="153"/>
      <c r="H16" s="153"/>
      <c r="I16" s="153"/>
      <c r="J16" s="153"/>
      <c r="K16" s="151"/>
      <c r="L16" s="154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</row>
    <row r="17" spans="1:31" s="155" customFormat="1" ht="12" customHeight="1" hidden="1">
      <c r="A17" s="151"/>
      <c r="B17" s="152"/>
      <c r="C17" s="153"/>
      <c r="D17" s="148" t="s">
        <v>34</v>
      </c>
      <c r="E17" s="153"/>
      <c r="F17" s="153"/>
      <c r="G17" s="153"/>
      <c r="H17" s="153"/>
      <c r="I17" s="148" t="s">
        <v>29</v>
      </c>
      <c r="J17" s="158" t="str">
        <f>'Rekapitulace stavby'!AN13</f>
        <v/>
      </c>
      <c r="K17" s="151"/>
      <c r="L17" s="154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</row>
    <row r="18" spans="1:31" s="155" customFormat="1" ht="18" customHeight="1" hidden="1">
      <c r="A18" s="151"/>
      <c r="B18" s="152"/>
      <c r="C18" s="153"/>
      <c r="D18" s="153"/>
      <c r="E18" s="162" t="str">
        <f>'Rekapitulace stavby'!E14</f>
        <v xml:space="preserve"> </v>
      </c>
      <c r="F18" s="162"/>
      <c r="G18" s="162"/>
      <c r="H18" s="162"/>
      <c r="I18" s="148" t="s">
        <v>32</v>
      </c>
      <c r="J18" s="158" t="str">
        <f>'Rekapitulace stavby'!AN14</f>
        <v/>
      </c>
      <c r="K18" s="151"/>
      <c r="L18" s="154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</row>
    <row r="19" spans="1:31" s="155" customFormat="1" ht="6.95" customHeight="1" hidden="1">
      <c r="A19" s="151"/>
      <c r="B19" s="152"/>
      <c r="C19" s="153"/>
      <c r="D19" s="153"/>
      <c r="E19" s="153"/>
      <c r="F19" s="153"/>
      <c r="G19" s="153"/>
      <c r="H19" s="153"/>
      <c r="I19" s="153"/>
      <c r="J19" s="153"/>
      <c r="K19" s="151"/>
      <c r="L19" s="154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</row>
    <row r="20" spans="1:31" s="155" customFormat="1" ht="12" customHeight="1" hidden="1">
      <c r="A20" s="151"/>
      <c r="B20" s="152"/>
      <c r="C20" s="153"/>
      <c r="D20" s="148" t="s">
        <v>36</v>
      </c>
      <c r="E20" s="153"/>
      <c r="F20" s="153"/>
      <c r="G20" s="153"/>
      <c r="H20" s="153"/>
      <c r="I20" s="148" t="s">
        <v>29</v>
      </c>
      <c r="J20" s="158" t="s">
        <v>37</v>
      </c>
      <c r="K20" s="151"/>
      <c r="L20" s="154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</row>
    <row r="21" spans="1:31" s="155" customFormat="1" ht="18" customHeight="1" hidden="1">
      <c r="A21" s="151"/>
      <c r="B21" s="152"/>
      <c r="C21" s="153"/>
      <c r="D21" s="153"/>
      <c r="E21" s="158" t="s">
        <v>38</v>
      </c>
      <c r="F21" s="153"/>
      <c r="G21" s="153"/>
      <c r="H21" s="153"/>
      <c r="I21" s="148" t="s">
        <v>32</v>
      </c>
      <c r="J21" s="158" t="s">
        <v>39</v>
      </c>
      <c r="K21" s="151"/>
      <c r="L21" s="154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</row>
    <row r="22" spans="1:31" s="155" customFormat="1" ht="6.95" customHeight="1" hidden="1">
      <c r="A22" s="151"/>
      <c r="B22" s="152"/>
      <c r="C22" s="153"/>
      <c r="D22" s="153"/>
      <c r="E22" s="153"/>
      <c r="F22" s="153"/>
      <c r="G22" s="153"/>
      <c r="H22" s="153"/>
      <c r="I22" s="153"/>
      <c r="J22" s="153"/>
      <c r="K22" s="151"/>
      <c r="L22" s="154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</row>
    <row r="23" spans="1:31" s="155" customFormat="1" ht="12" customHeight="1" hidden="1">
      <c r="A23" s="151"/>
      <c r="B23" s="152"/>
      <c r="C23" s="153"/>
      <c r="D23" s="148" t="s">
        <v>41</v>
      </c>
      <c r="E23" s="153"/>
      <c r="F23" s="153"/>
      <c r="G23" s="153"/>
      <c r="H23" s="153"/>
      <c r="I23" s="148" t="s">
        <v>29</v>
      </c>
      <c r="J23" s="158" t="s">
        <v>37</v>
      </c>
      <c r="K23" s="151"/>
      <c r="L23" s="154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</row>
    <row r="24" spans="1:31" s="155" customFormat="1" ht="18" customHeight="1" hidden="1">
      <c r="A24" s="151"/>
      <c r="B24" s="152"/>
      <c r="C24" s="153"/>
      <c r="D24" s="153"/>
      <c r="E24" s="158" t="s">
        <v>42</v>
      </c>
      <c r="F24" s="153"/>
      <c r="G24" s="153"/>
      <c r="H24" s="153"/>
      <c r="I24" s="148" t="s">
        <v>32</v>
      </c>
      <c r="J24" s="158" t="s">
        <v>39</v>
      </c>
      <c r="K24" s="151"/>
      <c r="L24" s="154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</row>
    <row r="25" spans="1:31" s="155" customFormat="1" ht="6.95" customHeight="1" hidden="1">
      <c r="A25" s="151"/>
      <c r="B25" s="152"/>
      <c r="C25" s="153"/>
      <c r="D25" s="153"/>
      <c r="E25" s="153"/>
      <c r="F25" s="153"/>
      <c r="G25" s="153"/>
      <c r="H25" s="153"/>
      <c r="I25" s="153"/>
      <c r="J25" s="153"/>
      <c r="K25" s="151"/>
      <c r="L25" s="154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</row>
    <row r="26" spans="1:31" s="155" customFormat="1" ht="12" customHeight="1" hidden="1">
      <c r="A26" s="151"/>
      <c r="B26" s="152"/>
      <c r="C26" s="153"/>
      <c r="D26" s="148" t="s">
        <v>43</v>
      </c>
      <c r="E26" s="153"/>
      <c r="F26" s="153"/>
      <c r="G26" s="153"/>
      <c r="H26" s="153"/>
      <c r="I26" s="153"/>
      <c r="J26" s="153"/>
      <c r="K26" s="151"/>
      <c r="L26" s="154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</row>
    <row r="27" spans="1:31" s="168" customFormat="1" ht="16.5" customHeight="1" hidden="1">
      <c r="A27" s="163"/>
      <c r="B27" s="164"/>
      <c r="C27" s="165"/>
      <c r="D27" s="165"/>
      <c r="E27" s="166" t="s">
        <v>1</v>
      </c>
      <c r="F27" s="166"/>
      <c r="G27" s="166"/>
      <c r="H27" s="166"/>
      <c r="I27" s="165"/>
      <c r="J27" s="165"/>
      <c r="K27" s="163"/>
      <c r="L27" s="167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155" customFormat="1" ht="6.95" customHeight="1" hidden="1">
      <c r="A28" s="151"/>
      <c r="B28" s="152"/>
      <c r="C28" s="153"/>
      <c r="D28" s="153"/>
      <c r="E28" s="153"/>
      <c r="F28" s="153"/>
      <c r="G28" s="153"/>
      <c r="H28" s="153"/>
      <c r="I28" s="153"/>
      <c r="J28" s="153"/>
      <c r="K28" s="151"/>
      <c r="L28" s="154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</row>
    <row r="29" spans="1:31" s="155" customFormat="1" ht="6.95" customHeight="1" hidden="1">
      <c r="A29" s="151"/>
      <c r="B29" s="152"/>
      <c r="C29" s="153"/>
      <c r="D29" s="170"/>
      <c r="E29" s="170"/>
      <c r="F29" s="170"/>
      <c r="G29" s="170"/>
      <c r="H29" s="170"/>
      <c r="I29" s="170"/>
      <c r="J29" s="170"/>
      <c r="K29" s="17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155" customFormat="1" ht="25.35" customHeight="1" hidden="1">
      <c r="A30" s="151"/>
      <c r="B30" s="152"/>
      <c r="C30" s="153"/>
      <c r="D30" s="172" t="s">
        <v>44</v>
      </c>
      <c r="E30" s="153"/>
      <c r="F30" s="153"/>
      <c r="G30" s="153"/>
      <c r="H30" s="153"/>
      <c r="I30" s="153"/>
      <c r="J30" s="173">
        <f>ROUND(J120,2)</f>
        <v>0</v>
      </c>
      <c r="K30" s="151"/>
      <c r="L30" s="154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</row>
    <row r="31" spans="1:31" s="155" customFormat="1" ht="6.95" customHeight="1" hidden="1">
      <c r="A31" s="151"/>
      <c r="B31" s="152"/>
      <c r="C31" s="153"/>
      <c r="D31" s="170"/>
      <c r="E31" s="170"/>
      <c r="F31" s="170"/>
      <c r="G31" s="170"/>
      <c r="H31" s="170"/>
      <c r="I31" s="170"/>
      <c r="J31" s="170"/>
      <c r="K31" s="17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s="155" customFormat="1" ht="14.45" customHeight="1" hidden="1">
      <c r="A32" s="151"/>
      <c r="B32" s="152"/>
      <c r="C32" s="153"/>
      <c r="D32" s="153"/>
      <c r="E32" s="153"/>
      <c r="F32" s="174" t="s">
        <v>46</v>
      </c>
      <c r="G32" s="153"/>
      <c r="H32" s="153"/>
      <c r="I32" s="174" t="s">
        <v>45</v>
      </c>
      <c r="J32" s="174" t="s">
        <v>47</v>
      </c>
      <c r="K32" s="151"/>
      <c r="L32" s="154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</row>
    <row r="33" spans="1:31" s="155" customFormat="1" ht="14.45" customHeight="1" hidden="1">
      <c r="A33" s="151"/>
      <c r="B33" s="152"/>
      <c r="C33" s="153"/>
      <c r="D33" s="175" t="s">
        <v>48</v>
      </c>
      <c r="E33" s="148" t="s">
        <v>49</v>
      </c>
      <c r="F33" s="176">
        <f>ROUND((SUM(BE120:BE154)),2)</f>
        <v>0</v>
      </c>
      <c r="G33" s="153"/>
      <c r="H33" s="153"/>
      <c r="I33" s="177">
        <v>0.21</v>
      </c>
      <c r="J33" s="176">
        <f>ROUND(((SUM(BE120:BE154))*I33),2)</f>
        <v>0</v>
      </c>
      <c r="K33" s="151"/>
      <c r="L33" s="154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</row>
    <row r="34" spans="1:31" s="155" customFormat="1" ht="14.45" customHeight="1" hidden="1">
      <c r="A34" s="151"/>
      <c r="B34" s="152"/>
      <c r="C34" s="153"/>
      <c r="D34" s="153"/>
      <c r="E34" s="148" t="s">
        <v>50</v>
      </c>
      <c r="F34" s="176">
        <f>ROUND((SUM(BF120:BF154)),2)</f>
        <v>0</v>
      </c>
      <c r="G34" s="153"/>
      <c r="H34" s="153"/>
      <c r="I34" s="177">
        <v>0.15</v>
      </c>
      <c r="J34" s="176">
        <f>ROUND(((SUM(BF120:BF154))*I34),2)</f>
        <v>0</v>
      </c>
      <c r="K34" s="151"/>
      <c r="L34" s="154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</row>
    <row r="35" spans="1:31" s="155" customFormat="1" ht="14.45" customHeight="1" hidden="1">
      <c r="A35" s="151"/>
      <c r="B35" s="152"/>
      <c r="C35" s="153"/>
      <c r="D35" s="153"/>
      <c r="E35" s="148" t="s">
        <v>51</v>
      </c>
      <c r="F35" s="176">
        <f>ROUND((SUM(BG120:BG154)),2)</f>
        <v>0</v>
      </c>
      <c r="G35" s="153"/>
      <c r="H35" s="153"/>
      <c r="I35" s="177">
        <v>0.21</v>
      </c>
      <c r="J35" s="176">
        <f>0</f>
        <v>0</v>
      </c>
      <c r="K35" s="151"/>
      <c r="L35" s="154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</row>
    <row r="36" spans="1:31" s="155" customFormat="1" ht="14.45" customHeight="1" hidden="1">
      <c r="A36" s="151"/>
      <c r="B36" s="152"/>
      <c r="C36" s="153"/>
      <c r="D36" s="153"/>
      <c r="E36" s="148" t="s">
        <v>52</v>
      </c>
      <c r="F36" s="176">
        <f>ROUND((SUM(BH120:BH154)),2)</f>
        <v>0</v>
      </c>
      <c r="G36" s="153"/>
      <c r="H36" s="153"/>
      <c r="I36" s="177">
        <v>0.15</v>
      </c>
      <c r="J36" s="176">
        <f>0</f>
        <v>0</v>
      </c>
      <c r="K36" s="151"/>
      <c r="L36" s="154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</row>
    <row r="37" spans="1:31" s="155" customFormat="1" ht="14.45" customHeight="1" hidden="1">
      <c r="A37" s="151"/>
      <c r="B37" s="152"/>
      <c r="C37" s="153"/>
      <c r="D37" s="153"/>
      <c r="E37" s="148" t="s">
        <v>53</v>
      </c>
      <c r="F37" s="176">
        <f>ROUND((SUM(BI120:BI154)),2)</f>
        <v>0</v>
      </c>
      <c r="G37" s="153"/>
      <c r="H37" s="153"/>
      <c r="I37" s="177">
        <v>0</v>
      </c>
      <c r="J37" s="176">
        <f>0</f>
        <v>0</v>
      </c>
      <c r="K37" s="151"/>
      <c r="L37" s="154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</row>
    <row r="38" spans="1:31" s="155" customFormat="1" ht="6.95" customHeight="1" hidden="1">
      <c r="A38" s="151"/>
      <c r="B38" s="152"/>
      <c r="C38" s="153"/>
      <c r="D38" s="153"/>
      <c r="E38" s="153"/>
      <c r="F38" s="153"/>
      <c r="G38" s="153"/>
      <c r="H38" s="153"/>
      <c r="I38" s="153"/>
      <c r="J38" s="153"/>
      <c r="K38" s="151"/>
      <c r="L38" s="154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</row>
    <row r="39" spans="1:31" s="155" customFormat="1" ht="25.35" customHeight="1" hidden="1">
      <c r="A39" s="151"/>
      <c r="B39" s="152"/>
      <c r="C39" s="153"/>
      <c r="D39" s="178" t="s">
        <v>54</v>
      </c>
      <c r="E39" s="179"/>
      <c r="F39" s="179"/>
      <c r="G39" s="180" t="s">
        <v>55</v>
      </c>
      <c r="H39" s="181" t="s">
        <v>56</v>
      </c>
      <c r="I39" s="179"/>
      <c r="J39" s="182">
        <f>SUM(J30:J37)</f>
        <v>0</v>
      </c>
      <c r="K39" s="183"/>
      <c r="L39" s="154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</row>
    <row r="40" spans="1:31" s="155" customFormat="1" ht="14.45" customHeight="1" hidden="1">
      <c r="A40" s="151"/>
      <c r="B40" s="152"/>
      <c r="C40" s="153"/>
      <c r="D40" s="153"/>
      <c r="E40" s="153"/>
      <c r="F40" s="153"/>
      <c r="G40" s="153"/>
      <c r="H40" s="153"/>
      <c r="I40" s="153"/>
      <c r="J40" s="153"/>
      <c r="K40" s="151"/>
      <c r="L40" s="154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2:12" ht="14.45" customHeight="1" hidden="1">
      <c r="B41" s="145"/>
      <c r="L41" s="144"/>
    </row>
    <row r="42" spans="2:12" ht="14.45" customHeight="1" hidden="1">
      <c r="B42" s="145"/>
      <c r="L42" s="144"/>
    </row>
    <row r="43" spans="2:12" ht="14.45" customHeight="1" hidden="1">
      <c r="B43" s="145"/>
      <c r="L43" s="144"/>
    </row>
    <row r="44" spans="2:12" ht="14.45" customHeight="1" hidden="1">
      <c r="B44" s="145"/>
      <c r="L44" s="144"/>
    </row>
    <row r="45" spans="2:12" ht="14.45" customHeight="1" hidden="1">
      <c r="B45" s="145"/>
      <c r="L45" s="144"/>
    </row>
    <row r="46" spans="2:12" ht="14.45" customHeight="1" hidden="1">
      <c r="B46" s="145"/>
      <c r="L46" s="144"/>
    </row>
    <row r="47" spans="2:12" ht="14.45" customHeight="1" hidden="1">
      <c r="B47" s="145"/>
      <c r="L47" s="144"/>
    </row>
    <row r="48" spans="2:12" ht="14.45" customHeight="1" hidden="1">
      <c r="B48" s="145"/>
      <c r="L48" s="144"/>
    </row>
    <row r="49" spans="2:12" s="155" customFormat="1" ht="14.45" customHeight="1" hidden="1">
      <c r="B49" s="184"/>
      <c r="C49" s="185"/>
      <c r="D49" s="186" t="s">
        <v>57</v>
      </c>
      <c r="E49" s="187"/>
      <c r="F49" s="187"/>
      <c r="G49" s="186" t="s">
        <v>58</v>
      </c>
      <c r="H49" s="187"/>
      <c r="I49" s="187"/>
      <c r="J49" s="187"/>
      <c r="K49" s="188"/>
      <c r="L49" s="154"/>
    </row>
    <row r="50" spans="2:12" ht="12" hidden="1">
      <c r="B50" s="145"/>
      <c r="L50" s="144"/>
    </row>
    <row r="51" spans="2:12" ht="12" hidden="1">
      <c r="B51" s="145"/>
      <c r="L51" s="144"/>
    </row>
    <row r="52" spans="2:12" ht="12" hidden="1">
      <c r="B52" s="145"/>
      <c r="L52" s="144"/>
    </row>
    <row r="53" spans="2:12" ht="12" hidden="1">
      <c r="B53" s="145"/>
      <c r="L53" s="144"/>
    </row>
    <row r="54" spans="2:12" ht="12" hidden="1">
      <c r="B54" s="145"/>
      <c r="L54" s="144"/>
    </row>
    <row r="55" spans="2:12" ht="12" hidden="1">
      <c r="B55" s="145"/>
      <c r="L55" s="144"/>
    </row>
    <row r="56" spans="2:12" ht="12" hidden="1">
      <c r="B56" s="145"/>
      <c r="L56" s="144"/>
    </row>
    <row r="57" spans="2:12" ht="12" hidden="1">
      <c r="B57" s="145"/>
      <c r="L57" s="144"/>
    </row>
    <row r="58" spans="2:12" ht="12" hidden="1">
      <c r="B58" s="145"/>
      <c r="L58" s="144"/>
    </row>
    <row r="59" spans="2:12" ht="12" hidden="1">
      <c r="B59" s="145"/>
      <c r="L59" s="144"/>
    </row>
    <row r="60" spans="1:31" s="155" customFormat="1" ht="12.75" hidden="1">
      <c r="A60" s="151"/>
      <c r="B60" s="152"/>
      <c r="C60" s="153"/>
      <c r="D60" s="189" t="s">
        <v>59</v>
      </c>
      <c r="E60" s="190"/>
      <c r="F60" s="191" t="s">
        <v>60</v>
      </c>
      <c r="G60" s="189" t="s">
        <v>59</v>
      </c>
      <c r="H60" s="190"/>
      <c r="I60" s="190"/>
      <c r="J60" s="192" t="s">
        <v>60</v>
      </c>
      <c r="K60" s="193"/>
      <c r="L60" s="154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</row>
    <row r="61" spans="2:12" ht="12" hidden="1">
      <c r="B61" s="145"/>
      <c r="L61" s="144"/>
    </row>
    <row r="62" spans="2:12" ht="12" hidden="1">
      <c r="B62" s="145"/>
      <c r="L62" s="144"/>
    </row>
    <row r="63" spans="2:12" ht="12" hidden="1">
      <c r="B63" s="145"/>
      <c r="L63" s="144"/>
    </row>
    <row r="64" spans="1:31" s="155" customFormat="1" ht="12.75" hidden="1">
      <c r="A64" s="151"/>
      <c r="B64" s="152"/>
      <c r="C64" s="153"/>
      <c r="D64" s="186" t="s">
        <v>61</v>
      </c>
      <c r="E64" s="194"/>
      <c r="F64" s="194"/>
      <c r="G64" s="186" t="s">
        <v>62</v>
      </c>
      <c r="H64" s="194"/>
      <c r="I64" s="194"/>
      <c r="J64" s="194"/>
      <c r="K64" s="195"/>
      <c r="L64" s="154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</row>
    <row r="65" spans="2:12" ht="12" hidden="1">
      <c r="B65" s="145"/>
      <c r="L65" s="144"/>
    </row>
    <row r="66" spans="2:12" ht="12" hidden="1">
      <c r="B66" s="145"/>
      <c r="L66" s="144"/>
    </row>
    <row r="67" spans="2:12" ht="12" hidden="1">
      <c r="B67" s="145"/>
      <c r="L67" s="144"/>
    </row>
    <row r="68" spans="2:12" ht="12" hidden="1">
      <c r="B68" s="145"/>
      <c r="L68" s="144"/>
    </row>
    <row r="69" spans="2:12" ht="12" hidden="1">
      <c r="B69" s="145"/>
      <c r="L69" s="144"/>
    </row>
    <row r="70" spans="2:12" ht="12" hidden="1">
      <c r="B70" s="145"/>
      <c r="L70" s="144"/>
    </row>
    <row r="71" spans="2:12" ht="12" hidden="1">
      <c r="B71" s="145"/>
      <c r="L71" s="144"/>
    </row>
    <row r="72" spans="2:12" ht="12" hidden="1">
      <c r="B72" s="145"/>
      <c r="L72" s="144"/>
    </row>
    <row r="73" spans="2:12" ht="12" hidden="1">
      <c r="B73" s="145"/>
      <c r="L73" s="144"/>
    </row>
    <row r="74" spans="2:12" ht="12" hidden="1">
      <c r="B74" s="145"/>
      <c r="L74" s="144"/>
    </row>
    <row r="75" spans="1:31" s="155" customFormat="1" ht="12.75" hidden="1">
      <c r="A75" s="151"/>
      <c r="B75" s="152"/>
      <c r="C75" s="153"/>
      <c r="D75" s="189" t="s">
        <v>59</v>
      </c>
      <c r="E75" s="190"/>
      <c r="F75" s="191" t="s">
        <v>60</v>
      </c>
      <c r="G75" s="189" t="s">
        <v>59</v>
      </c>
      <c r="H75" s="190"/>
      <c r="I75" s="190"/>
      <c r="J75" s="192" t="s">
        <v>60</v>
      </c>
      <c r="K75" s="193"/>
      <c r="L75" s="154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</row>
    <row r="76" spans="1:31" s="155" customFormat="1" ht="14.45" customHeight="1" hidden="1">
      <c r="A76" s="151"/>
      <c r="B76" s="196"/>
      <c r="C76" s="197"/>
      <c r="D76" s="197"/>
      <c r="E76" s="197"/>
      <c r="F76" s="197"/>
      <c r="G76" s="197"/>
      <c r="H76" s="197"/>
      <c r="I76" s="197"/>
      <c r="J76" s="197"/>
      <c r="K76" s="198"/>
      <c r="L76" s="154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</row>
    <row r="80" spans="1:31" s="155" customFormat="1" ht="6.95" customHeight="1">
      <c r="A80" s="151"/>
      <c r="B80" s="199"/>
      <c r="C80" s="200"/>
      <c r="D80" s="200"/>
      <c r="E80" s="200"/>
      <c r="F80" s="200"/>
      <c r="G80" s="200"/>
      <c r="H80" s="200"/>
      <c r="I80" s="200"/>
      <c r="J80" s="200"/>
      <c r="K80" s="201"/>
      <c r="L80" s="154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</row>
    <row r="81" spans="1:31" s="155" customFormat="1" ht="24.95" customHeight="1">
      <c r="A81" s="151"/>
      <c r="B81" s="152"/>
      <c r="C81" s="146" t="s">
        <v>153</v>
      </c>
      <c r="D81" s="153"/>
      <c r="E81" s="153"/>
      <c r="F81" s="153"/>
      <c r="G81" s="153"/>
      <c r="H81" s="153"/>
      <c r="I81" s="153"/>
      <c r="J81" s="153"/>
      <c r="K81" s="151"/>
      <c r="L81" s="154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</row>
    <row r="82" spans="1:31" s="155" customFormat="1" ht="6.95" customHeight="1">
      <c r="A82" s="151"/>
      <c r="B82" s="152"/>
      <c r="C82" s="153"/>
      <c r="D82" s="153"/>
      <c r="E82" s="153"/>
      <c r="F82" s="153"/>
      <c r="G82" s="153"/>
      <c r="H82" s="153"/>
      <c r="I82" s="153"/>
      <c r="J82" s="153"/>
      <c r="K82" s="151"/>
      <c r="L82" s="154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</row>
    <row r="83" spans="1:31" s="155" customFormat="1" ht="12" customHeight="1">
      <c r="A83" s="151"/>
      <c r="B83" s="152"/>
      <c r="C83" s="148" t="s">
        <v>14</v>
      </c>
      <c r="D83" s="153"/>
      <c r="E83" s="153"/>
      <c r="F83" s="153"/>
      <c r="G83" s="153"/>
      <c r="H83" s="153"/>
      <c r="I83" s="153"/>
      <c r="J83" s="153"/>
      <c r="K83" s="151"/>
      <c r="L83" s="154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</row>
    <row r="84" spans="1:31" s="155" customFormat="1" ht="16.5" customHeight="1">
      <c r="A84" s="151"/>
      <c r="B84" s="152"/>
      <c r="C84" s="153"/>
      <c r="D84" s="153"/>
      <c r="E84" s="149" t="str">
        <f>E7</f>
        <v>Jiřice, úpravy výtlaku odpadních vod</v>
      </c>
      <c r="F84" s="150"/>
      <c r="G84" s="150"/>
      <c r="H84" s="150"/>
      <c r="I84" s="153"/>
      <c r="J84" s="153"/>
      <c r="K84" s="151"/>
      <c r="L84" s="154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</row>
    <row r="85" spans="1:31" s="155" customFormat="1" ht="12" customHeight="1">
      <c r="A85" s="151"/>
      <c r="B85" s="152"/>
      <c r="C85" s="148" t="s">
        <v>115</v>
      </c>
      <c r="D85" s="153"/>
      <c r="E85" s="153"/>
      <c r="F85" s="153"/>
      <c r="G85" s="153"/>
      <c r="H85" s="153"/>
      <c r="I85" s="153"/>
      <c r="J85" s="153"/>
      <c r="K85" s="151"/>
      <c r="L85" s="154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</row>
    <row r="86" spans="1:31" s="155" customFormat="1" ht="16.5" customHeight="1">
      <c r="A86" s="151"/>
      <c r="B86" s="152"/>
      <c r="C86" s="153"/>
      <c r="D86" s="153"/>
      <c r="E86" s="156" t="str">
        <f>E9</f>
        <v>2015-3 - Zpevněná plocha na p.p.č. 1482</v>
      </c>
      <c r="F86" s="157"/>
      <c r="G86" s="157"/>
      <c r="H86" s="157"/>
      <c r="I86" s="153"/>
      <c r="J86" s="153"/>
      <c r="K86" s="151"/>
      <c r="L86" s="154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</row>
    <row r="87" spans="1:31" s="155" customFormat="1" ht="6.95" customHeight="1">
      <c r="A87" s="151"/>
      <c r="B87" s="152"/>
      <c r="C87" s="153"/>
      <c r="D87" s="153"/>
      <c r="E87" s="153"/>
      <c r="F87" s="153"/>
      <c r="G87" s="153"/>
      <c r="H87" s="153"/>
      <c r="I87" s="153"/>
      <c r="J87" s="153"/>
      <c r="K87" s="151"/>
      <c r="L87" s="154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</row>
    <row r="88" spans="1:31" s="155" customFormat="1" ht="12" customHeight="1">
      <c r="A88" s="151"/>
      <c r="B88" s="152"/>
      <c r="C88" s="148" t="s">
        <v>20</v>
      </c>
      <c r="D88" s="153"/>
      <c r="E88" s="153"/>
      <c r="F88" s="158" t="str">
        <f>F12</f>
        <v>Benátky nad Jizerou</v>
      </c>
      <c r="G88" s="153"/>
      <c r="H88" s="153"/>
      <c r="I88" s="148" t="s">
        <v>22</v>
      </c>
      <c r="J88" s="159" t="str">
        <f>IF(J12="","",J12)</f>
        <v>14. 10. 2021</v>
      </c>
      <c r="K88" s="151"/>
      <c r="L88" s="154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</row>
    <row r="89" spans="1:31" s="155" customFormat="1" ht="6.95" customHeight="1">
      <c r="A89" s="151"/>
      <c r="B89" s="152"/>
      <c r="C89" s="153"/>
      <c r="D89" s="153"/>
      <c r="E89" s="153"/>
      <c r="F89" s="153"/>
      <c r="G89" s="153"/>
      <c r="H89" s="153"/>
      <c r="I89" s="153"/>
      <c r="J89" s="153"/>
      <c r="K89" s="151"/>
      <c r="L89" s="154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</row>
    <row r="90" spans="1:31" s="155" customFormat="1" ht="15.2" customHeight="1">
      <c r="A90" s="151"/>
      <c r="B90" s="152"/>
      <c r="C90" s="148" t="s">
        <v>28</v>
      </c>
      <c r="D90" s="153"/>
      <c r="E90" s="153"/>
      <c r="F90" s="158" t="str">
        <f>E15</f>
        <v>Vodovody a kanalizace Mladá Boleslav, a.s.</v>
      </c>
      <c r="G90" s="153"/>
      <c r="H90" s="153"/>
      <c r="I90" s="148" t="s">
        <v>36</v>
      </c>
      <c r="J90" s="202" t="str">
        <f>E21</f>
        <v>Ing. Petr Čepický</v>
      </c>
      <c r="K90" s="151"/>
      <c r="L90" s="154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</row>
    <row r="91" spans="1:31" s="155" customFormat="1" ht="15.2" customHeight="1">
      <c r="A91" s="151"/>
      <c r="B91" s="152"/>
      <c r="C91" s="148" t="s">
        <v>34</v>
      </c>
      <c r="D91" s="153"/>
      <c r="E91" s="153"/>
      <c r="F91" s="158" t="str">
        <f>IF(E18="","",E18)</f>
        <v xml:space="preserve"> </v>
      </c>
      <c r="G91" s="153"/>
      <c r="H91" s="153"/>
      <c r="I91" s="148" t="s">
        <v>41</v>
      </c>
      <c r="J91" s="202" t="str">
        <f>E24</f>
        <v>In. Petr Čepický</v>
      </c>
      <c r="K91" s="151"/>
      <c r="L91" s="154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</row>
    <row r="92" spans="1:31" s="155" customFormat="1" ht="10.35" customHeight="1">
      <c r="A92" s="151"/>
      <c r="B92" s="152"/>
      <c r="C92" s="153"/>
      <c r="D92" s="153"/>
      <c r="E92" s="153"/>
      <c r="F92" s="153"/>
      <c r="G92" s="153"/>
      <c r="H92" s="153"/>
      <c r="I92" s="153"/>
      <c r="J92" s="153"/>
      <c r="K92" s="151"/>
      <c r="L92" s="154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</row>
    <row r="93" spans="1:31" s="155" customFormat="1" ht="29.25" customHeight="1">
      <c r="A93" s="151"/>
      <c r="B93" s="152"/>
      <c r="C93" s="203" t="s">
        <v>154</v>
      </c>
      <c r="D93" s="153"/>
      <c r="E93" s="153"/>
      <c r="F93" s="153"/>
      <c r="G93" s="153"/>
      <c r="H93" s="153"/>
      <c r="I93" s="153"/>
      <c r="J93" s="204" t="s">
        <v>155</v>
      </c>
      <c r="K93" s="205"/>
      <c r="L93" s="154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</row>
    <row r="94" spans="1:31" s="155" customFormat="1" ht="10.35" customHeight="1">
      <c r="A94" s="151"/>
      <c r="B94" s="152"/>
      <c r="C94" s="153"/>
      <c r="D94" s="153"/>
      <c r="E94" s="153"/>
      <c r="F94" s="153"/>
      <c r="G94" s="153"/>
      <c r="H94" s="153"/>
      <c r="I94" s="153"/>
      <c r="J94" s="153"/>
      <c r="K94" s="151"/>
      <c r="L94" s="154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</row>
    <row r="95" spans="1:47" s="155" customFormat="1" ht="22.9" customHeight="1">
      <c r="A95" s="151"/>
      <c r="B95" s="152"/>
      <c r="C95" s="206" t="s">
        <v>156</v>
      </c>
      <c r="D95" s="153"/>
      <c r="E95" s="153"/>
      <c r="F95" s="153"/>
      <c r="G95" s="153"/>
      <c r="H95" s="153"/>
      <c r="I95" s="153"/>
      <c r="J95" s="173">
        <f>J120</f>
        <v>0</v>
      </c>
      <c r="K95" s="151"/>
      <c r="L95" s="154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U95" s="139" t="s">
        <v>157</v>
      </c>
    </row>
    <row r="96" spans="2:12" s="207" customFormat="1" ht="24.95" customHeight="1">
      <c r="B96" s="208"/>
      <c r="C96" s="209"/>
      <c r="D96" s="210" t="s">
        <v>158</v>
      </c>
      <c r="E96" s="211"/>
      <c r="F96" s="211"/>
      <c r="G96" s="211"/>
      <c r="H96" s="211"/>
      <c r="I96" s="211"/>
      <c r="J96" s="212">
        <f>J121</f>
        <v>0</v>
      </c>
      <c r="L96" s="213"/>
    </row>
    <row r="97" spans="2:12" s="214" customFormat="1" ht="19.9" customHeight="1">
      <c r="B97" s="215"/>
      <c r="C97" s="216"/>
      <c r="D97" s="217" t="s">
        <v>159</v>
      </c>
      <c r="E97" s="218"/>
      <c r="F97" s="218"/>
      <c r="G97" s="218"/>
      <c r="H97" s="218"/>
      <c r="I97" s="218"/>
      <c r="J97" s="219">
        <f>J122</f>
        <v>0</v>
      </c>
      <c r="L97" s="220"/>
    </row>
    <row r="98" spans="2:12" s="214" customFormat="1" ht="19.9" customHeight="1">
      <c r="B98" s="215"/>
      <c r="C98" s="216"/>
      <c r="D98" s="217" t="s">
        <v>792</v>
      </c>
      <c r="E98" s="218"/>
      <c r="F98" s="218"/>
      <c r="G98" s="218"/>
      <c r="H98" s="218"/>
      <c r="I98" s="218"/>
      <c r="J98" s="219">
        <f>J137</f>
        <v>0</v>
      </c>
      <c r="L98" s="220"/>
    </row>
    <row r="99" spans="2:12" s="214" customFormat="1" ht="19.9" customHeight="1">
      <c r="B99" s="215"/>
      <c r="C99" s="216"/>
      <c r="D99" s="217" t="s">
        <v>793</v>
      </c>
      <c r="E99" s="218"/>
      <c r="F99" s="218"/>
      <c r="G99" s="218"/>
      <c r="H99" s="218"/>
      <c r="I99" s="218"/>
      <c r="J99" s="219">
        <f>J144</f>
        <v>0</v>
      </c>
      <c r="L99" s="220"/>
    </row>
    <row r="100" spans="2:12" s="214" customFormat="1" ht="19.9" customHeight="1">
      <c r="B100" s="215"/>
      <c r="C100" s="216"/>
      <c r="D100" s="217" t="s">
        <v>162</v>
      </c>
      <c r="E100" s="218"/>
      <c r="F100" s="218"/>
      <c r="G100" s="218"/>
      <c r="H100" s="218"/>
      <c r="I100" s="218"/>
      <c r="J100" s="219">
        <f>J153</f>
        <v>0</v>
      </c>
      <c r="L100" s="220"/>
    </row>
    <row r="101" spans="1:31" s="155" customFormat="1" ht="21.75" customHeight="1" hidden="1">
      <c r="A101" s="151"/>
      <c r="B101" s="152"/>
      <c r="C101" s="153"/>
      <c r="D101" s="153"/>
      <c r="E101" s="153"/>
      <c r="F101" s="153"/>
      <c r="G101" s="153"/>
      <c r="H101" s="153"/>
      <c r="I101" s="153"/>
      <c r="J101" s="153"/>
      <c r="K101" s="151"/>
      <c r="L101" s="154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</row>
    <row r="102" spans="1:31" s="155" customFormat="1" ht="6.95" customHeight="1" hidden="1">
      <c r="A102" s="151"/>
      <c r="B102" s="196"/>
      <c r="C102" s="197"/>
      <c r="D102" s="197"/>
      <c r="E102" s="197"/>
      <c r="F102" s="197"/>
      <c r="G102" s="197"/>
      <c r="H102" s="197"/>
      <c r="I102" s="197"/>
      <c r="J102" s="197"/>
      <c r="K102" s="198"/>
      <c r="L102" s="154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</row>
    <row r="103" ht="12" hidden="1"/>
    <row r="104" ht="12" hidden="1"/>
    <row r="105" ht="12" hidden="1"/>
    <row r="106" spans="1:31" s="155" customFormat="1" ht="6.95" customHeight="1" hidden="1">
      <c r="A106" s="151"/>
      <c r="B106" s="199"/>
      <c r="C106" s="200"/>
      <c r="D106" s="200"/>
      <c r="E106" s="200"/>
      <c r="F106" s="200"/>
      <c r="G106" s="200"/>
      <c r="H106" s="200"/>
      <c r="I106" s="200"/>
      <c r="J106" s="200"/>
      <c r="K106" s="201"/>
      <c r="L106" s="154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</row>
    <row r="107" spans="1:31" s="155" customFormat="1" ht="24.95" customHeight="1" hidden="1">
      <c r="A107" s="151"/>
      <c r="B107" s="152"/>
      <c r="C107" s="146" t="s">
        <v>165</v>
      </c>
      <c r="D107" s="153"/>
      <c r="E107" s="153"/>
      <c r="F107" s="153"/>
      <c r="G107" s="153"/>
      <c r="H107" s="153"/>
      <c r="I107" s="153"/>
      <c r="J107" s="153"/>
      <c r="K107" s="151"/>
      <c r="L107" s="154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</row>
    <row r="108" spans="1:31" s="155" customFormat="1" ht="6.95" customHeight="1" hidden="1">
      <c r="A108" s="151"/>
      <c r="B108" s="152"/>
      <c r="C108" s="153"/>
      <c r="D108" s="153"/>
      <c r="E108" s="153"/>
      <c r="F108" s="153"/>
      <c r="G108" s="153"/>
      <c r="H108" s="153"/>
      <c r="I108" s="153"/>
      <c r="J108" s="153"/>
      <c r="K108" s="151"/>
      <c r="L108" s="154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</row>
    <row r="109" spans="1:31" s="155" customFormat="1" ht="12" customHeight="1" hidden="1">
      <c r="A109" s="151"/>
      <c r="B109" s="152"/>
      <c r="C109" s="148" t="s">
        <v>14</v>
      </c>
      <c r="D109" s="153"/>
      <c r="E109" s="153"/>
      <c r="F109" s="153"/>
      <c r="G109" s="153"/>
      <c r="H109" s="153"/>
      <c r="I109" s="153"/>
      <c r="J109" s="153"/>
      <c r="K109" s="151"/>
      <c r="L109" s="154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</row>
    <row r="110" spans="1:31" s="155" customFormat="1" ht="16.5" customHeight="1" hidden="1">
      <c r="A110" s="151"/>
      <c r="B110" s="152"/>
      <c r="C110" s="153"/>
      <c r="D110" s="153"/>
      <c r="E110" s="149" t="str">
        <f>E7</f>
        <v>Jiřice, úpravy výtlaku odpadních vod</v>
      </c>
      <c r="F110" s="150"/>
      <c r="G110" s="150"/>
      <c r="H110" s="150"/>
      <c r="I110" s="153"/>
      <c r="J110" s="153"/>
      <c r="K110" s="151"/>
      <c r="L110" s="154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</row>
    <row r="111" spans="1:31" s="155" customFormat="1" ht="12" customHeight="1" hidden="1">
      <c r="A111" s="151"/>
      <c r="B111" s="152"/>
      <c r="C111" s="148" t="s">
        <v>115</v>
      </c>
      <c r="D111" s="153"/>
      <c r="E111" s="153"/>
      <c r="F111" s="153"/>
      <c r="G111" s="153"/>
      <c r="H111" s="153"/>
      <c r="I111" s="153"/>
      <c r="J111" s="153"/>
      <c r="K111" s="151"/>
      <c r="L111" s="154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</row>
    <row r="112" spans="1:31" s="155" customFormat="1" ht="16.5" customHeight="1" hidden="1">
      <c r="A112" s="151"/>
      <c r="B112" s="152"/>
      <c r="C112" s="153"/>
      <c r="D112" s="153"/>
      <c r="E112" s="156" t="str">
        <f>E9</f>
        <v>2015-3 - Zpevněná plocha na p.p.č. 1482</v>
      </c>
      <c r="F112" s="157"/>
      <c r="G112" s="157"/>
      <c r="H112" s="157"/>
      <c r="I112" s="153"/>
      <c r="J112" s="153"/>
      <c r="K112" s="151"/>
      <c r="L112" s="154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</row>
    <row r="113" spans="1:31" s="155" customFormat="1" ht="6.95" customHeight="1" hidden="1">
      <c r="A113" s="151"/>
      <c r="B113" s="152"/>
      <c r="C113" s="153"/>
      <c r="D113" s="153"/>
      <c r="E113" s="153"/>
      <c r="F113" s="153"/>
      <c r="G113" s="153"/>
      <c r="H113" s="153"/>
      <c r="I113" s="153"/>
      <c r="J113" s="153"/>
      <c r="K113" s="151"/>
      <c r="L113" s="154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</row>
    <row r="114" spans="1:31" s="155" customFormat="1" ht="12" customHeight="1" hidden="1">
      <c r="A114" s="151"/>
      <c r="B114" s="152"/>
      <c r="C114" s="148" t="s">
        <v>20</v>
      </c>
      <c r="D114" s="153"/>
      <c r="E114" s="153"/>
      <c r="F114" s="158" t="str">
        <f>F12</f>
        <v>Benátky nad Jizerou</v>
      </c>
      <c r="G114" s="153"/>
      <c r="H114" s="153"/>
      <c r="I114" s="148" t="s">
        <v>22</v>
      </c>
      <c r="J114" s="159" t="str">
        <f>IF(J12="","",J12)</f>
        <v>14. 10. 2021</v>
      </c>
      <c r="K114" s="151"/>
      <c r="L114" s="154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</row>
    <row r="115" spans="1:31" s="155" customFormat="1" ht="6.95" customHeight="1" hidden="1">
      <c r="A115" s="151"/>
      <c r="B115" s="152"/>
      <c r="C115" s="153"/>
      <c r="D115" s="153"/>
      <c r="E115" s="153"/>
      <c r="F115" s="153"/>
      <c r="G115" s="153"/>
      <c r="H115" s="153"/>
      <c r="I115" s="153"/>
      <c r="J115" s="153"/>
      <c r="K115" s="151"/>
      <c r="L115" s="154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</row>
    <row r="116" spans="1:31" s="155" customFormat="1" ht="15.2" customHeight="1" hidden="1">
      <c r="A116" s="151"/>
      <c r="B116" s="152"/>
      <c r="C116" s="148" t="s">
        <v>28</v>
      </c>
      <c r="D116" s="153"/>
      <c r="E116" s="153"/>
      <c r="F116" s="158" t="str">
        <f>E15</f>
        <v>Vodovody a kanalizace Mladá Boleslav, a.s.</v>
      </c>
      <c r="G116" s="153"/>
      <c r="H116" s="153"/>
      <c r="I116" s="148" t="s">
        <v>36</v>
      </c>
      <c r="J116" s="202" t="str">
        <f>E21</f>
        <v>Ing. Petr Čepický</v>
      </c>
      <c r="K116" s="151"/>
      <c r="L116" s="154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</row>
    <row r="117" spans="1:31" s="155" customFormat="1" ht="15.2" customHeight="1" hidden="1">
      <c r="A117" s="151"/>
      <c r="B117" s="152"/>
      <c r="C117" s="148" t="s">
        <v>34</v>
      </c>
      <c r="D117" s="153"/>
      <c r="E117" s="153"/>
      <c r="F117" s="158" t="str">
        <f>IF(E18="","",E18)</f>
        <v xml:space="preserve"> </v>
      </c>
      <c r="G117" s="153"/>
      <c r="H117" s="153"/>
      <c r="I117" s="148" t="s">
        <v>41</v>
      </c>
      <c r="J117" s="202" t="str">
        <f>E24</f>
        <v>In. Petr Čepický</v>
      </c>
      <c r="K117" s="151"/>
      <c r="L117" s="154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</row>
    <row r="118" spans="1:31" s="155" customFormat="1" ht="10.35" customHeight="1" hidden="1">
      <c r="A118" s="151"/>
      <c r="B118" s="152"/>
      <c r="C118" s="153"/>
      <c r="D118" s="153"/>
      <c r="E118" s="153"/>
      <c r="F118" s="153"/>
      <c r="G118" s="153"/>
      <c r="H118" s="153"/>
      <c r="I118" s="153"/>
      <c r="J118" s="153"/>
      <c r="K118" s="151"/>
      <c r="L118" s="154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</row>
    <row r="119" spans="1:31" s="231" customFormat="1" ht="29.25" customHeight="1">
      <c r="A119" s="221"/>
      <c r="B119" s="222"/>
      <c r="C119" s="223" t="s">
        <v>166</v>
      </c>
      <c r="D119" s="224" t="s">
        <v>69</v>
      </c>
      <c r="E119" s="224" t="s">
        <v>65</v>
      </c>
      <c r="F119" s="224" t="s">
        <v>66</v>
      </c>
      <c r="G119" s="224" t="s">
        <v>167</v>
      </c>
      <c r="H119" s="224" t="s">
        <v>168</v>
      </c>
      <c r="I119" s="224" t="s">
        <v>169</v>
      </c>
      <c r="J119" s="225" t="s">
        <v>155</v>
      </c>
      <c r="K119" s="226" t="s">
        <v>170</v>
      </c>
      <c r="L119" s="227"/>
      <c r="M119" s="228" t="s">
        <v>1</v>
      </c>
      <c r="N119" s="229" t="s">
        <v>48</v>
      </c>
      <c r="O119" s="229" t="s">
        <v>171</v>
      </c>
      <c r="P119" s="229" t="s">
        <v>172</v>
      </c>
      <c r="Q119" s="229" t="s">
        <v>173</v>
      </c>
      <c r="R119" s="229" t="s">
        <v>174</v>
      </c>
      <c r="S119" s="229" t="s">
        <v>175</v>
      </c>
      <c r="T119" s="230" t="s">
        <v>176</v>
      </c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</row>
    <row r="120" spans="1:63" s="155" customFormat="1" ht="22.9" customHeight="1">
      <c r="A120" s="151"/>
      <c r="B120" s="152"/>
      <c r="C120" s="232" t="s">
        <v>177</v>
      </c>
      <c r="D120" s="153"/>
      <c r="E120" s="153"/>
      <c r="F120" s="153"/>
      <c r="G120" s="153"/>
      <c r="H120" s="153"/>
      <c r="I120" s="153"/>
      <c r="J120" s="233">
        <f>J121</f>
        <v>0</v>
      </c>
      <c r="K120" s="151"/>
      <c r="L120" s="234"/>
      <c r="M120" s="235"/>
      <c r="N120" s="236"/>
      <c r="O120" s="171"/>
      <c r="P120" s="237">
        <f>P121</f>
        <v>16.545122</v>
      </c>
      <c r="Q120" s="171"/>
      <c r="R120" s="237">
        <f>R121</f>
        <v>8.6268572</v>
      </c>
      <c r="S120" s="171"/>
      <c r="T120" s="238">
        <f>T121</f>
        <v>0</v>
      </c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T120" s="139" t="s">
        <v>83</v>
      </c>
      <c r="AU120" s="139" t="s">
        <v>157</v>
      </c>
      <c r="BK120" s="239">
        <f>BK121</f>
        <v>0</v>
      </c>
    </row>
    <row r="121" spans="2:63" s="240" customFormat="1" ht="25.9" customHeight="1">
      <c r="B121" s="241"/>
      <c r="C121" s="242"/>
      <c r="D121" s="243" t="s">
        <v>83</v>
      </c>
      <c r="E121" s="244" t="s">
        <v>178</v>
      </c>
      <c r="F121" s="244" t="s">
        <v>179</v>
      </c>
      <c r="G121" s="242"/>
      <c r="H121" s="242"/>
      <c r="I121" s="242"/>
      <c r="J121" s="245">
        <f>SUM(J122,J137,J144,J153)</f>
        <v>0</v>
      </c>
      <c r="L121" s="246"/>
      <c r="M121" s="247"/>
      <c r="N121" s="248"/>
      <c r="O121" s="248"/>
      <c r="P121" s="249">
        <f>P122+P137+P144+P153</f>
        <v>16.545122</v>
      </c>
      <c r="Q121" s="248"/>
      <c r="R121" s="249">
        <f>R122+R137+R144+R153</f>
        <v>8.6268572</v>
      </c>
      <c r="S121" s="248"/>
      <c r="T121" s="250">
        <f>T122+T137+T144+T153</f>
        <v>0</v>
      </c>
      <c r="AR121" s="251" t="s">
        <v>92</v>
      </c>
      <c r="AT121" s="252" t="s">
        <v>83</v>
      </c>
      <c r="AU121" s="252" t="s">
        <v>84</v>
      </c>
      <c r="AY121" s="251" t="s">
        <v>180</v>
      </c>
      <c r="BK121" s="253">
        <f>BK122+BK137+BK144+BK153</f>
        <v>0</v>
      </c>
    </row>
    <row r="122" spans="2:63" s="240" customFormat="1" ht="22.9" customHeight="1">
      <c r="B122" s="241"/>
      <c r="C122" s="242"/>
      <c r="D122" s="243" t="s">
        <v>83</v>
      </c>
      <c r="E122" s="254" t="s">
        <v>92</v>
      </c>
      <c r="F122" s="254" t="s">
        <v>181</v>
      </c>
      <c r="G122" s="242"/>
      <c r="H122" s="242"/>
      <c r="I122" s="242"/>
      <c r="J122" s="255">
        <f>SUM(J123:J136)</f>
        <v>0</v>
      </c>
      <c r="L122" s="246"/>
      <c r="M122" s="247"/>
      <c r="N122" s="248"/>
      <c r="O122" s="248"/>
      <c r="P122" s="249">
        <f>SUM(P123:P136)</f>
        <v>3.43234</v>
      </c>
      <c r="Q122" s="248"/>
      <c r="R122" s="249">
        <f>SUM(R123:R136)</f>
        <v>0</v>
      </c>
      <c r="S122" s="248"/>
      <c r="T122" s="250">
        <f>SUM(T123:T136)</f>
        <v>0</v>
      </c>
      <c r="AR122" s="251" t="s">
        <v>92</v>
      </c>
      <c r="AT122" s="252" t="s">
        <v>83</v>
      </c>
      <c r="AU122" s="252" t="s">
        <v>92</v>
      </c>
      <c r="AY122" s="251" t="s">
        <v>180</v>
      </c>
      <c r="BK122" s="253">
        <f>SUM(BK123:BK136)</f>
        <v>0</v>
      </c>
    </row>
    <row r="123" spans="1:65" s="155" customFormat="1" ht="21.75" customHeight="1">
      <c r="A123" s="151"/>
      <c r="B123" s="152"/>
      <c r="C123" s="256" t="s">
        <v>92</v>
      </c>
      <c r="D123" s="256" t="s">
        <v>182</v>
      </c>
      <c r="E123" s="257" t="s">
        <v>794</v>
      </c>
      <c r="F123" s="258" t="s">
        <v>795</v>
      </c>
      <c r="G123" s="259" t="s">
        <v>213</v>
      </c>
      <c r="H123" s="260">
        <v>5.88</v>
      </c>
      <c r="I123" s="84"/>
      <c r="J123" s="261">
        <f>ROUND(I123*$H123,2)</f>
        <v>0</v>
      </c>
      <c r="K123" s="262"/>
      <c r="L123" s="234"/>
      <c r="M123" s="263" t="s">
        <v>1</v>
      </c>
      <c r="N123" s="264" t="s">
        <v>49</v>
      </c>
      <c r="O123" s="265">
        <v>0.273</v>
      </c>
      <c r="P123" s="265">
        <f>O123*H123</f>
        <v>1.60524</v>
      </c>
      <c r="Q123" s="265">
        <v>0</v>
      </c>
      <c r="R123" s="265">
        <f>Q123*H123</f>
        <v>0</v>
      </c>
      <c r="S123" s="265">
        <v>0</v>
      </c>
      <c r="T123" s="266">
        <f>S123*H123</f>
        <v>0</v>
      </c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R123" s="267" t="s">
        <v>186</v>
      </c>
      <c r="AT123" s="267" t="s">
        <v>182</v>
      </c>
      <c r="AU123" s="267" t="s">
        <v>94</v>
      </c>
      <c r="AY123" s="139" t="s">
        <v>180</v>
      </c>
      <c r="BE123" s="268">
        <f>IF(N123="základní",J123,0)</f>
        <v>0</v>
      </c>
      <c r="BF123" s="268">
        <f>IF(N123="snížená",J123,0)</f>
        <v>0</v>
      </c>
      <c r="BG123" s="268">
        <f>IF(N123="zákl. přenesená",J123,0)</f>
        <v>0</v>
      </c>
      <c r="BH123" s="268">
        <f>IF(N123="sníž. přenesená",J123,0)</f>
        <v>0</v>
      </c>
      <c r="BI123" s="268">
        <f>IF(N123="nulová",J123,0)</f>
        <v>0</v>
      </c>
      <c r="BJ123" s="139" t="s">
        <v>92</v>
      </c>
      <c r="BK123" s="268">
        <f>ROUND(I123*H123,2)</f>
        <v>0</v>
      </c>
      <c r="BL123" s="139" t="s">
        <v>186</v>
      </c>
      <c r="BM123" s="267" t="s">
        <v>796</v>
      </c>
    </row>
    <row r="124" spans="2:51" s="269" customFormat="1" ht="22.5">
      <c r="B124" s="270"/>
      <c r="C124" s="271"/>
      <c r="D124" s="272" t="s">
        <v>188</v>
      </c>
      <c r="E124" s="273" t="s">
        <v>784</v>
      </c>
      <c r="F124" s="274" t="s">
        <v>797</v>
      </c>
      <c r="G124" s="271"/>
      <c r="H124" s="275">
        <v>5.88</v>
      </c>
      <c r="I124" s="323"/>
      <c r="J124" s="271"/>
      <c r="L124" s="276"/>
      <c r="M124" s="277"/>
      <c r="N124" s="278"/>
      <c r="O124" s="278"/>
      <c r="P124" s="278"/>
      <c r="Q124" s="278"/>
      <c r="R124" s="278"/>
      <c r="S124" s="278"/>
      <c r="T124" s="279"/>
      <c r="AT124" s="280" t="s">
        <v>188</v>
      </c>
      <c r="AU124" s="280" t="s">
        <v>94</v>
      </c>
      <c r="AV124" s="269" t="s">
        <v>94</v>
      </c>
      <c r="AW124" s="269" t="s">
        <v>40</v>
      </c>
      <c r="AX124" s="269" t="s">
        <v>92</v>
      </c>
      <c r="AY124" s="280" t="s">
        <v>180</v>
      </c>
    </row>
    <row r="125" spans="1:65" s="155" customFormat="1" ht="38.25" customHeight="1">
      <c r="A125" s="151"/>
      <c r="B125" s="152"/>
      <c r="C125" s="256" t="s">
        <v>94</v>
      </c>
      <c r="D125" s="256" t="s">
        <v>182</v>
      </c>
      <c r="E125" s="257"/>
      <c r="F125" s="258" t="s">
        <v>874</v>
      </c>
      <c r="G125" s="259" t="s">
        <v>213</v>
      </c>
      <c r="H125" s="260">
        <v>5.88</v>
      </c>
      <c r="I125" s="84"/>
      <c r="J125" s="261">
        <f>ROUND(I125*$H125,2)</f>
        <v>0</v>
      </c>
      <c r="K125" s="262"/>
      <c r="L125" s="234"/>
      <c r="M125" s="263" t="s">
        <v>1</v>
      </c>
      <c r="N125" s="264" t="s">
        <v>49</v>
      </c>
      <c r="O125" s="265">
        <v>0.087</v>
      </c>
      <c r="P125" s="265">
        <f>O125*H125</f>
        <v>0.5115599999999999</v>
      </c>
      <c r="Q125" s="265">
        <v>0</v>
      </c>
      <c r="R125" s="265">
        <f>Q125*H125</f>
        <v>0</v>
      </c>
      <c r="S125" s="265">
        <v>0</v>
      </c>
      <c r="T125" s="266">
        <f>S125*H125</f>
        <v>0</v>
      </c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R125" s="267" t="s">
        <v>186</v>
      </c>
      <c r="AT125" s="267" t="s">
        <v>182</v>
      </c>
      <c r="AU125" s="267" t="s">
        <v>94</v>
      </c>
      <c r="AY125" s="139" t="s">
        <v>180</v>
      </c>
      <c r="BE125" s="268">
        <f>IF(N125="základní",J125,0)</f>
        <v>0</v>
      </c>
      <c r="BF125" s="268">
        <f>IF(N125="snížená",J125,0)</f>
        <v>0</v>
      </c>
      <c r="BG125" s="268">
        <f>IF(N125="zákl. přenesená",J125,0)</f>
        <v>0</v>
      </c>
      <c r="BH125" s="268">
        <f>IF(N125="sníž. přenesená",J125,0)</f>
        <v>0</v>
      </c>
      <c r="BI125" s="268">
        <f>IF(N125="nulová",J125,0)</f>
        <v>0</v>
      </c>
      <c r="BJ125" s="139" t="s">
        <v>92</v>
      </c>
      <c r="BK125" s="268">
        <f>ROUND(I125*H125,2)</f>
        <v>0</v>
      </c>
      <c r="BL125" s="139" t="s">
        <v>186</v>
      </c>
      <c r="BM125" s="267" t="s">
        <v>798</v>
      </c>
    </row>
    <row r="126" spans="2:51" s="269" customFormat="1" ht="12">
      <c r="B126" s="270"/>
      <c r="C126" s="271"/>
      <c r="D126" s="272" t="s">
        <v>188</v>
      </c>
      <c r="E126" s="273" t="s">
        <v>140</v>
      </c>
      <c r="F126" s="274" t="s">
        <v>784</v>
      </c>
      <c r="G126" s="271"/>
      <c r="H126" s="275">
        <v>5.88</v>
      </c>
      <c r="I126" s="323"/>
      <c r="J126" s="271"/>
      <c r="L126" s="276"/>
      <c r="M126" s="277"/>
      <c r="N126" s="278"/>
      <c r="O126" s="278"/>
      <c r="P126" s="278"/>
      <c r="Q126" s="278"/>
      <c r="R126" s="278"/>
      <c r="S126" s="278"/>
      <c r="T126" s="279"/>
      <c r="AT126" s="280" t="s">
        <v>188</v>
      </c>
      <c r="AU126" s="280" t="s">
        <v>94</v>
      </c>
      <c r="AV126" s="269" t="s">
        <v>94</v>
      </c>
      <c r="AW126" s="269" t="s">
        <v>40</v>
      </c>
      <c r="AX126" s="269" t="s">
        <v>92</v>
      </c>
      <c r="AY126" s="280" t="s">
        <v>180</v>
      </c>
    </row>
    <row r="127" spans="1:65" s="155" customFormat="1" ht="21.75" customHeight="1">
      <c r="A127" s="151"/>
      <c r="B127" s="152"/>
      <c r="C127" s="256" t="s">
        <v>186</v>
      </c>
      <c r="D127" s="256" t="s">
        <v>182</v>
      </c>
      <c r="E127" s="257" t="s">
        <v>799</v>
      </c>
      <c r="F127" s="258" t="s">
        <v>800</v>
      </c>
      <c r="G127" s="259" t="s">
        <v>202</v>
      </c>
      <c r="H127" s="260">
        <v>22.94</v>
      </c>
      <c r="I127" s="84"/>
      <c r="J127" s="261">
        <f>ROUND(I127*$H127,2)</f>
        <v>0</v>
      </c>
      <c r="K127" s="262"/>
      <c r="L127" s="234"/>
      <c r="M127" s="263" t="s">
        <v>1</v>
      </c>
      <c r="N127" s="264" t="s">
        <v>49</v>
      </c>
      <c r="O127" s="265">
        <v>0.023</v>
      </c>
      <c r="P127" s="265">
        <f>O127*H127</f>
        <v>0.52762</v>
      </c>
      <c r="Q127" s="265">
        <v>0</v>
      </c>
      <c r="R127" s="265">
        <f>Q127*H127</f>
        <v>0</v>
      </c>
      <c r="S127" s="265">
        <v>0</v>
      </c>
      <c r="T127" s="266">
        <f>S127*H127</f>
        <v>0</v>
      </c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R127" s="267" t="s">
        <v>186</v>
      </c>
      <c r="AT127" s="267" t="s">
        <v>182</v>
      </c>
      <c r="AU127" s="267" t="s">
        <v>94</v>
      </c>
      <c r="AY127" s="139" t="s">
        <v>180</v>
      </c>
      <c r="BE127" s="268">
        <f>IF(N127="základní",J127,0)</f>
        <v>0</v>
      </c>
      <c r="BF127" s="268">
        <f>IF(N127="snížená",J127,0)</f>
        <v>0</v>
      </c>
      <c r="BG127" s="268">
        <f>IF(N127="zákl. přenesená",J127,0)</f>
        <v>0</v>
      </c>
      <c r="BH127" s="268">
        <f>IF(N127="sníž. přenesená",J127,0)</f>
        <v>0</v>
      </c>
      <c r="BI127" s="268">
        <f>IF(N127="nulová",J127,0)</f>
        <v>0</v>
      </c>
      <c r="BJ127" s="139" t="s">
        <v>92</v>
      </c>
      <c r="BK127" s="268">
        <f>ROUND(I127*H127,2)</f>
        <v>0</v>
      </c>
      <c r="BL127" s="139" t="s">
        <v>186</v>
      </c>
      <c r="BM127" s="267" t="s">
        <v>801</v>
      </c>
    </row>
    <row r="128" spans="2:51" s="269" customFormat="1" ht="12">
      <c r="B128" s="270"/>
      <c r="C128" s="271"/>
      <c r="D128" s="272" t="s">
        <v>188</v>
      </c>
      <c r="E128" s="273" t="s">
        <v>1</v>
      </c>
      <c r="F128" s="274" t="s">
        <v>802</v>
      </c>
      <c r="G128" s="271"/>
      <c r="H128" s="275">
        <v>22.94</v>
      </c>
      <c r="I128" s="323"/>
      <c r="J128" s="271"/>
      <c r="L128" s="276"/>
      <c r="M128" s="277"/>
      <c r="N128" s="278"/>
      <c r="O128" s="278"/>
      <c r="P128" s="278"/>
      <c r="Q128" s="278"/>
      <c r="R128" s="278"/>
      <c r="S128" s="278"/>
      <c r="T128" s="279"/>
      <c r="AT128" s="280" t="s">
        <v>188</v>
      </c>
      <c r="AU128" s="280" t="s">
        <v>94</v>
      </c>
      <c r="AV128" s="269" t="s">
        <v>94</v>
      </c>
      <c r="AW128" s="269" t="s">
        <v>40</v>
      </c>
      <c r="AX128" s="269" t="s">
        <v>92</v>
      </c>
      <c r="AY128" s="280" t="s">
        <v>180</v>
      </c>
    </row>
    <row r="129" spans="1:65" s="155" customFormat="1" ht="21.75" customHeight="1">
      <c r="A129" s="151"/>
      <c r="B129" s="152"/>
      <c r="C129" s="256" t="s">
        <v>220</v>
      </c>
      <c r="D129" s="256" t="s">
        <v>182</v>
      </c>
      <c r="E129" s="257" t="s">
        <v>260</v>
      </c>
      <c r="F129" s="258" t="s">
        <v>261</v>
      </c>
      <c r="G129" s="259" t="s">
        <v>262</v>
      </c>
      <c r="H129" s="260">
        <v>5.88</v>
      </c>
      <c r="I129" s="84"/>
      <c r="J129" s="261">
        <f>ROUND(I129*$H129,2)</f>
        <v>0</v>
      </c>
      <c r="K129" s="262"/>
      <c r="L129" s="234"/>
      <c r="M129" s="263" t="s">
        <v>1</v>
      </c>
      <c r="N129" s="264" t="s">
        <v>49</v>
      </c>
      <c r="O129" s="265">
        <v>0</v>
      </c>
      <c r="P129" s="265">
        <f>O129*H129</f>
        <v>0</v>
      </c>
      <c r="Q129" s="265">
        <v>0</v>
      </c>
      <c r="R129" s="265">
        <f>Q129*H129</f>
        <v>0</v>
      </c>
      <c r="S129" s="265">
        <v>0</v>
      </c>
      <c r="T129" s="266">
        <f>S129*H129</f>
        <v>0</v>
      </c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R129" s="267" t="s">
        <v>186</v>
      </c>
      <c r="AT129" s="267" t="s">
        <v>182</v>
      </c>
      <c r="AU129" s="267" t="s">
        <v>94</v>
      </c>
      <c r="AY129" s="139" t="s">
        <v>180</v>
      </c>
      <c r="BE129" s="268">
        <f>IF(N129="základní",J129,0)</f>
        <v>0</v>
      </c>
      <c r="BF129" s="268">
        <f>IF(N129="snížená",J129,0)</f>
        <v>0</v>
      </c>
      <c r="BG129" s="268">
        <f>IF(N129="zákl. přenesená",J129,0)</f>
        <v>0</v>
      </c>
      <c r="BH129" s="268">
        <f>IF(N129="sníž. přenesená",J129,0)</f>
        <v>0</v>
      </c>
      <c r="BI129" s="268">
        <f>IF(N129="nulová",J129,0)</f>
        <v>0</v>
      </c>
      <c r="BJ129" s="139" t="s">
        <v>92</v>
      </c>
      <c r="BK129" s="268">
        <f>ROUND(I129*H129,2)</f>
        <v>0</v>
      </c>
      <c r="BL129" s="139" t="s">
        <v>186</v>
      </c>
      <c r="BM129" s="267" t="s">
        <v>803</v>
      </c>
    </row>
    <row r="130" spans="2:51" s="269" customFormat="1" ht="12">
      <c r="B130" s="270"/>
      <c r="C130" s="271"/>
      <c r="D130" s="272" t="s">
        <v>188</v>
      </c>
      <c r="E130" s="273" t="s">
        <v>1</v>
      </c>
      <c r="F130" s="274" t="s">
        <v>140</v>
      </c>
      <c r="G130" s="271"/>
      <c r="H130" s="275">
        <v>5.88</v>
      </c>
      <c r="I130" s="323"/>
      <c r="J130" s="271"/>
      <c r="L130" s="276"/>
      <c r="M130" s="277"/>
      <c r="N130" s="278"/>
      <c r="O130" s="278"/>
      <c r="P130" s="278"/>
      <c r="Q130" s="278"/>
      <c r="R130" s="278"/>
      <c r="S130" s="278"/>
      <c r="T130" s="279"/>
      <c r="AT130" s="280" t="s">
        <v>188</v>
      </c>
      <c r="AU130" s="280" t="s">
        <v>94</v>
      </c>
      <c r="AV130" s="269" t="s">
        <v>94</v>
      </c>
      <c r="AW130" s="269" t="s">
        <v>40</v>
      </c>
      <c r="AX130" s="269" t="s">
        <v>92</v>
      </c>
      <c r="AY130" s="280" t="s">
        <v>180</v>
      </c>
    </row>
    <row r="131" spans="1:65" s="155" customFormat="1" ht="16.5" customHeight="1">
      <c r="A131" s="151"/>
      <c r="B131" s="152"/>
      <c r="C131" s="256" t="s">
        <v>225</v>
      </c>
      <c r="D131" s="256" t="s">
        <v>182</v>
      </c>
      <c r="E131" s="257" t="s">
        <v>267</v>
      </c>
      <c r="F131" s="258" t="s">
        <v>268</v>
      </c>
      <c r="G131" s="259" t="s">
        <v>213</v>
      </c>
      <c r="H131" s="260">
        <v>5.88</v>
      </c>
      <c r="I131" s="84"/>
      <c r="J131" s="261">
        <f>ROUND(I131*$H131,2)</f>
        <v>0</v>
      </c>
      <c r="K131" s="262"/>
      <c r="L131" s="234"/>
      <c r="M131" s="263" t="s">
        <v>1</v>
      </c>
      <c r="N131" s="264" t="s">
        <v>49</v>
      </c>
      <c r="O131" s="265">
        <v>0.009</v>
      </c>
      <c r="P131" s="265">
        <f>O131*H131</f>
        <v>0.052919999999999995</v>
      </c>
      <c r="Q131" s="265">
        <v>0</v>
      </c>
      <c r="R131" s="265">
        <f>Q131*H131</f>
        <v>0</v>
      </c>
      <c r="S131" s="265">
        <v>0</v>
      </c>
      <c r="T131" s="266">
        <f>S131*H131</f>
        <v>0</v>
      </c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R131" s="267" t="s">
        <v>186</v>
      </c>
      <c r="AT131" s="267" t="s">
        <v>182</v>
      </c>
      <c r="AU131" s="267" t="s">
        <v>94</v>
      </c>
      <c r="AY131" s="139" t="s">
        <v>180</v>
      </c>
      <c r="BE131" s="268">
        <f>IF(N131="základní",J131,0)</f>
        <v>0</v>
      </c>
      <c r="BF131" s="268">
        <f>IF(N131="snížená",J131,0)</f>
        <v>0</v>
      </c>
      <c r="BG131" s="268">
        <f>IF(N131="zákl. přenesená",J131,0)</f>
        <v>0</v>
      </c>
      <c r="BH131" s="268">
        <f>IF(N131="sníž. přenesená",J131,0)</f>
        <v>0</v>
      </c>
      <c r="BI131" s="268">
        <f>IF(N131="nulová",J131,0)</f>
        <v>0</v>
      </c>
      <c r="BJ131" s="139" t="s">
        <v>92</v>
      </c>
      <c r="BK131" s="268">
        <f>ROUND(I131*H131,2)</f>
        <v>0</v>
      </c>
      <c r="BL131" s="139" t="s">
        <v>186</v>
      </c>
      <c r="BM131" s="267" t="s">
        <v>804</v>
      </c>
    </row>
    <row r="132" spans="2:51" s="269" customFormat="1" ht="12">
      <c r="B132" s="270"/>
      <c r="C132" s="271"/>
      <c r="D132" s="272" t="s">
        <v>188</v>
      </c>
      <c r="E132" s="273" t="s">
        <v>1</v>
      </c>
      <c r="F132" s="274" t="s">
        <v>140</v>
      </c>
      <c r="G132" s="271"/>
      <c r="H132" s="275">
        <v>5.88</v>
      </c>
      <c r="I132" s="323"/>
      <c r="J132" s="271"/>
      <c r="L132" s="276"/>
      <c r="M132" s="277"/>
      <c r="N132" s="278"/>
      <c r="O132" s="278"/>
      <c r="P132" s="278"/>
      <c r="Q132" s="278"/>
      <c r="R132" s="278"/>
      <c r="S132" s="278"/>
      <c r="T132" s="279"/>
      <c r="AT132" s="280" t="s">
        <v>188</v>
      </c>
      <c r="AU132" s="280" t="s">
        <v>94</v>
      </c>
      <c r="AV132" s="269" t="s">
        <v>94</v>
      </c>
      <c r="AW132" s="269" t="s">
        <v>40</v>
      </c>
      <c r="AX132" s="269" t="s">
        <v>92</v>
      </c>
      <c r="AY132" s="280" t="s">
        <v>180</v>
      </c>
    </row>
    <row r="133" spans="1:65" s="155" customFormat="1" ht="21.75" customHeight="1">
      <c r="A133" s="151"/>
      <c r="B133" s="152"/>
      <c r="C133" s="256" t="s">
        <v>230</v>
      </c>
      <c r="D133" s="256" t="s">
        <v>182</v>
      </c>
      <c r="E133" s="257" t="s">
        <v>805</v>
      </c>
      <c r="F133" s="258" t="s">
        <v>806</v>
      </c>
      <c r="G133" s="259" t="s">
        <v>202</v>
      </c>
      <c r="H133" s="260">
        <v>29.4</v>
      </c>
      <c r="I133" s="84"/>
      <c r="J133" s="261">
        <f>ROUND(I133*$H133,2)</f>
        <v>0</v>
      </c>
      <c r="K133" s="262"/>
      <c r="L133" s="234"/>
      <c r="M133" s="263" t="s">
        <v>1</v>
      </c>
      <c r="N133" s="264" t="s">
        <v>49</v>
      </c>
      <c r="O133" s="265">
        <v>0.025</v>
      </c>
      <c r="P133" s="265">
        <f>O133*H133</f>
        <v>0.735</v>
      </c>
      <c r="Q133" s="265">
        <v>0</v>
      </c>
      <c r="R133" s="265">
        <f>Q133*H133</f>
        <v>0</v>
      </c>
      <c r="S133" s="265">
        <v>0</v>
      </c>
      <c r="T133" s="266">
        <f>S133*H133</f>
        <v>0</v>
      </c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R133" s="267" t="s">
        <v>186</v>
      </c>
      <c r="AT133" s="267" t="s">
        <v>182</v>
      </c>
      <c r="AU133" s="267" t="s">
        <v>94</v>
      </c>
      <c r="AY133" s="139" t="s">
        <v>180</v>
      </c>
      <c r="BE133" s="268">
        <f>IF(N133="základní",J133,0)</f>
        <v>0</v>
      </c>
      <c r="BF133" s="268">
        <f>IF(N133="snížená",J133,0)</f>
        <v>0</v>
      </c>
      <c r="BG133" s="268">
        <f>IF(N133="zákl. přenesená",J133,0)</f>
        <v>0</v>
      </c>
      <c r="BH133" s="268">
        <f>IF(N133="sníž. přenesená",J133,0)</f>
        <v>0</v>
      </c>
      <c r="BI133" s="268">
        <f>IF(N133="nulová",J133,0)</f>
        <v>0</v>
      </c>
      <c r="BJ133" s="139" t="s">
        <v>92</v>
      </c>
      <c r="BK133" s="268">
        <f>ROUND(I133*H133,2)</f>
        <v>0</v>
      </c>
      <c r="BL133" s="139" t="s">
        <v>186</v>
      </c>
      <c r="BM133" s="267" t="s">
        <v>807</v>
      </c>
    </row>
    <row r="134" spans="2:51" s="269" customFormat="1" ht="12">
      <c r="B134" s="270"/>
      <c r="C134" s="271"/>
      <c r="D134" s="272" t="s">
        <v>188</v>
      </c>
      <c r="E134" s="273" t="s">
        <v>1</v>
      </c>
      <c r="F134" s="274" t="s">
        <v>786</v>
      </c>
      <c r="G134" s="271"/>
      <c r="H134" s="275">
        <v>29.4</v>
      </c>
      <c r="I134" s="323"/>
      <c r="J134" s="271"/>
      <c r="L134" s="276"/>
      <c r="M134" s="277"/>
      <c r="N134" s="278"/>
      <c r="O134" s="278"/>
      <c r="P134" s="278"/>
      <c r="Q134" s="278"/>
      <c r="R134" s="278"/>
      <c r="S134" s="278"/>
      <c r="T134" s="279"/>
      <c r="AT134" s="280" t="s">
        <v>188</v>
      </c>
      <c r="AU134" s="280" t="s">
        <v>94</v>
      </c>
      <c r="AV134" s="269" t="s">
        <v>94</v>
      </c>
      <c r="AW134" s="269" t="s">
        <v>40</v>
      </c>
      <c r="AX134" s="269" t="s">
        <v>92</v>
      </c>
      <c r="AY134" s="280" t="s">
        <v>180</v>
      </c>
    </row>
    <row r="135" spans="1:65" s="155" customFormat="1" ht="16.5" customHeight="1">
      <c r="A135" s="151"/>
      <c r="B135" s="152"/>
      <c r="C135" s="256" t="s">
        <v>233</v>
      </c>
      <c r="D135" s="256" t="s">
        <v>182</v>
      </c>
      <c r="E135" s="257" t="s">
        <v>808</v>
      </c>
      <c r="F135" s="258" t="s">
        <v>809</v>
      </c>
      <c r="G135" s="259" t="s">
        <v>353</v>
      </c>
      <c r="H135" s="260">
        <v>1</v>
      </c>
      <c r="I135" s="84"/>
      <c r="J135" s="261">
        <f>ROUND(I135*$H135,2)</f>
        <v>0</v>
      </c>
      <c r="K135" s="262"/>
      <c r="L135" s="234"/>
      <c r="M135" s="263" t="s">
        <v>1</v>
      </c>
      <c r="N135" s="264" t="s">
        <v>49</v>
      </c>
      <c r="O135" s="265">
        <v>0</v>
      </c>
      <c r="P135" s="265">
        <f>O135*H135</f>
        <v>0</v>
      </c>
      <c r="Q135" s="265">
        <v>0</v>
      </c>
      <c r="R135" s="265">
        <f>Q135*H135</f>
        <v>0</v>
      </c>
      <c r="S135" s="265">
        <v>0</v>
      </c>
      <c r="T135" s="266">
        <f>S135*H135</f>
        <v>0</v>
      </c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R135" s="267" t="s">
        <v>186</v>
      </c>
      <c r="AT135" s="267" t="s">
        <v>182</v>
      </c>
      <c r="AU135" s="267" t="s">
        <v>94</v>
      </c>
      <c r="AY135" s="139" t="s">
        <v>180</v>
      </c>
      <c r="BE135" s="268">
        <f>IF(N135="základní",J135,0)</f>
        <v>0</v>
      </c>
      <c r="BF135" s="268">
        <f>IF(N135="snížená",J135,0)</f>
        <v>0</v>
      </c>
      <c r="BG135" s="268">
        <f>IF(N135="zákl. přenesená",J135,0)</f>
        <v>0</v>
      </c>
      <c r="BH135" s="268">
        <f>IF(N135="sníž. přenesená",J135,0)</f>
        <v>0</v>
      </c>
      <c r="BI135" s="268">
        <f>IF(N135="nulová",J135,0)</f>
        <v>0</v>
      </c>
      <c r="BJ135" s="139" t="s">
        <v>92</v>
      </c>
      <c r="BK135" s="268">
        <f>ROUND(I135*H135,2)</f>
        <v>0</v>
      </c>
      <c r="BL135" s="139" t="s">
        <v>186</v>
      </c>
      <c r="BM135" s="267" t="s">
        <v>810</v>
      </c>
    </row>
    <row r="136" spans="1:65" s="155" customFormat="1" ht="16.5" customHeight="1">
      <c r="A136" s="151"/>
      <c r="B136" s="152"/>
      <c r="C136" s="256" t="s">
        <v>236</v>
      </c>
      <c r="D136" s="256" t="s">
        <v>182</v>
      </c>
      <c r="E136" s="257" t="s">
        <v>811</v>
      </c>
      <c r="F136" s="258" t="s">
        <v>812</v>
      </c>
      <c r="G136" s="259" t="s">
        <v>353</v>
      </c>
      <c r="H136" s="260">
        <v>1</v>
      </c>
      <c r="I136" s="84"/>
      <c r="J136" s="261">
        <f>ROUND(I136*$H136,2)</f>
        <v>0</v>
      </c>
      <c r="K136" s="262"/>
      <c r="L136" s="234"/>
      <c r="M136" s="263" t="s">
        <v>1</v>
      </c>
      <c r="N136" s="264" t="s">
        <v>49</v>
      </c>
      <c r="O136" s="265">
        <v>0</v>
      </c>
      <c r="P136" s="265">
        <f>O136*H136</f>
        <v>0</v>
      </c>
      <c r="Q136" s="265">
        <v>0</v>
      </c>
      <c r="R136" s="265">
        <f>Q136*H136</f>
        <v>0</v>
      </c>
      <c r="S136" s="265">
        <v>0</v>
      </c>
      <c r="T136" s="266">
        <f>S136*H136</f>
        <v>0</v>
      </c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R136" s="267" t="s">
        <v>186</v>
      </c>
      <c r="AT136" s="267" t="s">
        <v>182</v>
      </c>
      <c r="AU136" s="267" t="s">
        <v>94</v>
      </c>
      <c r="AY136" s="139" t="s">
        <v>180</v>
      </c>
      <c r="BE136" s="268">
        <f>IF(N136="základní",J136,0)</f>
        <v>0</v>
      </c>
      <c r="BF136" s="268">
        <f>IF(N136="snížená",J136,0)</f>
        <v>0</v>
      </c>
      <c r="BG136" s="268">
        <f>IF(N136="zákl. přenesená",J136,0)</f>
        <v>0</v>
      </c>
      <c r="BH136" s="268">
        <f>IF(N136="sníž. přenesená",J136,0)</f>
        <v>0</v>
      </c>
      <c r="BI136" s="268">
        <f>IF(N136="nulová",J136,0)</f>
        <v>0</v>
      </c>
      <c r="BJ136" s="139" t="s">
        <v>92</v>
      </c>
      <c r="BK136" s="268">
        <f>ROUND(I136*H136,2)</f>
        <v>0</v>
      </c>
      <c r="BL136" s="139" t="s">
        <v>186</v>
      </c>
      <c r="BM136" s="267" t="s">
        <v>813</v>
      </c>
    </row>
    <row r="137" spans="2:63" s="240" customFormat="1" ht="22.9" customHeight="1">
      <c r="B137" s="241"/>
      <c r="C137" s="242"/>
      <c r="D137" s="243" t="s">
        <v>83</v>
      </c>
      <c r="E137" s="254" t="s">
        <v>220</v>
      </c>
      <c r="F137" s="254" t="s">
        <v>814</v>
      </c>
      <c r="G137" s="242"/>
      <c r="H137" s="242"/>
      <c r="I137" s="326"/>
      <c r="J137" s="255">
        <f>SUM(J138:J142)</f>
        <v>0</v>
      </c>
      <c r="L137" s="246"/>
      <c r="M137" s="247"/>
      <c r="N137" s="248"/>
      <c r="O137" s="248"/>
      <c r="P137" s="249">
        <f>SUM(P138:P143)</f>
        <v>2.0644</v>
      </c>
      <c r="Q137" s="248"/>
      <c r="R137" s="249">
        <f>SUM(R138:R143)</f>
        <v>0</v>
      </c>
      <c r="S137" s="248"/>
      <c r="T137" s="250">
        <f>SUM(T138:T143)</f>
        <v>0</v>
      </c>
      <c r="AR137" s="251" t="s">
        <v>92</v>
      </c>
      <c r="AT137" s="252" t="s">
        <v>83</v>
      </c>
      <c r="AU137" s="252" t="s">
        <v>92</v>
      </c>
      <c r="AY137" s="251" t="s">
        <v>180</v>
      </c>
      <c r="BK137" s="253">
        <f>SUM(BK138:BK143)</f>
        <v>0</v>
      </c>
    </row>
    <row r="138" spans="1:65" s="155" customFormat="1" ht="16.5" customHeight="1">
      <c r="A138" s="151"/>
      <c r="B138" s="152"/>
      <c r="C138" s="256" t="s">
        <v>239</v>
      </c>
      <c r="D138" s="256" t="s">
        <v>182</v>
      </c>
      <c r="E138" s="257" t="s">
        <v>815</v>
      </c>
      <c r="F138" s="258" t="s">
        <v>816</v>
      </c>
      <c r="G138" s="259" t="s">
        <v>202</v>
      </c>
      <c r="H138" s="260">
        <v>33.4</v>
      </c>
      <c r="I138" s="84"/>
      <c r="J138" s="261">
        <f>ROUND(I138*$H138,2)</f>
        <v>0</v>
      </c>
      <c r="K138" s="262"/>
      <c r="L138" s="234"/>
      <c r="M138" s="263" t="s">
        <v>1</v>
      </c>
      <c r="N138" s="264" t="s">
        <v>49</v>
      </c>
      <c r="O138" s="265">
        <v>0.031</v>
      </c>
      <c r="P138" s="265">
        <f>O138*H138</f>
        <v>1.0353999999999999</v>
      </c>
      <c r="Q138" s="265">
        <v>0</v>
      </c>
      <c r="R138" s="265">
        <f>Q138*H138</f>
        <v>0</v>
      </c>
      <c r="S138" s="265">
        <v>0</v>
      </c>
      <c r="T138" s="266">
        <f>S138*H138</f>
        <v>0</v>
      </c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R138" s="267" t="s">
        <v>186</v>
      </c>
      <c r="AT138" s="267" t="s">
        <v>182</v>
      </c>
      <c r="AU138" s="267" t="s">
        <v>94</v>
      </c>
      <c r="AY138" s="139" t="s">
        <v>180</v>
      </c>
      <c r="BE138" s="268">
        <f>IF(N138="základní",J138,0)</f>
        <v>0</v>
      </c>
      <c r="BF138" s="268">
        <f>IF(N138="snížená",J138,0)</f>
        <v>0</v>
      </c>
      <c r="BG138" s="268">
        <f>IF(N138="zákl. přenesená",J138,0)</f>
        <v>0</v>
      </c>
      <c r="BH138" s="268">
        <f>IF(N138="sníž. přenesená",J138,0)</f>
        <v>0</v>
      </c>
      <c r="BI138" s="268">
        <f>IF(N138="nulová",J138,0)</f>
        <v>0</v>
      </c>
      <c r="BJ138" s="139" t="s">
        <v>92</v>
      </c>
      <c r="BK138" s="268">
        <f>ROUND(I138*H138,2)</f>
        <v>0</v>
      </c>
      <c r="BL138" s="139" t="s">
        <v>186</v>
      </c>
      <c r="BM138" s="267" t="s">
        <v>817</v>
      </c>
    </row>
    <row r="139" spans="2:51" s="269" customFormat="1" ht="12">
      <c r="B139" s="270"/>
      <c r="C139" s="271"/>
      <c r="D139" s="272" t="s">
        <v>188</v>
      </c>
      <c r="E139" s="273" t="s">
        <v>786</v>
      </c>
      <c r="F139" s="274" t="s">
        <v>818</v>
      </c>
      <c r="G139" s="271"/>
      <c r="H139" s="275">
        <v>29.4</v>
      </c>
      <c r="I139" s="323"/>
      <c r="J139" s="271"/>
      <c r="L139" s="276"/>
      <c r="M139" s="277"/>
      <c r="N139" s="278"/>
      <c r="O139" s="278"/>
      <c r="P139" s="278"/>
      <c r="Q139" s="278"/>
      <c r="R139" s="278"/>
      <c r="S139" s="278"/>
      <c r="T139" s="279"/>
      <c r="AT139" s="280" t="s">
        <v>188</v>
      </c>
      <c r="AU139" s="280" t="s">
        <v>94</v>
      </c>
      <c r="AV139" s="269" t="s">
        <v>94</v>
      </c>
      <c r="AW139" s="269" t="s">
        <v>40</v>
      </c>
      <c r="AX139" s="269" t="s">
        <v>84</v>
      </c>
      <c r="AY139" s="280" t="s">
        <v>180</v>
      </c>
    </row>
    <row r="140" spans="2:51" s="269" customFormat="1" ht="12">
      <c r="B140" s="270"/>
      <c r="C140" s="271"/>
      <c r="D140" s="272" t="s">
        <v>188</v>
      </c>
      <c r="E140" s="273" t="s">
        <v>819</v>
      </c>
      <c r="F140" s="274" t="s">
        <v>820</v>
      </c>
      <c r="G140" s="271"/>
      <c r="H140" s="275">
        <v>4</v>
      </c>
      <c r="I140" s="323"/>
      <c r="J140" s="271"/>
      <c r="L140" s="276"/>
      <c r="M140" s="277"/>
      <c r="N140" s="278"/>
      <c r="O140" s="278"/>
      <c r="P140" s="278"/>
      <c r="Q140" s="278"/>
      <c r="R140" s="278"/>
      <c r="S140" s="278"/>
      <c r="T140" s="279"/>
      <c r="AT140" s="280" t="s">
        <v>188</v>
      </c>
      <c r="AU140" s="280" t="s">
        <v>94</v>
      </c>
      <c r="AV140" s="269" t="s">
        <v>94</v>
      </c>
      <c r="AW140" s="269" t="s">
        <v>40</v>
      </c>
      <c r="AX140" s="269" t="s">
        <v>84</v>
      </c>
      <c r="AY140" s="280" t="s">
        <v>180</v>
      </c>
    </row>
    <row r="141" spans="2:51" s="292" customFormat="1" ht="12">
      <c r="B141" s="293"/>
      <c r="C141" s="294"/>
      <c r="D141" s="272" t="s">
        <v>188</v>
      </c>
      <c r="E141" s="295" t="s">
        <v>1</v>
      </c>
      <c r="F141" s="296" t="s">
        <v>278</v>
      </c>
      <c r="G141" s="294"/>
      <c r="H141" s="297">
        <v>33.4</v>
      </c>
      <c r="I141" s="325"/>
      <c r="J141" s="294"/>
      <c r="L141" s="298"/>
      <c r="M141" s="299"/>
      <c r="N141" s="300"/>
      <c r="O141" s="300"/>
      <c r="P141" s="300"/>
      <c r="Q141" s="300"/>
      <c r="R141" s="300"/>
      <c r="S141" s="300"/>
      <c r="T141" s="301"/>
      <c r="AT141" s="302" t="s">
        <v>188</v>
      </c>
      <c r="AU141" s="302" t="s">
        <v>94</v>
      </c>
      <c r="AV141" s="292" t="s">
        <v>186</v>
      </c>
      <c r="AW141" s="292" t="s">
        <v>40</v>
      </c>
      <c r="AX141" s="292" t="s">
        <v>92</v>
      </c>
      <c r="AY141" s="302" t="s">
        <v>180</v>
      </c>
    </row>
    <row r="142" spans="1:65" s="155" customFormat="1" ht="21.75" customHeight="1">
      <c r="A142" s="151"/>
      <c r="B142" s="152"/>
      <c r="C142" s="256" t="s">
        <v>242</v>
      </c>
      <c r="D142" s="256" t="s">
        <v>182</v>
      </c>
      <c r="E142" s="257" t="s">
        <v>821</v>
      </c>
      <c r="F142" s="258" t="s">
        <v>822</v>
      </c>
      <c r="G142" s="259" t="s">
        <v>202</v>
      </c>
      <c r="H142" s="260">
        <v>29.4</v>
      </c>
      <c r="I142" s="84"/>
      <c r="J142" s="261">
        <f>ROUND(I142*$H142,2)</f>
        <v>0</v>
      </c>
      <c r="K142" s="262"/>
      <c r="L142" s="234"/>
      <c r="M142" s="263" t="s">
        <v>1</v>
      </c>
      <c r="N142" s="264" t="s">
        <v>49</v>
      </c>
      <c r="O142" s="265">
        <v>0.035</v>
      </c>
      <c r="P142" s="265">
        <f>O142*H142</f>
        <v>1.0290000000000001</v>
      </c>
      <c r="Q142" s="265">
        <v>0</v>
      </c>
      <c r="R142" s="265">
        <f>Q142*H142</f>
        <v>0</v>
      </c>
      <c r="S142" s="265">
        <v>0</v>
      </c>
      <c r="T142" s="266">
        <f>S142*H142</f>
        <v>0</v>
      </c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R142" s="267" t="s">
        <v>186</v>
      </c>
      <c r="AT142" s="267" t="s">
        <v>182</v>
      </c>
      <c r="AU142" s="267" t="s">
        <v>94</v>
      </c>
      <c r="AY142" s="139" t="s">
        <v>180</v>
      </c>
      <c r="BE142" s="268">
        <f>IF(N142="základní",J142,0)</f>
        <v>0</v>
      </c>
      <c r="BF142" s="268">
        <f>IF(N142="snížená",J142,0)</f>
        <v>0</v>
      </c>
      <c r="BG142" s="268">
        <f>IF(N142="zákl. přenesená",J142,0)</f>
        <v>0</v>
      </c>
      <c r="BH142" s="268">
        <f>IF(N142="sníž. přenesená",J142,0)</f>
        <v>0</v>
      </c>
      <c r="BI142" s="268">
        <f>IF(N142="nulová",J142,0)</f>
        <v>0</v>
      </c>
      <c r="BJ142" s="139" t="s">
        <v>92</v>
      </c>
      <c r="BK142" s="268">
        <f>ROUND(I142*H142,2)</f>
        <v>0</v>
      </c>
      <c r="BL142" s="139" t="s">
        <v>186</v>
      </c>
      <c r="BM142" s="267" t="s">
        <v>823</v>
      </c>
    </row>
    <row r="143" spans="2:51" s="269" customFormat="1" ht="12">
      <c r="B143" s="270"/>
      <c r="C143" s="271"/>
      <c r="D143" s="272" t="s">
        <v>188</v>
      </c>
      <c r="E143" s="273" t="s">
        <v>1</v>
      </c>
      <c r="F143" s="274" t="s">
        <v>786</v>
      </c>
      <c r="G143" s="271"/>
      <c r="H143" s="275">
        <v>29.4</v>
      </c>
      <c r="I143" s="323"/>
      <c r="J143" s="271"/>
      <c r="L143" s="276"/>
      <c r="M143" s="277"/>
      <c r="N143" s="278"/>
      <c r="O143" s="278"/>
      <c r="P143" s="278"/>
      <c r="Q143" s="278"/>
      <c r="R143" s="278"/>
      <c r="S143" s="278"/>
      <c r="T143" s="279"/>
      <c r="AT143" s="280" t="s">
        <v>188</v>
      </c>
      <c r="AU143" s="280" t="s">
        <v>94</v>
      </c>
      <c r="AV143" s="269" t="s">
        <v>94</v>
      </c>
      <c r="AW143" s="269" t="s">
        <v>40</v>
      </c>
      <c r="AX143" s="269" t="s">
        <v>92</v>
      </c>
      <c r="AY143" s="280" t="s">
        <v>180</v>
      </c>
    </row>
    <row r="144" spans="2:63" s="240" customFormat="1" ht="22.9" customHeight="1">
      <c r="B144" s="241"/>
      <c r="C144" s="242"/>
      <c r="D144" s="243" t="s">
        <v>83</v>
      </c>
      <c r="E144" s="254" t="s">
        <v>236</v>
      </c>
      <c r="F144" s="254" t="s">
        <v>824</v>
      </c>
      <c r="G144" s="242"/>
      <c r="H144" s="242"/>
      <c r="I144" s="326"/>
      <c r="J144" s="255">
        <f>SUM(J145:J151)</f>
        <v>0</v>
      </c>
      <c r="L144" s="246"/>
      <c r="M144" s="247"/>
      <c r="N144" s="248"/>
      <c r="O144" s="248"/>
      <c r="P144" s="249">
        <f>SUM(P145:P152)</f>
        <v>10.479</v>
      </c>
      <c r="Q144" s="248"/>
      <c r="R144" s="249">
        <f>SUM(R145:R152)</f>
        <v>8.6268572</v>
      </c>
      <c r="S144" s="248"/>
      <c r="T144" s="250">
        <f>SUM(T145:T152)</f>
        <v>0</v>
      </c>
      <c r="AR144" s="251" t="s">
        <v>92</v>
      </c>
      <c r="AT144" s="252" t="s">
        <v>83</v>
      </c>
      <c r="AU144" s="252" t="s">
        <v>92</v>
      </c>
      <c r="AY144" s="251" t="s">
        <v>180</v>
      </c>
      <c r="BK144" s="253">
        <f>SUM(BK145:BK152)</f>
        <v>0</v>
      </c>
    </row>
    <row r="145" spans="1:65" s="155" customFormat="1" ht="21.75" customHeight="1">
      <c r="A145" s="151"/>
      <c r="B145" s="152"/>
      <c r="C145" s="256" t="s">
        <v>249</v>
      </c>
      <c r="D145" s="256" t="s">
        <v>182</v>
      </c>
      <c r="E145" s="257" t="s">
        <v>825</v>
      </c>
      <c r="F145" s="258" t="s">
        <v>826</v>
      </c>
      <c r="G145" s="259" t="s">
        <v>319</v>
      </c>
      <c r="H145" s="260">
        <v>1</v>
      </c>
      <c r="I145" s="84"/>
      <c r="J145" s="261">
        <f>ROUND(I145*$H145,2)</f>
        <v>0</v>
      </c>
      <c r="K145" s="262"/>
      <c r="L145" s="234"/>
      <c r="M145" s="263" t="s">
        <v>1</v>
      </c>
      <c r="N145" s="264" t="s">
        <v>49</v>
      </c>
      <c r="O145" s="265">
        <v>0.823</v>
      </c>
      <c r="P145" s="265">
        <f>O145*H145</f>
        <v>0.823</v>
      </c>
      <c r="Q145" s="265">
        <v>0.76532</v>
      </c>
      <c r="R145" s="265">
        <f>Q145*H145</f>
        <v>0.76532</v>
      </c>
      <c r="S145" s="265">
        <v>0</v>
      </c>
      <c r="T145" s="266">
        <f>S145*H145</f>
        <v>0</v>
      </c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R145" s="267" t="s">
        <v>186</v>
      </c>
      <c r="AT145" s="267" t="s">
        <v>182</v>
      </c>
      <c r="AU145" s="267" t="s">
        <v>94</v>
      </c>
      <c r="AY145" s="139" t="s">
        <v>180</v>
      </c>
      <c r="BE145" s="268">
        <f>IF(N145="základní",J145,0)</f>
        <v>0</v>
      </c>
      <c r="BF145" s="268">
        <f>IF(N145="snížená",J145,0)</f>
        <v>0</v>
      </c>
      <c r="BG145" s="268">
        <f>IF(N145="zákl. přenesená",J145,0)</f>
        <v>0</v>
      </c>
      <c r="BH145" s="268">
        <f>IF(N145="sníž. přenesená",J145,0)</f>
        <v>0</v>
      </c>
      <c r="BI145" s="268">
        <f>IF(N145="nulová",J145,0)</f>
        <v>0</v>
      </c>
      <c r="BJ145" s="139" t="s">
        <v>92</v>
      </c>
      <c r="BK145" s="268">
        <f>ROUND(I145*H145,2)</f>
        <v>0</v>
      </c>
      <c r="BL145" s="139" t="s">
        <v>186</v>
      </c>
      <c r="BM145" s="267" t="s">
        <v>827</v>
      </c>
    </row>
    <row r="146" spans="1:65" s="155" customFormat="1" ht="21.75" customHeight="1">
      <c r="A146" s="151"/>
      <c r="B146" s="152"/>
      <c r="C146" s="256" t="s">
        <v>252</v>
      </c>
      <c r="D146" s="256" t="s">
        <v>182</v>
      </c>
      <c r="E146" s="257" t="s">
        <v>828</v>
      </c>
      <c r="F146" s="258" t="s">
        <v>829</v>
      </c>
      <c r="G146" s="259" t="s">
        <v>319</v>
      </c>
      <c r="H146" s="260">
        <v>1</v>
      </c>
      <c r="I146" s="84"/>
      <c r="J146" s="261">
        <f>ROUND(I146*$H146,2)</f>
        <v>0</v>
      </c>
      <c r="K146" s="262"/>
      <c r="L146" s="234"/>
      <c r="M146" s="263" t="s">
        <v>1</v>
      </c>
      <c r="N146" s="264" t="s">
        <v>49</v>
      </c>
      <c r="O146" s="265">
        <v>0.773</v>
      </c>
      <c r="P146" s="265">
        <f>O146*H146</f>
        <v>0.773</v>
      </c>
      <c r="Q146" s="265">
        <v>0.55266</v>
      </c>
      <c r="R146" s="265">
        <f>Q146*H146</f>
        <v>0.55266</v>
      </c>
      <c r="S146" s="265">
        <v>0</v>
      </c>
      <c r="T146" s="266">
        <f>S146*H146</f>
        <v>0</v>
      </c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R146" s="267" t="s">
        <v>186</v>
      </c>
      <c r="AT146" s="267" t="s">
        <v>182</v>
      </c>
      <c r="AU146" s="267" t="s">
        <v>94</v>
      </c>
      <c r="AY146" s="139" t="s">
        <v>180</v>
      </c>
      <c r="BE146" s="268">
        <f>IF(N146="základní",J146,0)</f>
        <v>0</v>
      </c>
      <c r="BF146" s="268">
        <f>IF(N146="snížená",J146,0)</f>
        <v>0</v>
      </c>
      <c r="BG146" s="268">
        <f>IF(N146="zákl. přenesená",J146,0)</f>
        <v>0</v>
      </c>
      <c r="BH146" s="268">
        <f>IF(N146="sníž. přenesená",J146,0)</f>
        <v>0</v>
      </c>
      <c r="BI146" s="268">
        <f>IF(N146="nulová",J146,0)</f>
        <v>0</v>
      </c>
      <c r="BJ146" s="139" t="s">
        <v>92</v>
      </c>
      <c r="BK146" s="268">
        <f>ROUND(I146*H146,2)</f>
        <v>0</v>
      </c>
      <c r="BL146" s="139" t="s">
        <v>186</v>
      </c>
      <c r="BM146" s="267" t="s">
        <v>830</v>
      </c>
    </row>
    <row r="147" spans="1:65" s="155" customFormat="1" ht="21.75" customHeight="1">
      <c r="A147" s="151"/>
      <c r="B147" s="152"/>
      <c r="C147" s="256" t="s">
        <v>257</v>
      </c>
      <c r="D147" s="256" t="s">
        <v>182</v>
      </c>
      <c r="E147" s="257" t="s">
        <v>831</v>
      </c>
      <c r="F147" s="258" t="s">
        <v>832</v>
      </c>
      <c r="G147" s="259" t="s">
        <v>202</v>
      </c>
      <c r="H147" s="260">
        <v>4</v>
      </c>
      <c r="I147" s="84"/>
      <c r="J147" s="261">
        <f>ROUND(I147*$H147,2)</f>
        <v>0</v>
      </c>
      <c r="K147" s="262"/>
      <c r="L147" s="234"/>
      <c r="M147" s="263" t="s">
        <v>1</v>
      </c>
      <c r="N147" s="264" t="s">
        <v>49</v>
      </c>
      <c r="O147" s="265">
        <v>0.118</v>
      </c>
      <c r="P147" s="265">
        <f>O147*H147</f>
        <v>0.472</v>
      </c>
      <c r="Q147" s="265">
        <v>0.00145</v>
      </c>
      <c r="R147" s="265">
        <f>Q147*H147</f>
        <v>0.0058</v>
      </c>
      <c r="S147" s="265">
        <v>0</v>
      </c>
      <c r="T147" s="266">
        <f>S147*H147</f>
        <v>0</v>
      </c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R147" s="267" t="s">
        <v>186</v>
      </c>
      <c r="AT147" s="267" t="s">
        <v>182</v>
      </c>
      <c r="AU147" s="267" t="s">
        <v>94</v>
      </c>
      <c r="AY147" s="139" t="s">
        <v>180</v>
      </c>
      <c r="BE147" s="268">
        <f>IF(N147="základní",J147,0)</f>
        <v>0</v>
      </c>
      <c r="BF147" s="268">
        <f>IF(N147="snížená",J147,0)</f>
        <v>0</v>
      </c>
      <c r="BG147" s="268">
        <f>IF(N147="zákl. přenesená",J147,0)</f>
        <v>0</v>
      </c>
      <c r="BH147" s="268">
        <f>IF(N147="sníž. přenesená",J147,0)</f>
        <v>0</v>
      </c>
      <c r="BI147" s="268">
        <f>IF(N147="nulová",J147,0)</f>
        <v>0</v>
      </c>
      <c r="BJ147" s="139" t="s">
        <v>92</v>
      </c>
      <c r="BK147" s="268">
        <f>ROUND(I147*H147,2)</f>
        <v>0</v>
      </c>
      <c r="BL147" s="139" t="s">
        <v>186</v>
      </c>
      <c r="BM147" s="267" t="s">
        <v>833</v>
      </c>
    </row>
    <row r="148" spans="2:51" s="269" customFormat="1" ht="12">
      <c r="B148" s="270"/>
      <c r="C148" s="271"/>
      <c r="D148" s="272" t="s">
        <v>188</v>
      </c>
      <c r="E148" s="273" t="s">
        <v>1</v>
      </c>
      <c r="F148" s="274" t="s">
        <v>834</v>
      </c>
      <c r="G148" s="271"/>
      <c r="H148" s="275">
        <v>4</v>
      </c>
      <c r="I148" s="323"/>
      <c r="J148" s="271"/>
      <c r="L148" s="276"/>
      <c r="M148" s="277"/>
      <c r="N148" s="278"/>
      <c r="O148" s="278"/>
      <c r="P148" s="278"/>
      <c r="Q148" s="278"/>
      <c r="R148" s="278"/>
      <c r="S148" s="278"/>
      <c r="T148" s="279"/>
      <c r="AT148" s="280" t="s">
        <v>188</v>
      </c>
      <c r="AU148" s="280" t="s">
        <v>94</v>
      </c>
      <c r="AV148" s="269" t="s">
        <v>94</v>
      </c>
      <c r="AW148" s="269" t="s">
        <v>40</v>
      </c>
      <c r="AX148" s="269" t="s">
        <v>92</v>
      </c>
      <c r="AY148" s="280" t="s">
        <v>180</v>
      </c>
    </row>
    <row r="149" spans="1:65" s="155" customFormat="1" ht="21.75" customHeight="1">
      <c r="A149" s="151"/>
      <c r="B149" s="152"/>
      <c r="C149" s="256" t="s">
        <v>8</v>
      </c>
      <c r="D149" s="256" t="s">
        <v>182</v>
      </c>
      <c r="E149" s="257" t="s">
        <v>835</v>
      </c>
      <c r="F149" s="258" t="s">
        <v>836</v>
      </c>
      <c r="G149" s="259" t="s">
        <v>319</v>
      </c>
      <c r="H149" s="260">
        <v>25.88</v>
      </c>
      <c r="I149" s="84"/>
      <c r="J149" s="261">
        <f>ROUND(I149*$H149,2)</f>
        <v>0</v>
      </c>
      <c r="K149" s="262"/>
      <c r="L149" s="234"/>
      <c r="M149" s="263" t="s">
        <v>1</v>
      </c>
      <c r="N149" s="264" t="s">
        <v>49</v>
      </c>
      <c r="O149" s="265">
        <v>0.325</v>
      </c>
      <c r="P149" s="265">
        <f>O149*H149</f>
        <v>8.411</v>
      </c>
      <c r="Q149" s="265">
        <v>0.20219</v>
      </c>
      <c r="R149" s="265">
        <f>Q149*H149</f>
        <v>5.2326772</v>
      </c>
      <c r="S149" s="265">
        <v>0</v>
      </c>
      <c r="T149" s="266">
        <f>S149*H149</f>
        <v>0</v>
      </c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R149" s="267" t="s">
        <v>186</v>
      </c>
      <c r="AT149" s="267" t="s">
        <v>182</v>
      </c>
      <c r="AU149" s="267" t="s">
        <v>94</v>
      </c>
      <c r="AY149" s="139" t="s">
        <v>180</v>
      </c>
      <c r="BE149" s="268">
        <f>IF(N149="základní",J149,0)</f>
        <v>0</v>
      </c>
      <c r="BF149" s="268">
        <f>IF(N149="snížená",J149,0)</f>
        <v>0</v>
      </c>
      <c r="BG149" s="268">
        <f>IF(N149="zákl. přenesená",J149,0)</f>
        <v>0</v>
      </c>
      <c r="BH149" s="268">
        <f>IF(N149="sníž. přenesená",J149,0)</f>
        <v>0</v>
      </c>
      <c r="BI149" s="268">
        <f>IF(N149="nulová",J149,0)</f>
        <v>0</v>
      </c>
      <c r="BJ149" s="139" t="s">
        <v>92</v>
      </c>
      <c r="BK149" s="268">
        <f>ROUND(I149*H149,2)</f>
        <v>0</v>
      </c>
      <c r="BL149" s="139" t="s">
        <v>186</v>
      </c>
      <c r="BM149" s="267" t="s">
        <v>837</v>
      </c>
    </row>
    <row r="150" spans="2:51" s="269" customFormat="1" ht="12">
      <c r="B150" s="270"/>
      <c r="C150" s="271"/>
      <c r="D150" s="272" t="s">
        <v>188</v>
      </c>
      <c r="E150" s="273" t="s">
        <v>788</v>
      </c>
      <c r="F150" s="274" t="s">
        <v>838</v>
      </c>
      <c r="G150" s="271"/>
      <c r="H150" s="275">
        <v>25.88</v>
      </c>
      <c r="I150" s="323"/>
      <c r="J150" s="271"/>
      <c r="L150" s="276"/>
      <c r="M150" s="277"/>
      <c r="N150" s="278"/>
      <c r="O150" s="278"/>
      <c r="P150" s="278"/>
      <c r="Q150" s="278"/>
      <c r="R150" s="278"/>
      <c r="S150" s="278"/>
      <c r="T150" s="279"/>
      <c r="AT150" s="280" t="s">
        <v>188</v>
      </c>
      <c r="AU150" s="280" t="s">
        <v>94</v>
      </c>
      <c r="AV150" s="269" t="s">
        <v>94</v>
      </c>
      <c r="AW150" s="269" t="s">
        <v>40</v>
      </c>
      <c r="AX150" s="269" t="s">
        <v>92</v>
      </c>
      <c r="AY150" s="280" t="s">
        <v>180</v>
      </c>
    </row>
    <row r="151" spans="1:65" s="155" customFormat="1" ht="16.5" customHeight="1">
      <c r="A151" s="151"/>
      <c r="B151" s="152"/>
      <c r="C151" s="303" t="s">
        <v>266</v>
      </c>
      <c r="D151" s="303" t="s">
        <v>280</v>
      </c>
      <c r="E151" s="304" t="s">
        <v>839</v>
      </c>
      <c r="F151" s="305" t="s">
        <v>840</v>
      </c>
      <c r="G151" s="306" t="s">
        <v>319</v>
      </c>
      <c r="H151" s="307">
        <v>25.88</v>
      </c>
      <c r="I151" s="101"/>
      <c r="J151" s="261">
        <f>ROUND(I151*$H151,2)</f>
        <v>0</v>
      </c>
      <c r="K151" s="308"/>
      <c r="L151" s="309"/>
      <c r="M151" s="310" t="s">
        <v>1</v>
      </c>
      <c r="N151" s="311" t="s">
        <v>49</v>
      </c>
      <c r="O151" s="265">
        <v>0</v>
      </c>
      <c r="P151" s="265">
        <f>O151*H151</f>
        <v>0</v>
      </c>
      <c r="Q151" s="265">
        <v>0.08</v>
      </c>
      <c r="R151" s="265">
        <f>Q151*H151</f>
        <v>2.0704</v>
      </c>
      <c r="S151" s="265">
        <v>0</v>
      </c>
      <c r="T151" s="266">
        <f>S151*H151</f>
        <v>0</v>
      </c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R151" s="267" t="s">
        <v>233</v>
      </c>
      <c r="AT151" s="267" t="s">
        <v>280</v>
      </c>
      <c r="AU151" s="267" t="s">
        <v>94</v>
      </c>
      <c r="AY151" s="139" t="s">
        <v>180</v>
      </c>
      <c r="BE151" s="268">
        <f>IF(N151="základní",J151,0)</f>
        <v>0</v>
      </c>
      <c r="BF151" s="268">
        <f>IF(N151="snížená",J151,0)</f>
        <v>0</v>
      </c>
      <c r="BG151" s="268">
        <f>IF(N151="zákl. přenesená",J151,0)</f>
        <v>0</v>
      </c>
      <c r="BH151" s="268">
        <f>IF(N151="sníž. přenesená",J151,0)</f>
        <v>0</v>
      </c>
      <c r="BI151" s="268">
        <f>IF(N151="nulová",J151,0)</f>
        <v>0</v>
      </c>
      <c r="BJ151" s="139" t="s">
        <v>92</v>
      </c>
      <c r="BK151" s="268">
        <f>ROUND(I151*H151,2)</f>
        <v>0</v>
      </c>
      <c r="BL151" s="139" t="s">
        <v>186</v>
      </c>
      <c r="BM151" s="267" t="s">
        <v>841</v>
      </c>
    </row>
    <row r="152" spans="2:51" s="269" customFormat="1" ht="12">
      <c r="B152" s="270"/>
      <c r="C152" s="271"/>
      <c r="D152" s="272" t="s">
        <v>188</v>
      </c>
      <c r="E152" s="273" t="s">
        <v>1</v>
      </c>
      <c r="F152" s="274" t="s">
        <v>788</v>
      </c>
      <c r="G152" s="271"/>
      <c r="H152" s="275">
        <v>25.88</v>
      </c>
      <c r="I152" s="323"/>
      <c r="J152" s="271"/>
      <c r="L152" s="276"/>
      <c r="M152" s="277"/>
      <c r="N152" s="278"/>
      <c r="O152" s="278"/>
      <c r="P152" s="278"/>
      <c r="Q152" s="278"/>
      <c r="R152" s="278"/>
      <c r="S152" s="278"/>
      <c r="T152" s="279"/>
      <c r="AT152" s="280" t="s">
        <v>188</v>
      </c>
      <c r="AU152" s="280" t="s">
        <v>94</v>
      </c>
      <c r="AV152" s="269" t="s">
        <v>94</v>
      </c>
      <c r="AW152" s="269" t="s">
        <v>40</v>
      </c>
      <c r="AX152" s="269" t="s">
        <v>92</v>
      </c>
      <c r="AY152" s="280" t="s">
        <v>180</v>
      </c>
    </row>
    <row r="153" spans="2:63" s="240" customFormat="1" ht="22.9" customHeight="1">
      <c r="B153" s="241"/>
      <c r="C153" s="242"/>
      <c r="D153" s="243" t="s">
        <v>83</v>
      </c>
      <c r="E153" s="254" t="s">
        <v>403</v>
      </c>
      <c r="F153" s="254" t="s">
        <v>404</v>
      </c>
      <c r="G153" s="242"/>
      <c r="H153" s="242"/>
      <c r="I153" s="326"/>
      <c r="J153" s="255">
        <f>J154</f>
        <v>0</v>
      </c>
      <c r="L153" s="246"/>
      <c r="M153" s="247"/>
      <c r="N153" s="248"/>
      <c r="O153" s="248"/>
      <c r="P153" s="249">
        <f>P154</f>
        <v>0.569382</v>
      </c>
      <c r="Q153" s="248"/>
      <c r="R153" s="249">
        <f>R154</f>
        <v>0</v>
      </c>
      <c r="S153" s="248"/>
      <c r="T153" s="250">
        <f>T154</f>
        <v>0</v>
      </c>
      <c r="AR153" s="251" t="s">
        <v>92</v>
      </c>
      <c r="AT153" s="252" t="s">
        <v>83</v>
      </c>
      <c r="AU153" s="252" t="s">
        <v>92</v>
      </c>
      <c r="AY153" s="251" t="s">
        <v>180</v>
      </c>
      <c r="BK153" s="253">
        <f>BK154</f>
        <v>0</v>
      </c>
    </row>
    <row r="154" spans="1:65" s="155" customFormat="1" ht="21.75" customHeight="1">
      <c r="A154" s="151"/>
      <c r="B154" s="152"/>
      <c r="C154" s="256" t="s">
        <v>270</v>
      </c>
      <c r="D154" s="256" t="s">
        <v>182</v>
      </c>
      <c r="E154" s="257" t="s">
        <v>842</v>
      </c>
      <c r="F154" s="258" t="s">
        <v>843</v>
      </c>
      <c r="G154" s="259" t="s">
        <v>262</v>
      </c>
      <c r="H154" s="260">
        <v>8.627</v>
      </c>
      <c r="I154" s="84"/>
      <c r="J154" s="261">
        <f>ROUND(I154*$H154,2)</f>
        <v>0</v>
      </c>
      <c r="K154" s="262"/>
      <c r="L154" s="234"/>
      <c r="M154" s="319" t="s">
        <v>1</v>
      </c>
      <c r="N154" s="320" t="s">
        <v>49</v>
      </c>
      <c r="O154" s="321">
        <v>0.066</v>
      </c>
      <c r="P154" s="321">
        <f>O154*H154</f>
        <v>0.569382</v>
      </c>
      <c r="Q154" s="321">
        <v>0</v>
      </c>
      <c r="R154" s="321">
        <f>Q154*H154</f>
        <v>0</v>
      </c>
      <c r="S154" s="321">
        <v>0</v>
      </c>
      <c r="T154" s="322">
        <f>S154*H154</f>
        <v>0</v>
      </c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R154" s="267" t="s">
        <v>186</v>
      </c>
      <c r="AT154" s="267" t="s">
        <v>182</v>
      </c>
      <c r="AU154" s="267" t="s">
        <v>94</v>
      </c>
      <c r="AY154" s="139" t="s">
        <v>180</v>
      </c>
      <c r="BE154" s="268">
        <f>IF(N154="základní",J154,0)</f>
        <v>0</v>
      </c>
      <c r="BF154" s="268">
        <f>IF(N154="snížená",J154,0)</f>
        <v>0</v>
      </c>
      <c r="BG154" s="268">
        <f>IF(N154="zákl. přenesená",J154,0)</f>
        <v>0</v>
      </c>
      <c r="BH154" s="268">
        <f>IF(N154="sníž. přenesená",J154,0)</f>
        <v>0</v>
      </c>
      <c r="BI154" s="268">
        <f>IF(N154="nulová",J154,0)</f>
        <v>0</v>
      </c>
      <c r="BJ154" s="139" t="s">
        <v>92</v>
      </c>
      <c r="BK154" s="268">
        <f>ROUND(I154*H154,2)</f>
        <v>0</v>
      </c>
      <c r="BL154" s="139" t="s">
        <v>186</v>
      </c>
      <c r="BM154" s="267" t="s">
        <v>844</v>
      </c>
    </row>
    <row r="155" spans="1:31" s="155" customFormat="1" ht="6.95" customHeight="1">
      <c r="A155" s="151"/>
      <c r="B155" s="196"/>
      <c r="C155" s="197"/>
      <c r="D155" s="197"/>
      <c r="E155" s="197"/>
      <c r="F155" s="197"/>
      <c r="G155" s="197"/>
      <c r="H155" s="197"/>
      <c r="I155" s="197"/>
      <c r="J155" s="197"/>
      <c r="K155" s="198"/>
      <c r="L155" s="234"/>
      <c r="M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</row>
  </sheetData>
  <sheetProtection password="80CB" sheet="1" objects="1" scenarios="1"/>
  <autoFilter ref="C119:K154"/>
  <mergeCells count="9">
    <mergeCell ref="E86:H86"/>
    <mergeCell ref="E110:H110"/>
    <mergeCell ref="E112:H112"/>
    <mergeCell ref="L2:V2"/>
    <mergeCell ref="E7:H7"/>
    <mergeCell ref="E9:H9"/>
    <mergeCell ref="E18:H18"/>
    <mergeCell ref="E27:H27"/>
    <mergeCell ref="E84:H84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395"/>
  <sheetViews>
    <sheetView showGridLines="0" workbookViewId="0" topLeftCell="A1">
      <selection activeCell="F30" sqref="F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8"/>
      <c r="C3" s="9"/>
      <c r="D3" s="9"/>
      <c r="E3" s="9"/>
      <c r="F3" s="9"/>
      <c r="G3" s="9"/>
      <c r="H3" s="10"/>
    </row>
    <row r="4" spans="2:8" s="1" customFormat="1" ht="24.95" customHeight="1">
      <c r="B4" s="10"/>
      <c r="C4" s="11" t="s">
        <v>845</v>
      </c>
      <c r="H4" s="10"/>
    </row>
    <row r="5" spans="2:8" s="1" customFormat="1" ht="12" customHeight="1">
      <c r="B5" s="10"/>
      <c r="C5" s="13" t="s">
        <v>12</v>
      </c>
      <c r="D5" s="132" t="s">
        <v>13</v>
      </c>
      <c r="E5" s="103"/>
      <c r="F5" s="103"/>
      <c r="H5" s="10"/>
    </row>
    <row r="6" spans="2:8" s="1" customFormat="1" ht="36.95" customHeight="1">
      <c r="B6" s="10"/>
      <c r="C6" s="14" t="s">
        <v>14</v>
      </c>
      <c r="D6" s="131" t="s">
        <v>15</v>
      </c>
      <c r="E6" s="103"/>
      <c r="F6" s="103"/>
      <c r="H6" s="10"/>
    </row>
    <row r="7" spans="2:8" s="1" customFormat="1" ht="16.5" customHeight="1">
      <c r="B7" s="10"/>
      <c r="C7" s="15" t="s">
        <v>22</v>
      </c>
      <c r="D7" s="38" t="str">
        <f>'Rekapitulace stavby'!AN8</f>
        <v>14. 10. 2021</v>
      </c>
      <c r="H7" s="10"/>
    </row>
    <row r="8" spans="1:8" s="2" customFormat="1" ht="10.9" customHeight="1">
      <c r="A8" s="18"/>
      <c r="B8" s="19"/>
      <c r="C8" s="18"/>
      <c r="D8" s="18"/>
      <c r="E8" s="18"/>
      <c r="F8" s="18"/>
      <c r="G8" s="18"/>
      <c r="H8" s="19"/>
    </row>
    <row r="9" spans="1:8" s="5" customFormat="1" ht="29.25" customHeight="1">
      <c r="A9" s="70"/>
      <c r="B9" s="71"/>
      <c r="C9" s="72" t="s">
        <v>65</v>
      </c>
      <c r="D9" s="73" t="s">
        <v>66</v>
      </c>
      <c r="E9" s="73" t="s">
        <v>167</v>
      </c>
      <c r="F9" s="74" t="s">
        <v>846</v>
      </c>
      <c r="G9" s="70"/>
      <c r="H9" s="71"/>
    </row>
    <row r="10" spans="1:8" s="2" customFormat="1" ht="26.45" customHeight="1">
      <c r="A10" s="18"/>
      <c r="B10" s="19"/>
      <c r="C10" s="75" t="s">
        <v>847</v>
      </c>
      <c r="D10" s="75" t="s">
        <v>90</v>
      </c>
      <c r="E10" s="18"/>
      <c r="F10" s="18"/>
      <c r="G10" s="18"/>
      <c r="H10" s="19"/>
    </row>
    <row r="11" spans="1:8" s="2" customFormat="1" ht="16.9" customHeight="1">
      <c r="A11" s="18"/>
      <c r="B11" s="19"/>
      <c r="C11" s="76" t="s">
        <v>102</v>
      </c>
      <c r="D11" s="77" t="s">
        <v>1</v>
      </c>
      <c r="E11" s="78" t="s">
        <v>1</v>
      </c>
      <c r="F11" s="79">
        <v>21.6</v>
      </c>
      <c r="G11" s="18"/>
      <c r="H11" s="19"/>
    </row>
    <row r="12" spans="1:8" s="2" customFormat="1" ht="16.9" customHeight="1">
      <c r="A12" s="18"/>
      <c r="B12" s="19"/>
      <c r="C12" s="80" t="s">
        <v>102</v>
      </c>
      <c r="D12" s="80" t="s">
        <v>189</v>
      </c>
      <c r="E12" s="7" t="s">
        <v>1</v>
      </c>
      <c r="F12" s="81">
        <v>21.6</v>
      </c>
      <c r="G12" s="18"/>
      <c r="H12" s="19"/>
    </row>
    <row r="13" spans="1:8" s="2" customFormat="1" ht="16.9" customHeight="1">
      <c r="A13" s="18"/>
      <c r="B13" s="19"/>
      <c r="C13" s="82" t="s">
        <v>848</v>
      </c>
      <c r="D13" s="18"/>
      <c r="E13" s="18"/>
      <c r="F13" s="18"/>
      <c r="G13" s="18"/>
      <c r="H13" s="19"/>
    </row>
    <row r="14" spans="1:8" s="2" customFormat="1" ht="16.9" customHeight="1">
      <c r="A14" s="18"/>
      <c r="B14" s="19"/>
      <c r="C14" s="80" t="s">
        <v>183</v>
      </c>
      <c r="D14" s="80" t="s">
        <v>184</v>
      </c>
      <c r="E14" s="7" t="s">
        <v>185</v>
      </c>
      <c r="F14" s="81">
        <v>16</v>
      </c>
      <c r="G14" s="18"/>
      <c r="H14" s="19"/>
    </row>
    <row r="15" spans="1:8" s="2" customFormat="1" ht="16.9" customHeight="1">
      <c r="A15" s="18"/>
      <c r="B15" s="19"/>
      <c r="C15" s="80" t="s">
        <v>200</v>
      </c>
      <c r="D15" s="80" t="s">
        <v>201</v>
      </c>
      <c r="E15" s="7" t="s">
        <v>202</v>
      </c>
      <c r="F15" s="81">
        <v>116.5</v>
      </c>
      <c r="G15" s="18"/>
      <c r="H15" s="19"/>
    </row>
    <row r="16" spans="1:8" s="2" customFormat="1" ht="22.5">
      <c r="A16" s="18"/>
      <c r="B16" s="19"/>
      <c r="C16" s="80" t="s">
        <v>243</v>
      </c>
      <c r="D16" s="80" t="s">
        <v>244</v>
      </c>
      <c r="E16" s="7" t="s">
        <v>213</v>
      </c>
      <c r="F16" s="81">
        <v>81.067</v>
      </c>
      <c r="G16" s="18"/>
      <c r="H16" s="19"/>
    </row>
    <row r="17" spans="1:8" s="2" customFormat="1" ht="16.9" customHeight="1">
      <c r="A17" s="18"/>
      <c r="B17" s="19"/>
      <c r="C17" s="80" t="s">
        <v>286</v>
      </c>
      <c r="D17" s="80" t="s">
        <v>287</v>
      </c>
      <c r="E17" s="7" t="s">
        <v>213</v>
      </c>
      <c r="F17" s="81">
        <v>21.384</v>
      </c>
      <c r="G17" s="18"/>
      <c r="H17" s="19"/>
    </row>
    <row r="18" spans="1:8" s="2" customFormat="1" ht="16.9" customHeight="1">
      <c r="A18" s="18"/>
      <c r="B18" s="19"/>
      <c r="C18" s="80" t="s">
        <v>310</v>
      </c>
      <c r="D18" s="80" t="s">
        <v>311</v>
      </c>
      <c r="E18" s="7" t="s">
        <v>213</v>
      </c>
      <c r="F18" s="81">
        <v>8.87</v>
      </c>
      <c r="G18" s="18"/>
      <c r="H18" s="19"/>
    </row>
    <row r="19" spans="1:8" s="2" customFormat="1" ht="16.9" customHeight="1">
      <c r="A19" s="18"/>
      <c r="B19" s="19"/>
      <c r="C19" s="80" t="s">
        <v>317</v>
      </c>
      <c r="D19" s="80" t="s">
        <v>318</v>
      </c>
      <c r="E19" s="7" t="s">
        <v>319</v>
      </c>
      <c r="F19" s="81">
        <v>21.6</v>
      </c>
      <c r="G19" s="18"/>
      <c r="H19" s="19"/>
    </row>
    <row r="20" spans="1:8" s="2" customFormat="1" ht="22.5">
      <c r="A20" s="18"/>
      <c r="B20" s="19"/>
      <c r="C20" s="80" t="s">
        <v>322</v>
      </c>
      <c r="D20" s="80" t="s">
        <v>323</v>
      </c>
      <c r="E20" s="7" t="s">
        <v>319</v>
      </c>
      <c r="F20" s="81">
        <v>21.6</v>
      </c>
      <c r="G20" s="18"/>
      <c r="H20" s="19"/>
    </row>
    <row r="21" spans="1:8" s="2" customFormat="1" ht="16.9" customHeight="1">
      <c r="A21" s="18"/>
      <c r="B21" s="19"/>
      <c r="C21" s="80" t="s">
        <v>396</v>
      </c>
      <c r="D21" s="80" t="s">
        <v>397</v>
      </c>
      <c r="E21" s="7" t="s">
        <v>319</v>
      </c>
      <c r="F21" s="81">
        <v>23.3</v>
      </c>
      <c r="G21" s="18"/>
      <c r="H21" s="19"/>
    </row>
    <row r="22" spans="1:8" s="2" customFormat="1" ht="16.9" customHeight="1">
      <c r="A22" s="18"/>
      <c r="B22" s="19"/>
      <c r="C22" s="80" t="s">
        <v>326</v>
      </c>
      <c r="D22" s="80" t="s">
        <v>327</v>
      </c>
      <c r="E22" s="7" t="s">
        <v>319</v>
      </c>
      <c r="F22" s="81">
        <v>21.6</v>
      </c>
      <c r="G22" s="18"/>
      <c r="H22" s="19"/>
    </row>
    <row r="23" spans="1:8" s="2" customFormat="1" ht="16.9" customHeight="1">
      <c r="A23" s="18"/>
      <c r="B23" s="19"/>
      <c r="C23" s="76" t="s">
        <v>104</v>
      </c>
      <c r="D23" s="77" t="s">
        <v>1</v>
      </c>
      <c r="E23" s="78" t="s">
        <v>1</v>
      </c>
      <c r="F23" s="79">
        <v>334.7</v>
      </c>
      <c r="G23" s="18"/>
      <c r="H23" s="19"/>
    </row>
    <row r="24" spans="1:8" s="2" customFormat="1" ht="16.9" customHeight="1">
      <c r="A24" s="18"/>
      <c r="B24" s="19"/>
      <c r="C24" s="80" t="s">
        <v>104</v>
      </c>
      <c r="D24" s="80" t="s">
        <v>190</v>
      </c>
      <c r="E24" s="7" t="s">
        <v>1</v>
      </c>
      <c r="F24" s="81">
        <v>334.7</v>
      </c>
      <c r="G24" s="18"/>
      <c r="H24" s="19"/>
    </row>
    <row r="25" spans="1:8" s="2" customFormat="1" ht="16.9" customHeight="1">
      <c r="A25" s="18"/>
      <c r="B25" s="19"/>
      <c r="C25" s="82" t="s">
        <v>848</v>
      </c>
      <c r="D25" s="18"/>
      <c r="E25" s="18"/>
      <c r="F25" s="18"/>
      <c r="G25" s="18"/>
      <c r="H25" s="19"/>
    </row>
    <row r="26" spans="1:8" s="2" customFormat="1" ht="16.9" customHeight="1">
      <c r="A26" s="18"/>
      <c r="B26" s="19"/>
      <c r="C26" s="80" t="s">
        <v>183</v>
      </c>
      <c r="D26" s="80" t="s">
        <v>184</v>
      </c>
      <c r="E26" s="7" t="s">
        <v>185</v>
      </c>
      <c r="F26" s="81">
        <v>16</v>
      </c>
      <c r="G26" s="18"/>
      <c r="H26" s="19"/>
    </row>
    <row r="27" spans="1:8" s="2" customFormat="1" ht="16.9" customHeight="1">
      <c r="A27" s="18"/>
      <c r="B27" s="19"/>
      <c r="C27" s="80" t="s">
        <v>351</v>
      </c>
      <c r="D27" s="80" t="s">
        <v>352</v>
      </c>
      <c r="E27" s="7" t="s">
        <v>353</v>
      </c>
      <c r="F27" s="81">
        <v>5</v>
      </c>
      <c r="G27" s="18"/>
      <c r="H27" s="19"/>
    </row>
    <row r="28" spans="1:8" s="2" customFormat="1" ht="16.9" customHeight="1">
      <c r="A28" s="18"/>
      <c r="B28" s="19"/>
      <c r="C28" s="80" t="s">
        <v>392</v>
      </c>
      <c r="D28" s="80" t="s">
        <v>393</v>
      </c>
      <c r="E28" s="7" t="s">
        <v>319</v>
      </c>
      <c r="F28" s="81">
        <v>334.7</v>
      </c>
      <c r="G28" s="18"/>
      <c r="H28" s="19"/>
    </row>
    <row r="29" spans="1:8" s="2" customFormat="1" ht="16.9" customHeight="1">
      <c r="A29" s="18"/>
      <c r="B29" s="19"/>
      <c r="C29" s="76" t="s">
        <v>107</v>
      </c>
      <c r="D29" s="77" t="s">
        <v>1</v>
      </c>
      <c r="E29" s="78" t="s">
        <v>1</v>
      </c>
      <c r="F29" s="79">
        <v>1.7</v>
      </c>
      <c r="G29" s="18"/>
      <c r="H29" s="19"/>
    </row>
    <row r="30" spans="1:8" s="2" customFormat="1" ht="16.9" customHeight="1">
      <c r="A30" s="18"/>
      <c r="B30" s="19"/>
      <c r="C30" s="80" t="s">
        <v>107</v>
      </c>
      <c r="D30" s="80" t="s">
        <v>191</v>
      </c>
      <c r="E30" s="7" t="s">
        <v>1</v>
      </c>
      <c r="F30" s="81">
        <v>1.7</v>
      </c>
      <c r="G30" s="18"/>
      <c r="H30" s="19"/>
    </row>
    <row r="31" spans="1:8" s="2" customFormat="1" ht="16.9" customHeight="1">
      <c r="A31" s="18"/>
      <c r="B31" s="19"/>
      <c r="C31" s="82" t="s">
        <v>848</v>
      </c>
      <c r="D31" s="18"/>
      <c r="E31" s="18"/>
      <c r="F31" s="18"/>
      <c r="G31" s="18"/>
      <c r="H31" s="19"/>
    </row>
    <row r="32" spans="1:8" s="2" customFormat="1" ht="16.9" customHeight="1">
      <c r="A32" s="18"/>
      <c r="B32" s="19"/>
      <c r="C32" s="80" t="s">
        <v>183</v>
      </c>
      <c r="D32" s="80" t="s">
        <v>184</v>
      </c>
      <c r="E32" s="7" t="s">
        <v>185</v>
      </c>
      <c r="F32" s="81">
        <v>16</v>
      </c>
      <c r="G32" s="18"/>
      <c r="H32" s="19"/>
    </row>
    <row r="33" spans="1:8" s="2" customFormat="1" ht="16.9" customHeight="1">
      <c r="A33" s="18"/>
      <c r="B33" s="19"/>
      <c r="C33" s="80" t="s">
        <v>200</v>
      </c>
      <c r="D33" s="80" t="s">
        <v>201</v>
      </c>
      <c r="E33" s="7" t="s">
        <v>202</v>
      </c>
      <c r="F33" s="81">
        <v>116.5</v>
      </c>
      <c r="G33" s="18"/>
      <c r="H33" s="19"/>
    </row>
    <row r="34" spans="1:8" s="2" customFormat="1" ht="22.5">
      <c r="A34" s="18"/>
      <c r="B34" s="19"/>
      <c r="C34" s="80" t="s">
        <v>243</v>
      </c>
      <c r="D34" s="80" t="s">
        <v>244</v>
      </c>
      <c r="E34" s="7" t="s">
        <v>213</v>
      </c>
      <c r="F34" s="81">
        <v>81.067</v>
      </c>
      <c r="G34" s="18"/>
      <c r="H34" s="19"/>
    </row>
    <row r="35" spans="1:8" s="2" customFormat="1" ht="16.9" customHeight="1">
      <c r="A35" s="18"/>
      <c r="B35" s="19"/>
      <c r="C35" s="80" t="s">
        <v>286</v>
      </c>
      <c r="D35" s="80" t="s">
        <v>287</v>
      </c>
      <c r="E35" s="7" t="s">
        <v>213</v>
      </c>
      <c r="F35" s="81">
        <v>21.384</v>
      </c>
      <c r="G35" s="18"/>
      <c r="H35" s="19"/>
    </row>
    <row r="36" spans="1:8" s="2" customFormat="1" ht="16.9" customHeight="1">
      <c r="A36" s="18"/>
      <c r="B36" s="19"/>
      <c r="C36" s="80" t="s">
        <v>310</v>
      </c>
      <c r="D36" s="80" t="s">
        <v>311</v>
      </c>
      <c r="E36" s="7" t="s">
        <v>213</v>
      </c>
      <c r="F36" s="81">
        <v>8.87</v>
      </c>
      <c r="G36" s="18"/>
      <c r="H36" s="19"/>
    </row>
    <row r="37" spans="1:8" s="2" customFormat="1" ht="22.5">
      <c r="A37" s="18"/>
      <c r="B37" s="19"/>
      <c r="C37" s="80" t="s">
        <v>330</v>
      </c>
      <c r="D37" s="80" t="s">
        <v>331</v>
      </c>
      <c r="E37" s="7" t="s">
        <v>319</v>
      </c>
      <c r="F37" s="81">
        <v>1.7</v>
      </c>
      <c r="G37" s="18"/>
      <c r="H37" s="19"/>
    </row>
    <row r="38" spans="1:8" s="2" customFormat="1" ht="16.9" customHeight="1">
      <c r="A38" s="18"/>
      <c r="B38" s="19"/>
      <c r="C38" s="80" t="s">
        <v>347</v>
      </c>
      <c r="D38" s="80" t="s">
        <v>348</v>
      </c>
      <c r="E38" s="7" t="s">
        <v>319</v>
      </c>
      <c r="F38" s="81">
        <v>1.7</v>
      </c>
      <c r="G38" s="18"/>
      <c r="H38" s="19"/>
    </row>
    <row r="39" spans="1:8" s="2" customFormat="1" ht="16.9" customHeight="1">
      <c r="A39" s="18"/>
      <c r="B39" s="19"/>
      <c r="C39" s="80" t="s">
        <v>396</v>
      </c>
      <c r="D39" s="80" t="s">
        <v>397</v>
      </c>
      <c r="E39" s="7" t="s">
        <v>319</v>
      </c>
      <c r="F39" s="81">
        <v>23.3</v>
      </c>
      <c r="G39" s="18"/>
      <c r="H39" s="19"/>
    </row>
    <row r="40" spans="1:8" s="2" customFormat="1" ht="16.9" customHeight="1">
      <c r="A40" s="18"/>
      <c r="B40" s="19"/>
      <c r="C40" s="80" t="s">
        <v>334</v>
      </c>
      <c r="D40" s="80" t="s">
        <v>335</v>
      </c>
      <c r="E40" s="7" t="s">
        <v>319</v>
      </c>
      <c r="F40" s="81">
        <v>1.7</v>
      </c>
      <c r="G40" s="18"/>
      <c r="H40" s="19"/>
    </row>
    <row r="41" spans="1:8" s="2" customFormat="1" ht="16.9" customHeight="1">
      <c r="A41" s="18"/>
      <c r="B41" s="19"/>
      <c r="C41" s="76" t="s">
        <v>109</v>
      </c>
      <c r="D41" s="77" t="s">
        <v>1</v>
      </c>
      <c r="E41" s="78" t="s">
        <v>1</v>
      </c>
      <c r="F41" s="79">
        <v>89.5</v>
      </c>
      <c r="G41" s="18"/>
      <c r="H41" s="19"/>
    </row>
    <row r="42" spans="1:8" s="2" customFormat="1" ht="22.5">
      <c r="A42" s="18"/>
      <c r="B42" s="19"/>
      <c r="C42" s="80" t="s">
        <v>109</v>
      </c>
      <c r="D42" s="80" t="s">
        <v>194</v>
      </c>
      <c r="E42" s="7" t="s">
        <v>1</v>
      </c>
      <c r="F42" s="81">
        <v>89.5</v>
      </c>
      <c r="G42" s="18"/>
      <c r="H42" s="19"/>
    </row>
    <row r="43" spans="1:8" s="2" customFormat="1" ht="16.9" customHeight="1">
      <c r="A43" s="18"/>
      <c r="B43" s="19"/>
      <c r="C43" s="82" t="s">
        <v>848</v>
      </c>
      <c r="D43" s="18"/>
      <c r="E43" s="18"/>
      <c r="F43" s="18"/>
      <c r="G43" s="18"/>
      <c r="H43" s="19"/>
    </row>
    <row r="44" spans="1:8" s="2" customFormat="1" ht="16.9" customHeight="1">
      <c r="A44" s="18"/>
      <c r="B44" s="19"/>
      <c r="C44" s="80" t="s">
        <v>183</v>
      </c>
      <c r="D44" s="80" t="s">
        <v>184</v>
      </c>
      <c r="E44" s="7" t="s">
        <v>185</v>
      </c>
      <c r="F44" s="81">
        <v>16</v>
      </c>
      <c r="G44" s="18"/>
      <c r="H44" s="19"/>
    </row>
    <row r="45" spans="1:8" s="2" customFormat="1" ht="22.5">
      <c r="A45" s="18"/>
      <c r="B45" s="19"/>
      <c r="C45" s="80" t="s">
        <v>211</v>
      </c>
      <c r="D45" s="80" t="s">
        <v>212</v>
      </c>
      <c r="E45" s="7" t="s">
        <v>213</v>
      </c>
      <c r="F45" s="81">
        <v>38.4</v>
      </c>
      <c r="G45" s="18"/>
      <c r="H45" s="19"/>
    </row>
    <row r="46" spans="1:8" s="2" customFormat="1" ht="16.9" customHeight="1">
      <c r="A46" s="18"/>
      <c r="B46" s="19"/>
      <c r="C46" s="76" t="s">
        <v>111</v>
      </c>
      <c r="D46" s="77" t="s">
        <v>1</v>
      </c>
      <c r="E46" s="78" t="s">
        <v>1</v>
      </c>
      <c r="F46" s="79">
        <v>4.78</v>
      </c>
      <c r="G46" s="18"/>
      <c r="H46" s="19"/>
    </row>
    <row r="47" spans="1:8" s="2" customFormat="1" ht="16.9" customHeight="1">
      <c r="A47" s="18"/>
      <c r="B47" s="19"/>
      <c r="C47" s="80" t="s">
        <v>111</v>
      </c>
      <c r="D47" s="80" t="s">
        <v>195</v>
      </c>
      <c r="E47" s="7" t="s">
        <v>1</v>
      </c>
      <c r="F47" s="81">
        <v>4.78</v>
      </c>
      <c r="G47" s="18"/>
      <c r="H47" s="19"/>
    </row>
    <row r="48" spans="1:8" s="2" customFormat="1" ht="16.9" customHeight="1">
      <c r="A48" s="18"/>
      <c r="B48" s="19"/>
      <c r="C48" s="82" t="s">
        <v>848</v>
      </c>
      <c r="D48" s="18"/>
      <c r="E48" s="18"/>
      <c r="F48" s="18"/>
      <c r="G48" s="18"/>
      <c r="H48" s="19"/>
    </row>
    <row r="49" spans="1:8" s="2" customFormat="1" ht="16.9" customHeight="1">
      <c r="A49" s="18"/>
      <c r="B49" s="19"/>
      <c r="C49" s="80" t="s">
        <v>183</v>
      </c>
      <c r="D49" s="80" t="s">
        <v>184</v>
      </c>
      <c r="E49" s="7" t="s">
        <v>185</v>
      </c>
      <c r="F49" s="81">
        <v>16</v>
      </c>
      <c r="G49" s="18"/>
      <c r="H49" s="19"/>
    </row>
    <row r="50" spans="1:8" s="2" customFormat="1" ht="22.5">
      <c r="A50" s="18"/>
      <c r="B50" s="19"/>
      <c r="C50" s="80" t="s">
        <v>211</v>
      </c>
      <c r="D50" s="80" t="s">
        <v>212</v>
      </c>
      <c r="E50" s="7" t="s">
        <v>213</v>
      </c>
      <c r="F50" s="81">
        <v>38.4</v>
      </c>
      <c r="G50" s="18"/>
      <c r="H50" s="19"/>
    </row>
    <row r="51" spans="1:8" s="2" customFormat="1" ht="16.9" customHeight="1">
      <c r="A51" s="18"/>
      <c r="B51" s="19"/>
      <c r="C51" s="76" t="s">
        <v>313</v>
      </c>
      <c r="D51" s="77" t="s">
        <v>1</v>
      </c>
      <c r="E51" s="78" t="s">
        <v>1</v>
      </c>
      <c r="F51" s="79">
        <v>8.87</v>
      </c>
      <c r="G51" s="18"/>
      <c r="H51" s="19"/>
    </row>
    <row r="52" spans="1:8" s="2" customFormat="1" ht="22.5">
      <c r="A52" s="18"/>
      <c r="B52" s="19"/>
      <c r="C52" s="80" t="s">
        <v>313</v>
      </c>
      <c r="D52" s="80" t="s">
        <v>314</v>
      </c>
      <c r="E52" s="7" t="s">
        <v>1</v>
      </c>
      <c r="F52" s="81">
        <v>8.87</v>
      </c>
      <c r="G52" s="18"/>
      <c r="H52" s="19"/>
    </row>
    <row r="53" spans="1:8" s="2" customFormat="1" ht="16.9" customHeight="1">
      <c r="A53" s="18"/>
      <c r="B53" s="19"/>
      <c r="C53" s="76" t="s">
        <v>141</v>
      </c>
      <c r="D53" s="77" t="s">
        <v>1</v>
      </c>
      <c r="E53" s="78" t="s">
        <v>1</v>
      </c>
      <c r="F53" s="79">
        <v>21.384</v>
      </c>
      <c r="G53" s="18"/>
      <c r="H53" s="19"/>
    </row>
    <row r="54" spans="1:8" s="2" customFormat="1" ht="16.9" customHeight="1">
      <c r="A54" s="18"/>
      <c r="B54" s="19"/>
      <c r="C54" s="80" t="s">
        <v>141</v>
      </c>
      <c r="D54" s="80" t="s">
        <v>289</v>
      </c>
      <c r="E54" s="7" t="s">
        <v>1</v>
      </c>
      <c r="F54" s="81">
        <v>21.384</v>
      </c>
      <c r="G54" s="18"/>
      <c r="H54" s="19"/>
    </row>
    <row r="55" spans="1:8" s="2" customFormat="1" ht="16.9" customHeight="1">
      <c r="A55" s="18"/>
      <c r="B55" s="19"/>
      <c r="C55" s="82" t="s">
        <v>848</v>
      </c>
      <c r="D55" s="18"/>
      <c r="E55" s="18"/>
      <c r="F55" s="18"/>
      <c r="G55" s="18"/>
      <c r="H55" s="19"/>
    </row>
    <row r="56" spans="1:8" s="2" customFormat="1" ht="16.9" customHeight="1">
      <c r="A56" s="18"/>
      <c r="B56" s="19"/>
      <c r="C56" s="80" t="s">
        <v>286</v>
      </c>
      <c r="D56" s="80" t="s">
        <v>287</v>
      </c>
      <c r="E56" s="7" t="s">
        <v>213</v>
      </c>
      <c r="F56" s="81">
        <v>21.384</v>
      </c>
      <c r="G56" s="18"/>
      <c r="H56" s="19"/>
    </row>
    <row r="57" spans="1:8" s="2" customFormat="1" ht="16.9" customHeight="1">
      <c r="A57" s="18"/>
      <c r="B57" s="19"/>
      <c r="C57" s="80" t="s">
        <v>291</v>
      </c>
      <c r="D57" s="80" t="s">
        <v>292</v>
      </c>
      <c r="E57" s="7" t="s">
        <v>262</v>
      </c>
      <c r="F57" s="81">
        <v>42.768</v>
      </c>
      <c r="G57" s="18"/>
      <c r="H57" s="19"/>
    </row>
    <row r="58" spans="1:8" s="2" customFormat="1" ht="16.9" customHeight="1">
      <c r="A58" s="18"/>
      <c r="B58" s="19"/>
      <c r="C58" s="76" t="s">
        <v>140</v>
      </c>
      <c r="D58" s="77" t="s">
        <v>1</v>
      </c>
      <c r="E58" s="78" t="s">
        <v>1</v>
      </c>
      <c r="F58" s="79">
        <v>85.334</v>
      </c>
      <c r="G58" s="18"/>
      <c r="H58" s="19"/>
    </row>
    <row r="59" spans="1:8" s="2" customFormat="1" ht="16.9" customHeight="1">
      <c r="A59" s="18"/>
      <c r="B59" s="19"/>
      <c r="C59" s="80" t="s">
        <v>140</v>
      </c>
      <c r="D59" s="80" t="s">
        <v>264</v>
      </c>
      <c r="E59" s="7" t="s">
        <v>1</v>
      </c>
      <c r="F59" s="81">
        <v>85.334</v>
      </c>
      <c r="G59" s="18"/>
      <c r="H59" s="19"/>
    </row>
    <row r="60" spans="1:8" s="2" customFormat="1" ht="16.9" customHeight="1">
      <c r="A60" s="18"/>
      <c r="B60" s="19"/>
      <c r="C60" s="82" t="s">
        <v>848</v>
      </c>
      <c r="D60" s="18"/>
      <c r="E60" s="18"/>
      <c r="F60" s="18"/>
      <c r="G60" s="18"/>
      <c r="H60" s="19"/>
    </row>
    <row r="61" spans="1:8" s="2" customFormat="1" ht="16.9" customHeight="1">
      <c r="A61" s="18"/>
      <c r="B61" s="19"/>
      <c r="C61" s="80" t="s">
        <v>260</v>
      </c>
      <c r="D61" s="80" t="s">
        <v>261</v>
      </c>
      <c r="E61" s="7" t="s">
        <v>262</v>
      </c>
      <c r="F61" s="81">
        <v>170.668</v>
      </c>
      <c r="G61" s="18"/>
      <c r="H61" s="19"/>
    </row>
    <row r="62" spans="1:8" s="2" customFormat="1" ht="16.9" customHeight="1">
      <c r="A62" s="18"/>
      <c r="B62" s="19"/>
      <c r="C62" s="80" t="s">
        <v>267</v>
      </c>
      <c r="D62" s="80" t="s">
        <v>268</v>
      </c>
      <c r="E62" s="7" t="s">
        <v>213</v>
      </c>
      <c r="F62" s="81">
        <v>85.334</v>
      </c>
      <c r="G62" s="18"/>
      <c r="H62" s="19"/>
    </row>
    <row r="63" spans="1:8" s="2" customFormat="1" ht="16.9" customHeight="1">
      <c r="A63" s="18"/>
      <c r="B63" s="19"/>
      <c r="C63" s="76" t="s">
        <v>137</v>
      </c>
      <c r="D63" s="77" t="s">
        <v>1</v>
      </c>
      <c r="E63" s="78" t="s">
        <v>1</v>
      </c>
      <c r="F63" s="79">
        <v>81.067</v>
      </c>
      <c r="G63" s="18"/>
      <c r="H63" s="19"/>
    </row>
    <row r="64" spans="1:8" s="2" customFormat="1" ht="16.9" customHeight="1">
      <c r="A64" s="18"/>
      <c r="B64" s="19"/>
      <c r="C64" s="80" t="s">
        <v>137</v>
      </c>
      <c r="D64" s="80" t="s">
        <v>248</v>
      </c>
      <c r="E64" s="7" t="s">
        <v>1</v>
      </c>
      <c r="F64" s="81">
        <v>81.067</v>
      </c>
      <c r="G64" s="18"/>
      <c r="H64" s="19"/>
    </row>
    <row r="65" spans="1:8" s="2" customFormat="1" ht="16.9" customHeight="1">
      <c r="A65" s="18"/>
      <c r="B65" s="19"/>
      <c r="C65" s="82" t="s">
        <v>848</v>
      </c>
      <c r="D65" s="18"/>
      <c r="E65" s="18"/>
      <c r="F65" s="18"/>
      <c r="G65" s="18"/>
      <c r="H65" s="19"/>
    </row>
    <row r="66" spans="1:8" s="2" customFormat="1" ht="22.5">
      <c r="A66" s="18"/>
      <c r="B66" s="19"/>
      <c r="C66" s="80" t="s">
        <v>243</v>
      </c>
      <c r="D66" s="80" t="s">
        <v>244</v>
      </c>
      <c r="E66" s="7" t="s">
        <v>213</v>
      </c>
      <c r="F66" s="81">
        <v>81.067</v>
      </c>
      <c r="G66" s="18"/>
      <c r="H66" s="19"/>
    </row>
    <row r="67" spans="1:8" s="2" customFormat="1" ht="22.5">
      <c r="A67" s="18"/>
      <c r="B67" s="19"/>
      <c r="C67" s="80" t="s">
        <v>250</v>
      </c>
      <c r="D67" s="80" t="s">
        <v>251</v>
      </c>
      <c r="E67" s="7" t="s">
        <v>213</v>
      </c>
      <c r="F67" s="81">
        <v>1783.474</v>
      </c>
      <c r="G67" s="18"/>
      <c r="H67" s="19"/>
    </row>
    <row r="68" spans="1:8" s="2" customFormat="1" ht="16.9" customHeight="1">
      <c r="A68" s="18"/>
      <c r="B68" s="19"/>
      <c r="C68" s="80" t="s">
        <v>260</v>
      </c>
      <c r="D68" s="80" t="s">
        <v>261</v>
      </c>
      <c r="E68" s="7" t="s">
        <v>262</v>
      </c>
      <c r="F68" s="81">
        <v>170.668</v>
      </c>
      <c r="G68" s="18"/>
      <c r="H68" s="19"/>
    </row>
    <row r="69" spans="1:8" s="2" customFormat="1" ht="16.9" customHeight="1">
      <c r="A69" s="18"/>
      <c r="B69" s="19"/>
      <c r="C69" s="76" t="s">
        <v>139</v>
      </c>
      <c r="D69" s="77" t="s">
        <v>1</v>
      </c>
      <c r="E69" s="78" t="s">
        <v>1</v>
      </c>
      <c r="F69" s="79">
        <v>4.267</v>
      </c>
      <c r="G69" s="18"/>
      <c r="H69" s="19"/>
    </row>
    <row r="70" spans="1:8" s="2" customFormat="1" ht="16.9" customHeight="1">
      <c r="A70" s="18"/>
      <c r="B70" s="19"/>
      <c r="C70" s="80" t="s">
        <v>139</v>
      </c>
      <c r="D70" s="80" t="s">
        <v>256</v>
      </c>
      <c r="E70" s="7" t="s">
        <v>1</v>
      </c>
      <c r="F70" s="81">
        <v>4.267</v>
      </c>
      <c r="G70" s="18"/>
      <c r="H70" s="19"/>
    </row>
    <row r="71" spans="1:8" s="2" customFormat="1" ht="16.9" customHeight="1">
      <c r="A71" s="18"/>
      <c r="B71" s="19"/>
      <c r="C71" s="82" t="s">
        <v>848</v>
      </c>
      <c r="D71" s="18"/>
      <c r="E71" s="18"/>
      <c r="F71" s="18"/>
      <c r="G71" s="18"/>
      <c r="H71" s="19"/>
    </row>
    <row r="72" spans="1:8" s="2" customFormat="1" ht="22.5">
      <c r="A72" s="18"/>
      <c r="B72" s="19"/>
      <c r="C72" s="80" t="s">
        <v>253</v>
      </c>
      <c r="D72" s="80" t="s">
        <v>254</v>
      </c>
      <c r="E72" s="7" t="s">
        <v>213</v>
      </c>
      <c r="F72" s="81">
        <v>4.267</v>
      </c>
      <c r="G72" s="18"/>
      <c r="H72" s="19"/>
    </row>
    <row r="73" spans="1:8" s="2" customFormat="1" ht="22.5">
      <c r="A73" s="18"/>
      <c r="B73" s="19"/>
      <c r="C73" s="80" t="s">
        <v>258</v>
      </c>
      <c r="D73" s="80" t="s">
        <v>259</v>
      </c>
      <c r="E73" s="7" t="s">
        <v>213</v>
      </c>
      <c r="F73" s="81">
        <v>93.874</v>
      </c>
      <c r="G73" s="18"/>
      <c r="H73" s="19"/>
    </row>
    <row r="74" spans="1:8" s="2" customFormat="1" ht="16.9" customHeight="1">
      <c r="A74" s="18"/>
      <c r="B74" s="19"/>
      <c r="C74" s="80" t="s">
        <v>260</v>
      </c>
      <c r="D74" s="80" t="s">
        <v>261</v>
      </c>
      <c r="E74" s="7" t="s">
        <v>262</v>
      </c>
      <c r="F74" s="81">
        <v>170.668</v>
      </c>
      <c r="G74" s="18"/>
      <c r="H74" s="19"/>
    </row>
    <row r="75" spans="1:8" s="2" customFormat="1" ht="16.9" customHeight="1">
      <c r="A75" s="18"/>
      <c r="B75" s="19"/>
      <c r="C75" s="76" t="s">
        <v>147</v>
      </c>
      <c r="D75" s="77" t="s">
        <v>1</v>
      </c>
      <c r="E75" s="78" t="s">
        <v>1</v>
      </c>
      <c r="F75" s="79">
        <v>116.5</v>
      </c>
      <c r="G75" s="18"/>
      <c r="H75" s="19"/>
    </row>
    <row r="76" spans="1:8" s="2" customFormat="1" ht="16.9" customHeight="1">
      <c r="A76" s="18"/>
      <c r="B76" s="19"/>
      <c r="C76" s="80" t="s">
        <v>147</v>
      </c>
      <c r="D76" s="80" t="s">
        <v>210</v>
      </c>
      <c r="E76" s="7" t="s">
        <v>1</v>
      </c>
      <c r="F76" s="81">
        <v>116.5</v>
      </c>
      <c r="G76" s="18"/>
      <c r="H76" s="19"/>
    </row>
    <row r="77" spans="1:8" s="2" customFormat="1" ht="16.9" customHeight="1">
      <c r="A77" s="18"/>
      <c r="B77" s="19"/>
      <c r="C77" s="82" t="s">
        <v>848</v>
      </c>
      <c r="D77" s="18"/>
      <c r="E77" s="18"/>
      <c r="F77" s="18"/>
      <c r="G77" s="18"/>
      <c r="H77" s="19"/>
    </row>
    <row r="78" spans="1:8" s="2" customFormat="1" ht="16.9" customHeight="1">
      <c r="A78" s="18"/>
      <c r="B78" s="19"/>
      <c r="C78" s="80" t="s">
        <v>200</v>
      </c>
      <c r="D78" s="80" t="s">
        <v>201</v>
      </c>
      <c r="E78" s="7" t="s">
        <v>202</v>
      </c>
      <c r="F78" s="81">
        <v>116.5</v>
      </c>
      <c r="G78" s="18"/>
      <c r="H78" s="19"/>
    </row>
    <row r="79" spans="1:8" s="2" customFormat="1" ht="16.9" customHeight="1">
      <c r="A79" s="18"/>
      <c r="B79" s="19"/>
      <c r="C79" s="80" t="s">
        <v>295</v>
      </c>
      <c r="D79" s="80" t="s">
        <v>296</v>
      </c>
      <c r="E79" s="7" t="s">
        <v>202</v>
      </c>
      <c r="F79" s="81">
        <v>116.5</v>
      </c>
      <c r="G79" s="18"/>
      <c r="H79" s="19"/>
    </row>
    <row r="80" spans="1:8" s="2" customFormat="1" ht="16.9" customHeight="1">
      <c r="A80" s="18"/>
      <c r="B80" s="19"/>
      <c r="C80" s="80" t="s">
        <v>305</v>
      </c>
      <c r="D80" s="80" t="s">
        <v>306</v>
      </c>
      <c r="E80" s="7" t="s">
        <v>202</v>
      </c>
      <c r="F80" s="81">
        <v>116.5</v>
      </c>
      <c r="G80" s="18"/>
      <c r="H80" s="19"/>
    </row>
    <row r="81" spans="1:8" s="2" customFormat="1" ht="16.9" customHeight="1">
      <c r="A81" s="18"/>
      <c r="B81" s="19"/>
      <c r="C81" s="80" t="s">
        <v>299</v>
      </c>
      <c r="D81" s="80" t="s">
        <v>300</v>
      </c>
      <c r="E81" s="7" t="s">
        <v>301</v>
      </c>
      <c r="F81" s="81">
        <v>1.748</v>
      </c>
      <c r="G81" s="18"/>
      <c r="H81" s="19"/>
    </row>
    <row r="82" spans="1:8" s="2" customFormat="1" ht="16.9" customHeight="1">
      <c r="A82" s="18"/>
      <c r="B82" s="19"/>
      <c r="C82" s="76" t="s">
        <v>143</v>
      </c>
      <c r="D82" s="77" t="s">
        <v>1</v>
      </c>
      <c r="E82" s="78" t="s">
        <v>1</v>
      </c>
      <c r="F82" s="79">
        <v>108</v>
      </c>
      <c r="G82" s="18"/>
      <c r="H82" s="19"/>
    </row>
    <row r="83" spans="1:8" s="2" customFormat="1" ht="16.9" customHeight="1">
      <c r="A83" s="18"/>
      <c r="B83" s="19"/>
      <c r="C83" s="80" t="s">
        <v>143</v>
      </c>
      <c r="D83" s="80" t="s">
        <v>206</v>
      </c>
      <c r="E83" s="7" t="s">
        <v>1</v>
      </c>
      <c r="F83" s="81">
        <v>108</v>
      </c>
      <c r="G83" s="18"/>
      <c r="H83" s="19"/>
    </row>
    <row r="84" spans="1:8" s="2" customFormat="1" ht="16.9" customHeight="1">
      <c r="A84" s="18"/>
      <c r="B84" s="19"/>
      <c r="C84" s="82" t="s">
        <v>848</v>
      </c>
      <c r="D84" s="18"/>
      <c r="E84" s="18"/>
      <c r="F84" s="18"/>
      <c r="G84" s="18"/>
      <c r="H84" s="19"/>
    </row>
    <row r="85" spans="1:8" s="2" customFormat="1" ht="16.9" customHeight="1">
      <c r="A85" s="18"/>
      <c r="B85" s="19"/>
      <c r="C85" s="80" t="s">
        <v>200</v>
      </c>
      <c r="D85" s="80" t="s">
        <v>201</v>
      </c>
      <c r="E85" s="7" t="s">
        <v>202</v>
      </c>
      <c r="F85" s="81">
        <v>116.5</v>
      </c>
      <c r="G85" s="18"/>
      <c r="H85" s="19"/>
    </row>
    <row r="86" spans="1:8" s="2" customFormat="1" ht="16.9" customHeight="1">
      <c r="A86" s="18"/>
      <c r="B86" s="19"/>
      <c r="C86" s="76" t="s">
        <v>113</v>
      </c>
      <c r="D86" s="77" t="s">
        <v>1</v>
      </c>
      <c r="E86" s="78" t="s">
        <v>1</v>
      </c>
      <c r="F86" s="79">
        <v>43.2</v>
      </c>
      <c r="G86" s="18"/>
      <c r="H86" s="19"/>
    </row>
    <row r="87" spans="1:8" s="2" customFormat="1" ht="16.9" customHeight="1">
      <c r="A87" s="18"/>
      <c r="B87" s="19"/>
      <c r="C87" s="80" t="s">
        <v>113</v>
      </c>
      <c r="D87" s="80" t="s">
        <v>204</v>
      </c>
      <c r="E87" s="7" t="s">
        <v>1</v>
      </c>
      <c r="F87" s="81">
        <v>43.2</v>
      </c>
      <c r="G87" s="18"/>
      <c r="H87" s="19"/>
    </row>
    <row r="88" spans="1:8" s="2" customFormat="1" ht="16.9" customHeight="1">
      <c r="A88" s="18"/>
      <c r="B88" s="19"/>
      <c r="C88" s="82" t="s">
        <v>848</v>
      </c>
      <c r="D88" s="18"/>
      <c r="E88" s="18"/>
      <c r="F88" s="18"/>
      <c r="G88" s="18"/>
      <c r="H88" s="19"/>
    </row>
    <row r="89" spans="1:8" s="2" customFormat="1" ht="16.9" customHeight="1">
      <c r="A89" s="18"/>
      <c r="B89" s="19"/>
      <c r="C89" s="80" t="s">
        <v>200</v>
      </c>
      <c r="D89" s="80" t="s">
        <v>201</v>
      </c>
      <c r="E89" s="7" t="s">
        <v>202</v>
      </c>
      <c r="F89" s="81">
        <v>116.5</v>
      </c>
      <c r="G89" s="18"/>
      <c r="H89" s="19"/>
    </row>
    <row r="90" spans="1:8" s="2" customFormat="1" ht="22.5">
      <c r="A90" s="18"/>
      <c r="B90" s="19"/>
      <c r="C90" s="80" t="s">
        <v>211</v>
      </c>
      <c r="D90" s="80" t="s">
        <v>212</v>
      </c>
      <c r="E90" s="7" t="s">
        <v>213</v>
      </c>
      <c r="F90" s="81">
        <v>38.4</v>
      </c>
      <c r="G90" s="18"/>
      <c r="H90" s="19"/>
    </row>
    <row r="91" spans="1:8" s="2" customFormat="1" ht="16.9" customHeight="1">
      <c r="A91" s="18"/>
      <c r="B91" s="19"/>
      <c r="C91" s="76" t="s">
        <v>116</v>
      </c>
      <c r="D91" s="77" t="s">
        <v>1</v>
      </c>
      <c r="E91" s="78" t="s">
        <v>1</v>
      </c>
      <c r="F91" s="79">
        <v>64.8</v>
      </c>
      <c r="G91" s="18"/>
      <c r="H91" s="19"/>
    </row>
    <row r="92" spans="1:8" s="2" customFormat="1" ht="16.9" customHeight="1">
      <c r="A92" s="18"/>
      <c r="B92" s="19"/>
      <c r="C92" s="80" t="s">
        <v>116</v>
      </c>
      <c r="D92" s="80" t="s">
        <v>207</v>
      </c>
      <c r="E92" s="7" t="s">
        <v>1</v>
      </c>
      <c r="F92" s="81">
        <v>64.8</v>
      </c>
      <c r="G92" s="18"/>
      <c r="H92" s="19"/>
    </row>
    <row r="93" spans="1:8" s="2" customFormat="1" ht="16.9" customHeight="1">
      <c r="A93" s="18"/>
      <c r="B93" s="19"/>
      <c r="C93" s="82" t="s">
        <v>848</v>
      </c>
      <c r="D93" s="18"/>
      <c r="E93" s="18"/>
      <c r="F93" s="18"/>
      <c r="G93" s="18"/>
      <c r="H93" s="19"/>
    </row>
    <row r="94" spans="1:8" s="2" customFormat="1" ht="16.9" customHeight="1">
      <c r="A94" s="18"/>
      <c r="B94" s="19"/>
      <c r="C94" s="80" t="s">
        <v>200</v>
      </c>
      <c r="D94" s="80" t="s">
        <v>201</v>
      </c>
      <c r="E94" s="7" t="s">
        <v>202</v>
      </c>
      <c r="F94" s="81">
        <v>116.5</v>
      </c>
      <c r="G94" s="18"/>
      <c r="H94" s="19"/>
    </row>
    <row r="95" spans="1:8" s="2" customFormat="1" ht="16.9" customHeight="1">
      <c r="A95" s="18"/>
      <c r="B95" s="19"/>
      <c r="C95" s="76" t="s">
        <v>145</v>
      </c>
      <c r="D95" s="77" t="s">
        <v>1</v>
      </c>
      <c r="E95" s="78" t="s">
        <v>1</v>
      </c>
      <c r="F95" s="79">
        <v>8.5</v>
      </c>
      <c r="G95" s="18"/>
      <c r="H95" s="19"/>
    </row>
    <row r="96" spans="1:8" s="2" customFormat="1" ht="16.9" customHeight="1">
      <c r="A96" s="18"/>
      <c r="B96" s="19"/>
      <c r="C96" s="80" t="s">
        <v>145</v>
      </c>
      <c r="D96" s="80" t="s">
        <v>209</v>
      </c>
      <c r="E96" s="7" t="s">
        <v>1</v>
      </c>
      <c r="F96" s="81">
        <v>8.5</v>
      </c>
      <c r="G96" s="18"/>
      <c r="H96" s="19"/>
    </row>
    <row r="97" spans="1:8" s="2" customFormat="1" ht="16.9" customHeight="1">
      <c r="A97" s="18"/>
      <c r="B97" s="19"/>
      <c r="C97" s="82" t="s">
        <v>848</v>
      </c>
      <c r="D97" s="18"/>
      <c r="E97" s="18"/>
      <c r="F97" s="18"/>
      <c r="G97" s="18"/>
      <c r="H97" s="19"/>
    </row>
    <row r="98" spans="1:8" s="2" customFormat="1" ht="16.9" customHeight="1">
      <c r="A98" s="18"/>
      <c r="B98" s="19"/>
      <c r="C98" s="80" t="s">
        <v>200</v>
      </c>
      <c r="D98" s="80" t="s">
        <v>201</v>
      </c>
      <c r="E98" s="7" t="s">
        <v>202</v>
      </c>
      <c r="F98" s="81">
        <v>116.5</v>
      </c>
      <c r="G98" s="18"/>
      <c r="H98" s="19"/>
    </row>
    <row r="99" spans="1:8" s="2" customFormat="1" ht="16.9" customHeight="1">
      <c r="A99" s="18"/>
      <c r="B99" s="19"/>
      <c r="C99" s="76" t="s">
        <v>119</v>
      </c>
      <c r="D99" s="77" t="s">
        <v>1</v>
      </c>
      <c r="E99" s="78" t="s">
        <v>1</v>
      </c>
      <c r="F99" s="79">
        <v>1.53</v>
      </c>
      <c r="G99" s="18"/>
      <c r="H99" s="19"/>
    </row>
    <row r="100" spans="1:8" s="2" customFormat="1" ht="16.9" customHeight="1">
      <c r="A100" s="18"/>
      <c r="B100" s="19"/>
      <c r="C100" s="80" t="s">
        <v>119</v>
      </c>
      <c r="D100" s="80" t="s">
        <v>205</v>
      </c>
      <c r="E100" s="7" t="s">
        <v>1</v>
      </c>
      <c r="F100" s="81">
        <v>1.53</v>
      </c>
      <c r="G100" s="18"/>
      <c r="H100" s="19"/>
    </row>
    <row r="101" spans="1:8" s="2" customFormat="1" ht="16.9" customHeight="1">
      <c r="A101" s="18"/>
      <c r="B101" s="19"/>
      <c r="C101" s="82" t="s">
        <v>848</v>
      </c>
      <c r="D101" s="18"/>
      <c r="E101" s="18"/>
      <c r="F101" s="18"/>
      <c r="G101" s="18"/>
      <c r="H101" s="19"/>
    </row>
    <row r="102" spans="1:8" s="2" customFormat="1" ht="16.9" customHeight="1">
      <c r="A102" s="18"/>
      <c r="B102" s="19"/>
      <c r="C102" s="80" t="s">
        <v>200</v>
      </c>
      <c r="D102" s="80" t="s">
        <v>201</v>
      </c>
      <c r="E102" s="7" t="s">
        <v>202</v>
      </c>
      <c r="F102" s="81">
        <v>116.5</v>
      </c>
      <c r="G102" s="18"/>
      <c r="H102" s="19"/>
    </row>
    <row r="103" spans="1:8" s="2" customFormat="1" ht="22.5">
      <c r="A103" s="18"/>
      <c r="B103" s="19"/>
      <c r="C103" s="80" t="s">
        <v>211</v>
      </c>
      <c r="D103" s="80" t="s">
        <v>212</v>
      </c>
      <c r="E103" s="7" t="s">
        <v>213</v>
      </c>
      <c r="F103" s="81">
        <v>38.4</v>
      </c>
      <c r="G103" s="18"/>
      <c r="H103" s="19"/>
    </row>
    <row r="104" spans="1:8" s="2" customFormat="1" ht="16.9" customHeight="1">
      <c r="A104" s="18"/>
      <c r="B104" s="19"/>
      <c r="C104" s="76" t="s">
        <v>121</v>
      </c>
      <c r="D104" s="77" t="s">
        <v>1</v>
      </c>
      <c r="E104" s="78" t="s">
        <v>1</v>
      </c>
      <c r="F104" s="79">
        <v>6.97</v>
      </c>
      <c r="G104" s="18"/>
      <c r="H104" s="19"/>
    </row>
    <row r="105" spans="1:8" s="2" customFormat="1" ht="16.9" customHeight="1">
      <c r="A105" s="18"/>
      <c r="B105" s="19"/>
      <c r="C105" s="80" t="s">
        <v>121</v>
      </c>
      <c r="D105" s="80" t="s">
        <v>208</v>
      </c>
      <c r="E105" s="7" t="s">
        <v>1</v>
      </c>
      <c r="F105" s="81">
        <v>6.97</v>
      </c>
      <c r="G105" s="18"/>
      <c r="H105" s="19"/>
    </row>
    <row r="106" spans="1:8" s="2" customFormat="1" ht="16.9" customHeight="1">
      <c r="A106" s="18"/>
      <c r="B106" s="19"/>
      <c r="C106" s="82" t="s">
        <v>848</v>
      </c>
      <c r="D106" s="18"/>
      <c r="E106" s="18"/>
      <c r="F106" s="18"/>
      <c r="G106" s="18"/>
      <c r="H106" s="19"/>
    </row>
    <row r="107" spans="1:8" s="2" customFormat="1" ht="16.9" customHeight="1">
      <c r="A107" s="18"/>
      <c r="B107" s="19"/>
      <c r="C107" s="80" t="s">
        <v>200</v>
      </c>
      <c r="D107" s="80" t="s">
        <v>201</v>
      </c>
      <c r="E107" s="7" t="s">
        <v>202</v>
      </c>
      <c r="F107" s="81">
        <v>116.5</v>
      </c>
      <c r="G107" s="18"/>
      <c r="H107" s="19"/>
    </row>
    <row r="108" spans="1:8" s="2" customFormat="1" ht="16.9" customHeight="1">
      <c r="A108" s="18"/>
      <c r="B108" s="19"/>
      <c r="C108" s="76" t="s">
        <v>151</v>
      </c>
      <c r="D108" s="77" t="s">
        <v>1</v>
      </c>
      <c r="E108" s="78" t="s">
        <v>1</v>
      </c>
      <c r="F108" s="79">
        <v>5.698</v>
      </c>
      <c r="G108" s="18"/>
      <c r="H108" s="19"/>
    </row>
    <row r="109" spans="1:8" s="2" customFormat="1" ht="16.9" customHeight="1">
      <c r="A109" s="18"/>
      <c r="B109" s="19"/>
      <c r="C109" s="80" t="s">
        <v>151</v>
      </c>
      <c r="D109" s="80" t="s">
        <v>409</v>
      </c>
      <c r="E109" s="7" t="s">
        <v>1</v>
      </c>
      <c r="F109" s="81">
        <v>5.698</v>
      </c>
      <c r="G109" s="18"/>
      <c r="H109" s="19"/>
    </row>
    <row r="110" spans="1:8" s="2" customFormat="1" ht="16.9" customHeight="1">
      <c r="A110" s="18"/>
      <c r="B110" s="19"/>
      <c r="C110" s="82" t="s">
        <v>848</v>
      </c>
      <c r="D110" s="18"/>
      <c r="E110" s="18"/>
      <c r="F110" s="18"/>
      <c r="G110" s="18"/>
      <c r="H110" s="19"/>
    </row>
    <row r="111" spans="1:8" s="2" customFormat="1" ht="16.9" customHeight="1">
      <c r="A111" s="18"/>
      <c r="B111" s="19"/>
      <c r="C111" s="80" t="s">
        <v>406</v>
      </c>
      <c r="D111" s="80" t="s">
        <v>407</v>
      </c>
      <c r="E111" s="7" t="s">
        <v>262</v>
      </c>
      <c r="F111" s="81">
        <v>5.698</v>
      </c>
      <c r="G111" s="18"/>
      <c r="H111" s="19"/>
    </row>
    <row r="112" spans="1:8" s="2" customFormat="1" ht="22.5">
      <c r="A112" s="18"/>
      <c r="B112" s="19"/>
      <c r="C112" s="80" t="s">
        <v>411</v>
      </c>
      <c r="D112" s="80" t="s">
        <v>412</v>
      </c>
      <c r="E112" s="7" t="s">
        <v>262</v>
      </c>
      <c r="F112" s="81">
        <v>5.698</v>
      </c>
      <c r="G112" s="18"/>
      <c r="H112" s="19"/>
    </row>
    <row r="113" spans="1:8" s="2" customFormat="1" ht="16.9" customHeight="1">
      <c r="A113" s="18"/>
      <c r="B113" s="19"/>
      <c r="C113" s="76" t="s">
        <v>216</v>
      </c>
      <c r="D113" s="77" t="s">
        <v>1</v>
      </c>
      <c r="E113" s="78" t="s">
        <v>1</v>
      </c>
      <c r="F113" s="79">
        <v>0</v>
      </c>
      <c r="G113" s="18"/>
      <c r="H113" s="19"/>
    </row>
    <row r="114" spans="1:8" s="2" customFormat="1" ht="16.9" customHeight="1">
      <c r="A114" s="18"/>
      <c r="B114" s="19"/>
      <c r="C114" s="80" t="s">
        <v>216</v>
      </c>
      <c r="D114" s="80" t="s">
        <v>217</v>
      </c>
      <c r="E114" s="7" t="s">
        <v>1</v>
      </c>
      <c r="F114" s="81">
        <v>0</v>
      </c>
      <c r="G114" s="18"/>
      <c r="H114" s="19"/>
    </row>
    <row r="115" spans="1:8" s="2" customFormat="1" ht="16.9" customHeight="1">
      <c r="A115" s="18"/>
      <c r="B115" s="19"/>
      <c r="C115" s="76" t="s">
        <v>124</v>
      </c>
      <c r="D115" s="77" t="s">
        <v>1</v>
      </c>
      <c r="E115" s="78" t="s">
        <v>1</v>
      </c>
      <c r="F115" s="79">
        <v>85.334</v>
      </c>
      <c r="G115" s="18"/>
      <c r="H115" s="19"/>
    </row>
    <row r="116" spans="1:8" s="2" customFormat="1" ht="16.9" customHeight="1">
      <c r="A116" s="18"/>
      <c r="B116" s="19"/>
      <c r="C116" s="80" t="s">
        <v>124</v>
      </c>
      <c r="D116" s="80" t="s">
        <v>218</v>
      </c>
      <c r="E116" s="7" t="s">
        <v>1</v>
      </c>
      <c r="F116" s="81">
        <v>85.334</v>
      </c>
      <c r="G116" s="18"/>
      <c r="H116" s="19"/>
    </row>
    <row r="117" spans="1:8" s="2" customFormat="1" ht="16.9" customHeight="1">
      <c r="A117" s="18"/>
      <c r="B117" s="19"/>
      <c r="C117" s="82" t="s">
        <v>848</v>
      </c>
      <c r="D117" s="18"/>
      <c r="E117" s="18"/>
      <c r="F117" s="18"/>
      <c r="G117" s="18"/>
      <c r="H117" s="19"/>
    </row>
    <row r="118" spans="1:8" s="2" customFormat="1" ht="22.5">
      <c r="A118" s="18"/>
      <c r="B118" s="19"/>
      <c r="C118" s="80" t="s">
        <v>211</v>
      </c>
      <c r="D118" s="80" t="s">
        <v>212</v>
      </c>
      <c r="E118" s="7" t="s">
        <v>213</v>
      </c>
      <c r="F118" s="81">
        <v>38.4</v>
      </c>
      <c r="G118" s="18"/>
      <c r="H118" s="19"/>
    </row>
    <row r="119" spans="1:8" s="2" customFormat="1" ht="22.5">
      <c r="A119" s="18"/>
      <c r="B119" s="19"/>
      <c r="C119" s="80" t="s">
        <v>221</v>
      </c>
      <c r="D119" s="80" t="s">
        <v>222</v>
      </c>
      <c r="E119" s="7" t="s">
        <v>213</v>
      </c>
      <c r="F119" s="81">
        <v>42.667</v>
      </c>
      <c r="G119" s="18"/>
      <c r="H119" s="19"/>
    </row>
    <row r="120" spans="1:8" s="2" customFormat="1" ht="22.5">
      <c r="A120" s="18"/>
      <c r="B120" s="19"/>
      <c r="C120" s="80" t="s">
        <v>226</v>
      </c>
      <c r="D120" s="80" t="s">
        <v>227</v>
      </c>
      <c r="E120" s="7" t="s">
        <v>213</v>
      </c>
      <c r="F120" s="81">
        <v>4.267</v>
      </c>
      <c r="G120" s="18"/>
      <c r="H120" s="19"/>
    </row>
    <row r="121" spans="1:8" s="2" customFormat="1" ht="22.5">
      <c r="A121" s="18"/>
      <c r="B121" s="19"/>
      <c r="C121" s="80" t="s">
        <v>243</v>
      </c>
      <c r="D121" s="80" t="s">
        <v>244</v>
      </c>
      <c r="E121" s="7" t="s">
        <v>213</v>
      </c>
      <c r="F121" s="81">
        <v>81.067</v>
      </c>
      <c r="G121" s="18"/>
      <c r="H121" s="19"/>
    </row>
    <row r="122" spans="1:8" s="2" customFormat="1" ht="22.5">
      <c r="A122" s="18"/>
      <c r="B122" s="19"/>
      <c r="C122" s="80" t="s">
        <v>253</v>
      </c>
      <c r="D122" s="80" t="s">
        <v>254</v>
      </c>
      <c r="E122" s="7" t="s">
        <v>213</v>
      </c>
      <c r="F122" s="81">
        <v>4.267</v>
      </c>
      <c r="G122" s="18"/>
      <c r="H122" s="19"/>
    </row>
    <row r="123" spans="1:8" s="2" customFormat="1" ht="16.9" customHeight="1">
      <c r="A123" s="18"/>
      <c r="B123" s="19"/>
      <c r="C123" s="76" t="s">
        <v>123</v>
      </c>
      <c r="D123" s="77" t="s">
        <v>1</v>
      </c>
      <c r="E123" s="78" t="s">
        <v>1</v>
      </c>
      <c r="F123" s="79">
        <v>0</v>
      </c>
      <c r="G123" s="18"/>
      <c r="H123" s="19"/>
    </row>
    <row r="124" spans="1:8" s="2" customFormat="1" ht="16.9" customHeight="1">
      <c r="A124" s="18"/>
      <c r="B124" s="19"/>
      <c r="C124" s="80" t="s">
        <v>216</v>
      </c>
      <c r="D124" s="80" t="s">
        <v>217</v>
      </c>
      <c r="E124" s="7" t="s">
        <v>1</v>
      </c>
      <c r="F124" s="81">
        <v>0</v>
      </c>
      <c r="G124" s="18"/>
      <c r="H124" s="19"/>
    </row>
    <row r="125" spans="1:8" s="2" customFormat="1" ht="16.9" customHeight="1">
      <c r="A125" s="18"/>
      <c r="B125" s="19"/>
      <c r="C125" s="80" t="s">
        <v>123</v>
      </c>
      <c r="D125" s="80" t="s">
        <v>192</v>
      </c>
      <c r="E125" s="7" t="s">
        <v>1</v>
      </c>
      <c r="F125" s="81">
        <v>0</v>
      </c>
      <c r="G125" s="18"/>
      <c r="H125" s="19"/>
    </row>
    <row r="126" spans="1:8" s="2" customFormat="1" ht="16.9" customHeight="1">
      <c r="A126" s="18"/>
      <c r="B126" s="19"/>
      <c r="C126" s="82" t="s">
        <v>848</v>
      </c>
      <c r="D126" s="18"/>
      <c r="E126" s="18"/>
      <c r="F126" s="18"/>
      <c r="G126" s="18"/>
      <c r="H126" s="19"/>
    </row>
    <row r="127" spans="1:8" s="2" customFormat="1" ht="22.5">
      <c r="A127" s="18"/>
      <c r="B127" s="19"/>
      <c r="C127" s="80" t="s">
        <v>211</v>
      </c>
      <c r="D127" s="80" t="s">
        <v>212</v>
      </c>
      <c r="E127" s="7" t="s">
        <v>213</v>
      </c>
      <c r="F127" s="81">
        <v>38.4</v>
      </c>
      <c r="G127" s="18"/>
      <c r="H127" s="19"/>
    </row>
    <row r="128" spans="1:8" s="2" customFormat="1" ht="16.9" customHeight="1">
      <c r="A128" s="18"/>
      <c r="B128" s="19"/>
      <c r="C128" s="80" t="s">
        <v>271</v>
      </c>
      <c r="D128" s="80" t="s">
        <v>272</v>
      </c>
      <c r="E128" s="7" t="s">
        <v>213</v>
      </c>
      <c r="F128" s="81">
        <v>55.003</v>
      </c>
      <c r="G128" s="18"/>
      <c r="H128" s="19"/>
    </row>
    <row r="129" spans="1:8" s="2" customFormat="1" ht="16.9" customHeight="1">
      <c r="A129" s="18"/>
      <c r="B129" s="19"/>
      <c r="C129" s="76" t="s">
        <v>129</v>
      </c>
      <c r="D129" s="77" t="s">
        <v>1</v>
      </c>
      <c r="E129" s="78" t="s">
        <v>1</v>
      </c>
      <c r="F129" s="79">
        <v>85.334</v>
      </c>
      <c r="G129" s="18"/>
      <c r="H129" s="19"/>
    </row>
    <row r="130" spans="1:8" s="2" customFormat="1" ht="16.9" customHeight="1">
      <c r="A130" s="18"/>
      <c r="B130" s="19"/>
      <c r="C130" s="80" t="s">
        <v>1</v>
      </c>
      <c r="D130" s="80" t="s">
        <v>215</v>
      </c>
      <c r="E130" s="7" t="s">
        <v>1</v>
      </c>
      <c r="F130" s="81">
        <v>85.334</v>
      </c>
      <c r="G130" s="18"/>
      <c r="H130" s="19"/>
    </row>
    <row r="131" spans="1:8" s="2" customFormat="1" ht="16.9" customHeight="1">
      <c r="A131" s="18"/>
      <c r="B131" s="19"/>
      <c r="C131" s="80" t="s">
        <v>129</v>
      </c>
      <c r="D131" s="80" t="s">
        <v>192</v>
      </c>
      <c r="E131" s="7" t="s">
        <v>1</v>
      </c>
      <c r="F131" s="81">
        <v>85.334</v>
      </c>
      <c r="G131" s="18"/>
      <c r="H131" s="19"/>
    </row>
    <row r="132" spans="1:8" s="2" customFormat="1" ht="16.9" customHeight="1">
      <c r="A132" s="18"/>
      <c r="B132" s="19"/>
      <c r="C132" s="82" t="s">
        <v>848</v>
      </c>
      <c r="D132" s="18"/>
      <c r="E132" s="18"/>
      <c r="F132" s="18"/>
      <c r="G132" s="18"/>
      <c r="H132" s="19"/>
    </row>
    <row r="133" spans="1:8" s="2" customFormat="1" ht="22.5">
      <c r="A133" s="18"/>
      <c r="B133" s="19"/>
      <c r="C133" s="80" t="s">
        <v>211</v>
      </c>
      <c r="D133" s="80" t="s">
        <v>212</v>
      </c>
      <c r="E133" s="7" t="s">
        <v>213</v>
      </c>
      <c r="F133" s="81">
        <v>38.4</v>
      </c>
      <c r="G133" s="18"/>
      <c r="H133" s="19"/>
    </row>
    <row r="134" spans="1:8" s="2" customFormat="1" ht="22.5">
      <c r="A134" s="18"/>
      <c r="B134" s="19"/>
      <c r="C134" s="80" t="s">
        <v>243</v>
      </c>
      <c r="D134" s="80" t="s">
        <v>244</v>
      </c>
      <c r="E134" s="7" t="s">
        <v>213</v>
      </c>
      <c r="F134" s="81">
        <v>81.067</v>
      </c>
      <c r="G134" s="18"/>
      <c r="H134" s="19"/>
    </row>
    <row r="135" spans="1:8" s="2" customFormat="1" ht="22.5">
      <c r="A135" s="18"/>
      <c r="B135" s="19"/>
      <c r="C135" s="80" t="s">
        <v>253</v>
      </c>
      <c r="D135" s="80" t="s">
        <v>254</v>
      </c>
      <c r="E135" s="7" t="s">
        <v>213</v>
      </c>
      <c r="F135" s="81">
        <v>4.267</v>
      </c>
      <c r="G135" s="18"/>
      <c r="H135" s="19"/>
    </row>
    <row r="136" spans="1:8" s="2" customFormat="1" ht="16.9" customHeight="1">
      <c r="A136" s="18"/>
      <c r="B136" s="19"/>
      <c r="C136" s="80" t="s">
        <v>271</v>
      </c>
      <c r="D136" s="80" t="s">
        <v>272</v>
      </c>
      <c r="E136" s="7" t="s">
        <v>213</v>
      </c>
      <c r="F136" s="81">
        <v>55.003</v>
      </c>
      <c r="G136" s="18"/>
      <c r="H136" s="19"/>
    </row>
    <row r="137" spans="1:8" s="2" customFormat="1" ht="16.9" customHeight="1">
      <c r="A137" s="18"/>
      <c r="B137" s="19"/>
      <c r="C137" s="76" t="s">
        <v>127</v>
      </c>
      <c r="D137" s="77" t="s">
        <v>1</v>
      </c>
      <c r="E137" s="78" t="s">
        <v>1</v>
      </c>
      <c r="F137" s="79">
        <v>38.4</v>
      </c>
      <c r="G137" s="18"/>
      <c r="H137" s="19"/>
    </row>
    <row r="138" spans="1:8" s="2" customFormat="1" ht="16.9" customHeight="1">
      <c r="A138" s="18"/>
      <c r="B138" s="19"/>
      <c r="C138" s="80" t="s">
        <v>127</v>
      </c>
      <c r="D138" s="80" t="s">
        <v>219</v>
      </c>
      <c r="E138" s="7" t="s">
        <v>1</v>
      </c>
      <c r="F138" s="81">
        <v>38.4</v>
      </c>
      <c r="G138" s="18"/>
      <c r="H138" s="19"/>
    </row>
    <row r="139" spans="1:8" s="2" customFormat="1" ht="16.9" customHeight="1">
      <c r="A139" s="18"/>
      <c r="B139" s="19"/>
      <c r="C139" s="82" t="s">
        <v>848</v>
      </c>
      <c r="D139" s="18"/>
      <c r="E139" s="18"/>
      <c r="F139" s="18"/>
      <c r="G139" s="18"/>
      <c r="H139" s="19"/>
    </row>
    <row r="140" spans="1:8" s="2" customFormat="1" ht="22.5">
      <c r="A140" s="18"/>
      <c r="B140" s="19"/>
      <c r="C140" s="80" t="s">
        <v>211</v>
      </c>
      <c r="D140" s="80" t="s">
        <v>212</v>
      </c>
      <c r="E140" s="7" t="s">
        <v>213</v>
      </c>
      <c r="F140" s="81">
        <v>38.4</v>
      </c>
      <c r="G140" s="18"/>
      <c r="H140" s="19"/>
    </row>
    <row r="141" spans="1:8" s="2" customFormat="1" ht="22.5">
      <c r="A141" s="18"/>
      <c r="B141" s="19"/>
      <c r="C141" s="80" t="s">
        <v>243</v>
      </c>
      <c r="D141" s="80" t="s">
        <v>244</v>
      </c>
      <c r="E141" s="7" t="s">
        <v>213</v>
      </c>
      <c r="F141" s="81">
        <v>81.067</v>
      </c>
      <c r="G141" s="18"/>
      <c r="H141" s="19"/>
    </row>
    <row r="142" spans="1:8" s="2" customFormat="1" ht="16.9" customHeight="1">
      <c r="A142" s="18"/>
      <c r="B142" s="19"/>
      <c r="C142" s="76" t="s">
        <v>130</v>
      </c>
      <c r="D142" s="77" t="s">
        <v>1</v>
      </c>
      <c r="E142" s="78" t="s">
        <v>1</v>
      </c>
      <c r="F142" s="79">
        <v>42.667</v>
      </c>
      <c r="G142" s="18"/>
      <c r="H142" s="19"/>
    </row>
    <row r="143" spans="1:8" s="2" customFormat="1" ht="16.9" customHeight="1">
      <c r="A143" s="18"/>
      <c r="B143" s="19"/>
      <c r="C143" s="80" t="s">
        <v>130</v>
      </c>
      <c r="D143" s="80" t="s">
        <v>224</v>
      </c>
      <c r="E143" s="7" t="s">
        <v>1</v>
      </c>
      <c r="F143" s="81">
        <v>42.667</v>
      </c>
      <c r="G143" s="18"/>
      <c r="H143" s="19"/>
    </row>
    <row r="144" spans="1:8" s="2" customFormat="1" ht="16.9" customHeight="1">
      <c r="A144" s="18"/>
      <c r="B144" s="19"/>
      <c r="C144" s="82" t="s">
        <v>848</v>
      </c>
      <c r="D144" s="18"/>
      <c r="E144" s="18"/>
      <c r="F144" s="18"/>
      <c r="G144" s="18"/>
      <c r="H144" s="19"/>
    </row>
    <row r="145" spans="1:8" s="2" customFormat="1" ht="22.5">
      <c r="A145" s="18"/>
      <c r="B145" s="19"/>
      <c r="C145" s="80" t="s">
        <v>221</v>
      </c>
      <c r="D145" s="80" t="s">
        <v>222</v>
      </c>
      <c r="E145" s="7" t="s">
        <v>213</v>
      </c>
      <c r="F145" s="81">
        <v>42.667</v>
      </c>
      <c r="G145" s="18"/>
      <c r="H145" s="19"/>
    </row>
    <row r="146" spans="1:8" s="2" customFormat="1" ht="22.5">
      <c r="A146" s="18"/>
      <c r="B146" s="19"/>
      <c r="C146" s="80" t="s">
        <v>243</v>
      </c>
      <c r="D146" s="80" t="s">
        <v>244</v>
      </c>
      <c r="E146" s="7" t="s">
        <v>213</v>
      </c>
      <c r="F146" s="81">
        <v>81.067</v>
      </c>
      <c r="G146" s="18"/>
      <c r="H146" s="19"/>
    </row>
    <row r="147" spans="1:8" s="2" customFormat="1" ht="16.9" customHeight="1">
      <c r="A147" s="18"/>
      <c r="B147" s="19"/>
      <c r="C147" s="76" t="s">
        <v>132</v>
      </c>
      <c r="D147" s="77" t="s">
        <v>1</v>
      </c>
      <c r="E147" s="78" t="s">
        <v>1</v>
      </c>
      <c r="F147" s="79">
        <v>4.267</v>
      </c>
      <c r="G147" s="18"/>
      <c r="H147" s="19"/>
    </row>
    <row r="148" spans="1:8" s="2" customFormat="1" ht="16.9" customHeight="1">
      <c r="A148" s="18"/>
      <c r="B148" s="19"/>
      <c r="C148" s="80" t="s">
        <v>132</v>
      </c>
      <c r="D148" s="80" t="s">
        <v>229</v>
      </c>
      <c r="E148" s="7" t="s">
        <v>1</v>
      </c>
      <c r="F148" s="81">
        <v>4.267</v>
      </c>
      <c r="G148" s="18"/>
      <c r="H148" s="19"/>
    </row>
    <row r="149" spans="1:8" s="2" customFormat="1" ht="16.9" customHeight="1">
      <c r="A149" s="18"/>
      <c r="B149" s="19"/>
      <c r="C149" s="82" t="s">
        <v>848</v>
      </c>
      <c r="D149" s="18"/>
      <c r="E149" s="18"/>
      <c r="F149" s="18"/>
      <c r="G149" s="18"/>
      <c r="H149" s="19"/>
    </row>
    <row r="150" spans="1:8" s="2" customFormat="1" ht="22.5">
      <c r="A150" s="18"/>
      <c r="B150" s="19"/>
      <c r="C150" s="80" t="s">
        <v>226</v>
      </c>
      <c r="D150" s="80" t="s">
        <v>227</v>
      </c>
      <c r="E150" s="7" t="s">
        <v>213</v>
      </c>
      <c r="F150" s="81">
        <v>4.267</v>
      </c>
      <c r="G150" s="18"/>
      <c r="H150" s="19"/>
    </row>
    <row r="151" spans="1:8" s="2" customFormat="1" ht="22.5">
      <c r="A151" s="18"/>
      <c r="B151" s="19"/>
      <c r="C151" s="80" t="s">
        <v>253</v>
      </c>
      <c r="D151" s="80" t="s">
        <v>254</v>
      </c>
      <c r="E151" s="7" t="s">
        <v>213</v>
      </c>
      <c r="F151" s="81">
        <v>4.267</v>
      </c>
      <c r="G151" s="18"/>
      <c r="H151" s="19"/>
    </row>
    <row r="152" spans="1:8" s="2" customFormat="1" ht="16.9" customHeight="1">
      <c r="A152" s="18"/>
      <c r="B152" s="19"/>
      <c r="C152" s="76" t="s">
        <v>136</v>
      </c>
      <c r="D152" s="77" t="s">
        <v>1</v>
      </c>
      <c r="E152" s="78" t="s">
        <v>1</v>
      </c>
      <c r="F152" s="79">
        <v>0</v>
      </c>
      <c r="G152" s="18"/>
      <c r="H152" s="19"/>
    </row>
    <row r="153" spans="1:8" s="2" customFormat="1" ht="16.9" customHeight="1">
      <c r="A153" s="18"/>
      <c r="B153" s="19"/>
      <c r="C153" s="80" t="s">
        <v>136</v>
      </c>
      <c r="D153" s="80" t="s">
        <v>247</v>
      </c>
      <c r="E153" s="7" t="s">
        <v>1</v>
      </c>
      <c r="F153" s="81">
        <v>0</v>
      </c>
      <c r="G153" s="18"/>
      <c r="H153" s="19"/>
    </row>
    <row r="154" spans="1:8" s="2" customFormat="1" ht="16.9" customHeight="1">
      <c r="A154" s="18"/>
      <c r="B154" s="19"/>
      <c r="C154" s="82" t="s">
        <v>848</v>
      </c>
      <c r="D154" s="18"/>
      <c r="E154" s="18"/>
      <c r="F154" s="18"/>
      <c r="G154" s="18"/>
      <c r="H154" s="19"/>
    </row>
    <row r="155" spans="1:8" s="2" customFormat="1" ht="22.5">
      <c r="A155" s="18"/>
      <c r="B155" s="19"/>
      <c r="C155" s="80" t="s">
        <v>243</v>
      </c>
      <c r="D155" s="80" t="s">
        <v>244</v>
      </c>
      <c r="E155" s="7" t="s">
        <v>213</v>
      </c>
      <c r="F155" s="81">
        <v>81.067</v>
      </c>
      <c r="G155" s="18"/>
      <c r="H155" s="19"/>
    </row>
    <row r="156" spans="1:8" s="2" customFormat="1" ht="22.5">
      <c r="A156" s="18"/>
      <c r="B156" s="19"/>
      <c r="C156" s="80" t="s">
        <v>253</v>
      </c>
      <c r="D156" s="80" t="s">
        <v>254</v>
      </c>
      <c r="E156" s="7" t="s">
        <v>213</v>
      </c>
      <c r="F156" s="81">
        <v>4.267</v>
      </c>
      <c r="G156" s="18"/>
      <c r="H156" s="19"/>
    </row>
    <row r="157" spans="1:8" s="2" customFormat="1" ht="16.9" customHeight="1">
      <c r="A157" s="18"/>
      <c r="B157" s="19"/>
      <c r="C157" s="80" t="s">
        <v>271</v>
      </c>
      <c r="D157" s="80" t="s">
        <v>272</v>
      </c>
      <c r="E157" s="7" t="s">
        <v>213</v>
      </c>
      <c r="F157" s="81">
        <v>55.003</v>
      </c>
      <c r="G157" s="18"/>
      <c r="H157" s="19"/>
    </row>
    <row r="158" spans="1:8" s="2" customFormat="1" ht="16.9" customHeight="1">
      <c r="A158" s="18"/>
      <c r="B158" s="19"/>
      <c r="C158" s="76" t="s">
        <v>134</v>
      </c>
      <c r="D158" s="77" t="s">
        <v>1</v>
      </c>
      <c r="E158" s="78" t="s">
        <v>1</v>
      </c>
      <c r="F158" s="79">
        <v>30.331</v>
      </c>
      <c r="G158" s="18"/>
      <c r="H158" s="19"/>
    </row>
    <row r="159" spans="1:8" s="2" customFormat="1" ht="22.5">
      <c r="A159" s="18"/>
      <c r="B159" s="19"/>
      <c r="C159" s="80" t="s">
        <v>134</v>
      </c>
      <c r="D159" s="80" t="s">
        <v>246</v>
      </c>
      <c r="E159" s="7" t="s">
        <v>1</v>
      </c>
      <c r="F159" s="81">
        <v>30.331</v>
      </c>
      <c r="G159" s="18"/>
      <c r="H159" s="19"/>
    </row>
    <row r="160" spans="1:8" s="2" customFormat="1" ht="16.9" customHeight="1">
      <c r="A160" s="18"/>
      <c r="B160" s="19"/>
      <c r="C160" s="82" t="s">
        <v>848</v>
      </c>
      <c r="D160" s="18"/>
      <c r="E160" s="18"/>
      <c r="F160" s="18"/>
      <c r="G160" s="18"/>
      <c r="H160" s="19"/>
    </row>
    <row r="161" spans="1:8" s="2" customFormat="1" ht="22.5">
      <c r="A161" s="18"/>
      <c r="B161" s="19"/>
      <c r="C161" s="80" t="s">
        <v>243</v>
      </c>
      <c r="D161" s="80" t="s">
        <v>244</v>
      </c>
      <c r="E161" s="7" t="s">
        <v>213</v>
      </c>
      <c r="F161" s="81">
        <v>81.067</v>
      </c>
      <c r="G161" s="18"/>
      <c r="H161" s="19"/>
    </row>
    <row r="162" spans="1:8" s="2" customFormat="1" ht="16.9" customHeight="1">
      <c r="A162" s="18"/>
      <c r="B162" s="19"/>
      <c r="C162" s="80" t="s">
        <v>271</v>
      </c>
      <c r="D162" s="80" t="s">
        <v>272</v>
      </c>
      <c r="E162" s="7" t="s">
        <v>213</v>
      </c>
      <c r="F162" s="81">
        <v>55.003</v>
      </c>
      <c r="G162" s="18"/>
      <c r="H162" s="19"/>
    </row>
    <row r="163" spans="1:8" s="2" customFormat="1" ht="16.9" customHeight="1">
      <c r="A163" s="18"/>
      <c r="B163" s="19"/>
      <c r="C163" s="76" t="s">
        <v>277</v>
      </c>
      <c r="D163" s="77" t="s">
        <v>1</v>
      </c>
      <c r="E163" s="78" t="s">
        <v>1</v>
      </c>
      <c r="F163" s="79">
        <v>55.003</v>
      </c>
      <c r="G163" s="18"/>
      <c r="H163" s="19"/>
    </row>
    <row r="164" spans="1:8" s="2" customFormat="1" ht="16.9" customHeight="1">
      <c r="A164" s="18"/>
      <c r="B164" s="19"/>
      <c r="C164" s="80" t="s">
        <v>149</v>
      </c>
      <c r="D164" s="80" t="s">
        <v>274</v>
      </c>
      <c r="E164" s="7" t="s">
        <v>1</v>
      </c>
      <c r="F164" s="81">
        <v>55.003</v>
      </c>
      <c r="G164" s="18"/>
      <c r="H164" s="19"/>
    </row>
    <row r="165" spans="1:8" s="2" customFormat="1" ht="16.9" customHeight="1">
      <c r="A165" s="18"/>
      <c r="B165" s="19"/>
      <c r="C165" s="80" t="s">
        <v>275</v>
      </c>
      <c r="D165" s="80" t="s">
        <v>276</v>
      </c>
      <c r="E165" s="7" t="s">
        <v>1</v>
      </c>
      <c r="F165" s="81">
        <v>0</v>
      </c>
      <c r="G165" s="18"/>
      <c r="H165" s="19"/>
    </row>
    <row r="166" spans="1:8" s="2" customFormat="1" ht="16.9" customHeight="1">
      <c r="A166" s="18"/>
      <c r="B166" s="19"/>
      <c r="C166" s="80" t="s">
        <v>277</v>
      </c>
      <c r="D166" s="80" t="s">
        <v>278</v>
      </c>
      <c r="E166" s="7" t="s">
        <v>1</v>
      </c>
      <c r="F166" s="81">
        <v>55.003</v>
      </c>
      <c r="G166" s="18"/>
      <c r="H166" s="19"/>
    </row>
    <row r="167" spans="1:8" s="2" customFormat="1" ht="16.9" customHeight="1">
      <c r="A167" s="18"/>
      <c r="B167" s="19"/>
      <c r="C167" s="76" t="s">
        <v>275</v>
      </c>
      <c r="D167" s="77" t="s">
        <v>1</v>
      </c>
      <c r="E167" s="78" t="s">
        <v>1</v>
      </c>
      <c r="F167" s="79">
        <v>0</v>
      </c>
      <c r="G167" s="18"/>
      <c r="H167" s="19"/>
    </row>
    <row r="168" spans="1:8" s="2" customFormat="1" ht="16.9" customHeight="1">
      <c r="A168" s="18"/>
      <c r="B168" s="19"/>
      <c r="C168" s="80" t="s">
        <v>275</v>
      </c>
      <c r="D168" s="80" t="s">
        <v>276</v>
      </c>
      <c r="E168" s="7" t="s">
        <v>1</v>
      </c>
      <c r="F168" s="81">
        <v>0</v>
      </c>
      <c r="G168" s="18"/>
      <c r="H168" s="19"/>
    </row>
    <row r="169" spans="1:8" s="2" customFormat="1" ht="16.9" customHeight="1">
      <c r="A169" s="18"/>
      <c r="B169" s="19"/>
      <c r="C169" s="76" t="s">
        <v>149</v>
      </c>
      <c r="D169" s="77" t="s">
        <v>1</v>
      </c>
      <c r="E169" s="78" t="s">
        <v>1</v>
      </c>
      <c r="F169" s="79">
        <v>55.003</v>
      </c>
      <c r="G169" s="18"/>
      <c r="H169" s="19"/>
    </row>
    <row r="170" spans="1:8" s="2" customFormat="1" ht="16.9" customHeight="1">
      <c r="A170" s="18"/>
      <c r="B170" s="19"/>
      <c r="C170" s="80" t="s">
        <v>149</v>
      </c>
      <c r="D170" s="80" t="s">
        <v>274</v>
      </c>
      <c r="E170" s="7" t="s">
        <v>1</v>
      </c>
      <c r="F170" s="81">
        <v>55.003</v>
      </c>
      <c r="G170" s="18"/>
      <c r="H170" s="19"/>
    </row>
    <row r="171" spans="1:8" s="2" customFormat="1" ht="16.9" customHeight="1">
      <c r="A171" s="18"/>
      <c r="B171" s="19"/>
      <c r="C171" s="82" t="s">
        <v>848</v>
      </c>
      <c r="D171" s="18"/>
      <c r="E171" s="18"/>
      <c r="F171" s="18"/>
      <c r="G171" s="18"/>
      <c r="H171" s="19"/>
    </row>
    <row r="172" spans="1:8" s="2" customFormat="1" ht="16.9" customHeight="1">
      <c r="A172" s="18"/>
      <c r="B172" s="19"/>
      <c r="C172" s="80" t="s">
        <v>271</v>
      </c>
      <c r="D172" s="80" t="s">
        <v>272</v>
      </c>
      <c r="E172" s="7" t="s">
        <v>213</v>
      </c>
      <c r="F172" s="81">
        <v>55.003</v>
      </c>
      <c r="G172" s="18"/>
      <c r="H172" s="19"/>
    </row>
    <row r="173" spans="1:8" s="2" customFormat="1" ht="16.9" customHeight="1">
      <c r="A173" s="18"/>
      <c r="B173" s="19"/>
      <c r="C173" s="80" t="s">
        <v>281</v>
      </c>
      <c r="D173" s="80" t="s">
        <v>282</v>
      </c>
      <c r="E173" s="7" t="s">
        <v>262</v>
      </c>
      <c r="F173" s="81">
        <v>110.006</v>
      </c>
      <c r="G173" s="18"/>
      <c r="H173" s="19"/>
    </row>
    <row r="174" spans="1:8" s="2" customFormat="1" ht="26.45" customHeight="1">
      <c r="A174" s="18"/>
      <c r="B174" s="19"/>
      <c r="C174" s="75" t="s">
        <v>849</v>
      </c>
      <c r="D174" s="75" t="s">
        <v>96</v>
      </c>
      <c r="E174" s="18"/>
      <c r="F174" s="18"/>
      <c r="G174" s="18"/>
      <c r="H174" s="19"/>
    </row>
    <row r="175" spans="1:8" s="2" customFormat="1" ht="16.9" customHeight="1">
      <c r="A175" s="18"/>
      <c r="B175" s="19"/>
      <c r="C175" s="76" t="s">
        <v>530</v>
      </c>
      <c r="D175" s="77" t="s">
        <v>1</v>
      </c>
      <c r="E175" s="78" t="s">
        <v>1</v>
      </c>
      <c r="F175" s="79">
        <v>0.251</v>
      </c>
      <c r="G175" s="18"/>
      <c r="H175" s="19"/>
    </row>
    <row r="176" spans="1:8" s="2" customFormat="1" ht="16.9" customHeight="1">
      <c r="A176" s="18"/>
      <c r="B176" s="19"/>
      <c r="C176" s="80" t="s">
        <v>530</v>
      </c>
      <c r="D176" s="80" t="s">
        <v>622</v>
      </c>
      <c r="E176" s="7" t="s">
        <v>1</v>
      </c>
      <c r="F176" s="81">
        <v>0.251</v>
      </c>
      <c r="G176" s="18"/>
      <c r="H176" s="19"/>
    </row>
    <row r="177" spans="1:8" s="2" customFormat="1" ht="16.9" customHeight="1">
      <c r="A177" s="18"/>
      <c r="B177" s="19"/>
      <c r="C177" s="82" t="s">
        <v>848</v>
      </c>
      <c r="D177" s="18"/>
      <c r="E177" s="18"/>
      <c r="F177" s="18"/>
      <c r="G177" s="18"/>
      <c r="H177" s="19"/>
    </row>
    <row r="178" spans="1:8" s="2" customFormat="1" ht="16.9" customHeight="1">
      <c r="A178" s="18"/>
      <c r="B178" s="19"/>
      <c r="C178" s="80" t="s">
        <v>619</v>
      </c>
      <c r="D178" s="80" t="s">
        <v>620</v>
      </c>
      <c r="E178" s="7" t="s">
        <v>213</v>
      </c>
      <c r="F178" s="81">
        <v>0.251</v>
      </c>
      <c r="G178" s="18"/>
      <c r="H178" s="19"/>
    </row>
    <row r="179" spans="1:8" s="2" customFormat="1" ht="16.9" customHeight="1">
      <c r="A179" s="18"/>
      <c r="B179" s="19"/>
      <c r="C179" s="80" t="s">
        <v>623</v>
      </c>
      <c r="D179" s="80" t="s">
        <v>624</v>
      </c>
      <c r="E179" s="7" t="s">
        <v>202</v>
      </c>
      <c r="F179" s="81">
        <v>3.138</v>
      </c>
      <c r="G179" s="18"/>
      <c r="H179" s="19"/>
    </row>
    <row r="180" spans="1:8" s="2" customFormat="1" ht="16.9" customHeight="1">
      <c r="A180" s="18"/>
      <c r="B180" s="19"/>
      <c r="C180" s="76" t="s">
        <v>512</v>
      </c>
      <c r="D180" s="77" t="s">
        <v>1</v>
      </c>
      <c r="E180" s="78" t="s">
        <v>1</v>
      </c>
      <c r="F180" s="79">
        <v>9.635</v>
      </c>
      <c r="G180" s="18"/>
      <c r="H180" s="19"/>
    </row>
    <row r="181" spans="1:8" s="2" customFormat="1" ht="16.9" customHeight="1">
      <c r="A181" s="18"/>
      <c r="B181" s="19"/>
      <c r="C181" s="80" t="s">
        <v>512</v>
      </c>
      <c r="D181" s="80" t="s">
        <v>659</v>
      </c>
      <c r="E181" s="7" t="s">
        <v>1</v>
      </c>
      <c r="F181" s="81">
        <v>9.635</v>
      </c>
      <c r="G181" s="18"/>
      <c r="H181" s="19"/>
    </row>
    <row r="182" spans="1:8" s="2" customFormat="1" ht="16.9" customHeight="1">
      <c r="A182" s="18"/>
      <c r="B182" s="19"/>
      <c r="C182" s="82" t="s">
        <v>848</v>
      </c>
      <c r="D182" s="18"/>
      <c r="E182" s="18"/>
      <c r="F182" s="18"/>
      <c r="G182" s="18"/>
      <c r="H182" s="19"/>
    </row>
    <row r="183" spans="1:8" s="2" customFormat="1" ht="16.9" customHeight="1">
      <c r="A183" s="18"/>
      <c r="B183" s="19"/>
      <c r="C183" s="80" t="s">
        <v>656</v>
      </c>
      <c r="D183" s="80" t="s">
        <v>657</v>
      </c>
      <c r="E183" s="7" t="s">
        <v>213</v>
      </c>
      <c r="F183" s="81">
        <v>9.635</v>
      </c>
      <c r="G183" s="18"/>
      <c r="H183" s="19"/>
    </row>
    <row r="184" spans="1:8" s="2" customFormat="1" ht="22.5">
      <c r="A184" s="18"/>
      <c r="B184" s="19"/>
      <c r="C184" s="80" t="s">
        <v>725</v>
      </c>
      <c r="D184" s="80" t="s">
        <v>726</v>
      </c>
      <c r="E184" s="7" t="s">
        <v>262</v>
      </c>
      <c r="F184" s="81">
        <v>3.18</v>
      </c>
      <c r="G184" s="18"/>
      <c r="H184" s="19"/>
    </row>
    <row r="185" spans="1:8" s="2" customFormat="1" ht="16.9" customHeight="1">
      <c r="A185" s="18"/>
      <c r="B185" s="19"/>
      <c r="C185" s="76" t="s">
        <v>516</v>
      </c>
      <c r="D185" s="77" t="s">
        <v>1</v>
      </c>
      <c r="E185" s="78" t="s">
        <v>1</v>
      </c>
      <c r="F185" s="79">
        <v>7.266</v>
      </c>
      <c r="G185" s="18"/>
      <c r="H185" s="19"/>
    </row>
    <row r="186" spans="1:8" s="2" customFormat="1" ht="16.9" customHeight="1">
      <c r="A186" s="18"/>
      <c r="B186" s="19"/>
      <c r="C186" s="80" t="s">
        <v>516</v>
      </c>
      <c r="D186" s="80" t="s">
        <v>668</v>
      </c>
      <c r="E186" s="7" t="s">
        <v>1</v>
      </c>
      <c r="F186" s="81">
        <v>7.266</v>
      </c>
      <c r="G186" s="18"/>
      <c r="H186" s="19"/>
    </row>
    <row r="187" spans="1:8" s="2" customFormat="1" ht="16.9" customHeight="1">
      <c r="A187" s="18"/>
      <c r="B187" s="19"/>
      <c r="C187" s="82" t="s">
        <v>848</v>
      </c>
      <c r="D187" s="18"/>
      <c r="E187" s="18"/>
      <c r="F187" s="18"/>
      <c r="G187" s="18"/>
      <c r="H187" s="19"/>
    </row>
    <row r="188" spans="1:8" s="2" customFormat="1" ht="16.9" customHeight="1">
      <c r="A188" s="18"/>
      <c r="B188" s="19"/>
      <c r="C188" s="80" t="s">
        <v>665</v>
      </c>
      <c r="D188" s="80" t="s">
        <v>666</v>
      </c>
      <c r="E188" s="7" t="s">
        <v>213</v>
      </c>
      <c r="F188" s="81">
        <v>7.266</v>
      </c>
      <c r="G188" s="18"/>
      <c r="H188" s="19"/>
    </row>
    <row r="189" spans="1:8" s="2" customFormat="1" ht="16.9" customHeight="1">
      <c r="A189" s="18"/>
      <c r="B189" s="19"/>
      <c r="C189" s="80" t="s">
        <v>733</v>
      </c>
      <c r="D189" s="80" t="s">
        <v>734</v>
      </c>
      <c r="E189" s="7" t="s">
        <v>262</v>
      </c>
      <c r="F189" s="81">
        <v>0.436</v>
      </c>
      <c r="G189" s="18"/>
      <c r="H189" s="19"/>
    </row>
    <row r="190" spans="1:8" s="2" customFormat="1" ht="16.9" customHeight="1">
      <c r="A190" s="18"/>
      <c r="B190" s="19"/>
      <c r="C190" s="76" t="s">
        <v>514</v>
      </c>
      <c r="D190" s="77" t="s">
        <v>1</v>
      </c>
      <c r="E190" s="78" t="s">
        <v>1</v>
      </c>
      <c r="F190" s="79">
        <v>0.23</v>
      </c>
      <c r="G190" s="18"/>
      <c r="H190" s="19"/>
    </row>
    <row r="191" spans="1:8" s="2" customFormat="1" ht="16.9" customHeight="1">
      <c r="A191" s="18"/>
      <c r="B191" s="19"/>
      <c r="C191" s="80" t="s">
        <v>1</v>
      </c>
      <c r="D191" s="80" t="s">
        <v>663</v>
      </c>
      <c r="E191" s="7" t="s">
        <v>1</v>
      </c>
      <c r="F191" s="81">
        <v>0.096</v>
      </c>
      <c r="G191" s="18"/>
      <c r="H191" s="19"/>
    </row>
    <row r="192" spans="1:8" s="2" customFormat="1" ht="16.9" customHeight="1">
      <c r="A192" s="18"/>
      <c r="B192" s="19"/>
      <c r="C192" s="80" t="s">
        <v>1</v>
      </c>
      <c r="D192" s="80" t="s">
        <v>664</v>
      </c>
      <c r="E192" s="7" t="s">
        <v>1</v>
      </c>
      <c r="F192" s="81">
        <v>0.134</v>
      </c>
      <c r="G192" s="18"/>
      <c r="H192" s="19"/>
    </row>
    <row r="193" spans="1:8" s="2" customFormat="1" ht="16.9" customHeight="1">
      <c r="A193" s="18"/>
      <c r="B193" s="19"/>
      <c r="C193" s="80" t="s">
        <v>514</v>
      </c>
      <c r="D193" s="80" t="s">
        <v>192</v>
      </c>
      <c r="E193" s="7" t="s">
        <v>1</v>
      </c>
      <c r="F193" s="81">
        <v>0.23</v>
      </c>
      <c r="G193" s="18"/>
      <c r="H193" s="19"/>
    </row>
    <row r="194" spans="1:8" s="2" customFormat="1" ht="16.9" customHeight="1">
      <c r="A194" s="18"/>
      <c r="B194" s="19"/>
      <c r="C194" s="82" t="s">
        <v>848</v>
      </c>
      <c r="D194" s="18"/>
      <c r="E194" s="18"/>
      <c r="F194" s="18"/>
      <c r="G194" s="18"/>
      <c r="H194" s="19"/>
    </row>
    <row r="195" spans="1:8" s="2" customFormat="1" ht="16.9" customHeight="1">
      <c r="A195" s="18"/>
      <c r="B195" s="19"/>
      <c r="C195" s="80" t="s">
        <v>660</v>
      </c>
      <c r="D195" s="80" t="s">
        <v>661</v>
      </c>
      <c r="E195" s="7" t="s">
        <v>213</v>
      </c>
      <c r="F195" s="81">
        <v>0.23</v>
      </c>
      <c r="G195" s="18"/>
      <c r="H195" s="19"/>
    </row>
    <row r="196" spans="1:8" s="2" customFormat="1" ht="22.5">
      <c r="A196" s="18"/>
      <c r="B196" s="19"/>
      <c r="C196" s="80" t="s">
        <v>729</v>
      </c>
      <c r="D196" s="80" t="s">
        <v>730</v>
      </c>
      <c r="E196" s="7" t="s">
        <v>262</v>
      </c>
      <c r="F196" s="81">
        <v>0.138</v>
      </c>
      <c r="G196" s="18"/>
      <c r="H196" s="19"/>
    </row>
    <row r="197" spans="1:8" s="2" customFormat="1" ht="16.9" customHeight="1">
      <c r="A197" s="18"/>
      <c r="B197" s="19"/>
      <c r="C197" s="76" t="s">
        <v>480</v>
      </c>
      <c r="D197" s="77" t="s">
        <v>1</v>
      </c>
      <c r="E197" s="78" t="s">
        <v>1</v>
      </c>
      <c r="F197" s="79">
        <v>96.12</v>
      </c>
      <c r="G197" s="18"/>
      <c r="H197" s="19"/>
    </row>
    <row r="198" spans="1:8" s="2" customFormat="1" ht="16.9" customHeight="1">
      <c r="A198" s="18"/>
      <c r="B198" s="19"/>
      <c r="C198" s="80" t="s">
        <v>552</v>
      </c>
      <c r="D198" s="80" t="s">
        <v>553</v>
      </c>
      <c r="E198" s="7" t="s">
        <v>1</v>
      </c>
      <c r="F198" s="81">
        <v>96.12</v>
      </c>
      <c r="G198" s="18"/>
      <c r="H198" s="19"/>
    </row>
    <row r="199" spans="1:8" s="2" customFormat="1" ht="16.9" customHeight="1">
      <c r="A199" s="18"/>
      <c r="B199" s="19"/>
      <c r="C199" s="80" t="s">
        <v>480</v>
      </c>
      <c r="D199" s="80" t="s">
        <v>192</v>
      </c>
      <c r="E199" s="7" t="s">
        <v>1</v>
      </c>
      <c r="F199" s="81">
        <v>96.12</v>
      </c>
      <c r="G199" s="18"/>
      <c r="H199" s="19"/>
    </row>
    <row r="200" spans="1:8" s="2" customFormat="1" ht="16.9" customHeight="1">
      <c r="A200" s="18"/>
      <c r="B200" s="19"/>
      <c r="C200" s="82" t="s">
        <v>848</v>
      </c>
      <c r="D200" s="18"/>
      <c r="E200" s="18"/>
      <c r="F200" s="18"/>
      <c r="G200" s="18"/>
      <c r="H200" s="19"/>
    </row>
    <row r="201" spans="1:8" s="2" customFormat="1" ht="16.9" customHeight="1">
      <c r="A201" s="18"/>
      <c r="B201" s="19"/>
      <c r="C201" s="80" t="s">
        <v>549</v>
      </c>
      <c r="D201" s="80" t="s">
        <v>550</v>
      </c>
      <c r="E201" s="7" t="s">
        <v>213</v>
      </c>
      <c r="F201" s="81">
        <v>43.254</v>
      </c>
      <c r="G201" s="18"/>
      <c r="H201" s="19"/>
    </row>
    <row r="202" spans="1:8" s="2" customFormat="1" ht="16.9" customHeight="1">
      <c r="A202" s="18"/>
      <c r="B202" s="19"/>
      <c r="C202" s="80" t="s">
        <v>555</v>
      </c>
      <c r="D202" s="80" t="s">
        <v>556</v>
      </c>
      <c r="E202" s="7" t="s">
        <v>213</v>
      </c>
      <c r="F202" s="81">
        <v>48.06</v>
      </c>
      <c r="G202" s="18"/>
      <c r="H202" s="19"/>
    </row>
    <row r="203" spans="1:8" s="2" customFormat="1" ht="16.9" customHeight="1">
      <c r="A203" s="18"/>
      <c r="B203" s="19"/>
      <c r="C203" s="80" t="s">
        <v>559</v>
      </c>
      <c r="D203" s="80" t="s">
        <v>560</v>
      </c>
      <c r="E203" s="7" t="s">
        <v>213</v>
      </c>
      <c r="F203" s="81">
        <v>4.806</v>
      </c>
      <c r="G203" s="18"/>
      <c r="H203" s="19"/>
    </row>
    <row r="204" spans="1:8" s="2" customFormat="1" ht="16.9" customHeight="1">
      <c r="A204" s="18"/>
      <c r="B204" s="19"/>
      <c r="C204" s="80" t="s">
        <v>271</v>
      </c>
      <c r="D204" s="80" t="s">
        <v>272</v>
      </c>
      <c r="E204" s="7" t="s">
        <v>213</v>
      </c>
      <c r="F204" s="81">
        <v>94.978</v>
      </c>
      <c r="G204" s="18"/>
      <c r="H204" s="19"/>
    </row>
    <row r="205" spans="1:8" s="2" customFormat="1" ht="16.9" customHeight="1">
      <c r="A205" s="18"/>
      <c r="B205" s="19"/>
      <c r="C205" s="76" t="s">
        <v>482</v>
      </c>
      <c r="D205" s="77" t="s">
        <v>1</v>
      </c>
      <c r="E205" s="78" t="s">
        <v>1</v>
      </c>
      <c r="F205" s="79">
        <v>43.254</v>
      </c>
      <c r="G205" s="18"/>
      <c r="H205" s="19"/>
    </row>
    <row r="206" spans="1:8" s="2" customFormat="1" ht="16.9" customHeight="1">
      <c r="A206" s="18"/>
      <c r="B206" s="19"/>
      <c r="C206" s="80" t="s">
        <v>482</v>
      </c>
      <c r="D206" s="80" t="s">
        <v>554</v>
      </c>
      <c r="E206" s="7" t="s">
        <v>1</v>
      </c>
      <c r="F206" s="81">
        <v>43.254</v>
      </c>
      <c r="G206" s="18"/>
      <c r="H206" s="19"/>
    </row>
    <row r="207" spans="1:8" s="2" customFormat="1" ht="16.9" customHeight="1">
      <c r="A207" s="18"/>
      <c r="B207" s="19"/>
      <c r="C207" s="82" t="s">
        <v>848</v>
      </c>
      <c r="D207" s="18"/>
      <c r="E207" s="18"/>
      <c r="F207" s="18"/>
      <c r="G207" s="18"/>
      <c r="H207" s="19"/>
    </row>
    <row r="208" spans="1:8" s="2" customFormat="1" ht="16.9" customHeight="1">
      <c r="A208" s="18"/>
      <c r="B208" s="19"/>
      <c r="C208" s="80" t="s">
        <v>549</v>
      </c>
      <c r="D208" s="80" t="s">
        <v>550</v>
      </c>
      <c r="E208" s="7" t="s">
        <v>213</v>
      </c>
      <c r="F208" s="81">
        <v>43.254</v>
      </c>
      <c r="G208" s="18"/>
      <c r="H208" s="19"/>
    </row>
    <row r="209" spans="1:8" s="2" customFormat="1" ht="16.9" customHeight="1">
      <c r="A209" s="18"/>
      <c r="B209" s="19"/>
      <c r="C209" s="80" t="s">
        <v>585</v>
      </c>
      <c r="D209" s="80" t="s">
        <v>586</v>
      </c>
      <c r="E209" s="7" t="s">
        <v>213</v>
      </c>
      <c r="F209" s="81">
        <v>91.314</v>
      </c>
      <c r="G209" s="18"/>
      <c r="H209" s="19"/>
    </row>
    <row r="210" spans="1:8" s="2" customFormat="1" ht="22.5">
      <c r="A210" s="18"/>
      <c r="B210" s="19"/>
      <c r="C210" s="80" t="s">
        <v>243</v>
      </c>
      <c r="D210" s="80" t="s">
        <v>244</v>
      </c>
      <c r="E210" s="7" t="s">
        <v>213</v>
      </c>
      <c r="F210" s="81">
        <v>91.314</v>
      </c>
      <c r="G210" s="18"/>
      <c r="H210" s="19"/>
    </row>
    <row r="211" spans="1:8" s="2" customFormat="1" ht="16.9" customHeight="1">
      <c r="A211" s="18"/>
      <c r="B211" s="19"/>
      <c r="C211" s="76" t="s">
        <v>552</v>
      </c>
      <c r="D211" s="77" t="s">
        <v>1</v>
      </c>
      <c r="E211" s="78" t="s">
        <v>1</v>
      </c>
      <c r="F211" s="79">
        <v>96.12</v>
      </c>
      <c r="G211" s="18"/>
      <c r="H211" s="19"/>
    </row>
    <row r="212" spans="1:8" s="2" customFormat="1" ht="16.9" customHeight="1">
      <c r="A212" s="18"/>
      <c r="B212" s="19"/>
      <c r="C212" s="80" t="s">
        <v>552</v>
      </c>
      <c r="D212" s="80" t="s">
        <v>553</v>
      </c>
      <c r="E212" s="7" t="s">
        <v>1</v>
      </c>
      <c r="F212" s="81">
        <v>96.12</v>
      </c>
      <c r="G212" s="18"/>
      <c r="H212" s="19"/>
    </row>
    <row r="213" spans="1:8" s="2" customFormat="1" ht="16.9" customHeight="1">
      <c r="A213" s="18"/>
      <c r="B213" s="19"/>
      <c r="C213" s="76" t="s">
        <v>484</v>
      </c>
      <c r="D213" s="77" t="s">
        <v>1</v>
      </c>
      <c r="E213" s="78" t="s">
        <v>1</v>
      </c>
      <c r="F213" s="79">
        <v>48.06</v>
      </c>
      <c r="G213" s="18"/>
      <c r="H213" s="19"/>
    </row>
    <row r="214" spans="1:8" s="2" customFormat="1" ht="16.9" customHeight="1">
      <c r="A214" s="18"/>
      <c r="B214" s="19"/>
      <c r="C214" s="80" t="s">
        <v>484</v>
      </c>
      <c r="D214" s="80" t="s">
        <v>558</v>
      </c>
      <c r="E214" s="7" t="s">
        <v>1</v>
      </c>
      <c r="F214" s="81">
        <v>48.06</v>
      </c>
      <c r="G214" s="18"/>
      <c r="H214" s="19"/>
    </row>
    <row r="215" spans="1:8" s="2" customFormat="1" ht="16.9" customHeight="1">
      <c r="A215" s="18"/>
      <c r="B215" s="19"/>
      <c r="C215" s="82" t="s">
        <v>848</v>
      </c>
      <c r="D215" s="18"/>
      <c r="E215" s="18"/>
      <c r="F215" s="18"/>
      <c r="G215" s="18"/>
      <c r="H215" s="19"/>
    </row>
    <row r="216" spans="1:8" s="2" customFormat="1" ht="16.9" customHeight="1">
      <c r="A216" s="18"/>
      <c r="B216" s="19"/>
      <c r="C216" s="80" t="s">
        <v>555</v>
      </c>
      <c r="D216" s="80" t="s">
        <v>556</v>
      </c>
      <c r="E216" s="7" t="s">
        <v>213</v>
      </c>
      <c r="F216" s="81">
        <v>48.06</v>
      </c>
      <c r="G216" s="18"/>
      <c r="H216" s="19"/>
    </row>
    <row r="217" spans="1:8" s="2" customFormat="1" ht="16.9" customHeight="1">
      <c r="A217" s="18"/>
      <c r="B217" s="19"/>
      <c r="C217" s="80" t="s">
        <v>585</v>
      </c>
      <c r="D217" s="80" t="s">
        <v>586</v>
      </c>
      <c r="E217" s="7" t="s">
        <v>213</v>
      </c>
      <c r="F217" s="81">
        <v>91.314</v>
      </c>
      <c r="G217" s="18"/>
      <c r="H217" s="19"/>
    </row>
    <row r="218" spans="1:8" s="2" customFormat="1" ht="22.5">
      <c r="A218" s="18"/>
      <c r="B218" s="19"/>
      <c r="C218" s="80" t="s">
        <v>243</v>
      </c>
      <c r="D218" s="80" t="s">
        <v>244</v>
      </c>
      <c r="E218" s="7" t="s">
        <v>213</v>
      </c>
      <c r="F218" s="81">
        <v>91.314</v>
      </c>
      <c r="G218" s="18"/>
      <c r="H218" s="19"/>
    </row>
    <row r="219" spans="1:8" s="2" customFormat="1" ht="16.9" customHeight="1">
      <c r="A219" s="18"/>
      <c r="B219" s="19"/>
      <c r="C219" s="76" t="s">
        <v>486</v>
      </c>
      <c r="D219" s="77" t="s">
        <v>1</v>
      </c>
      <c r="E219" s="78" t="s">
        <v>1</v>
      </c>
      <c r="F219" s="79">
        <v>4.806</v>
      </c>
      <c r="G219" s="18"/>
      <c r="H219" s="19"/>
    </row>
    <row r="220" spans="1:8" s="2" customFormat="1" ht="16.9" customHeight="1">
      <c r="A220" s="18"/>
      <c r="B220" s="19"/>
      <c r="C220" s="80" t="s">
        <v>486</v>
      </c>
      <c r="D220" s="80" t="s">
        <v>562</v>
      </c>
      <c r="E220" s="7" t="s">
        <v>1</v>
      </c>
      <c r="F220" s="81">
        <v>4.806</v>
      </c>
      <c r="G220" s="18"/>
      <c r="H220" s="19"/>
    </row>
    <row r="221" spans="1:8" s="2" customFormat="1" ht="16.9" customHeight="1">
      <c r="A221" s="18"/>
      <c r="B221" s="19"/>
      <c r="C221" s="82" t="s">
        <v>848</v>
      </c>
      <c r="D221" s="18"/>
      <c r="E221" s="18"/>
      <c r="F221" s="18"/>
      <c r="G221" s="18"/>
      <c r="H221" s="19"/>
    </row>
    <row r="222" spans="1:8" s="2" customFormat="1" ht="16.9" customHeight="1">
      <c r="A222" s="18"/>
      <c r="B222" s="19"/>
      <c r="C222" s="80" t="s">
        <v>559</v>
      </c>
      <c r="D222" s="80" t="s">
        <v>560</v>
      </c>
      <c r="E222" s="7" t="s">
        <v>213</v>
      </c>
      <c r="F222" s="81">
        <v>4.806</v>
      </c>
      <c r="G222" s="18"/>
      <c r="H222" s="19"/>
    </row>
    <row r="223" spans="1:8" s="2" customFormat="1" ht="16.9" customHeight="1">
      <c r="A223" s="18"/>
      <c r="B223" s="19"/>
      <c r="C223" s="80" t="s">
        <v>589</v>
      </c>
      <c r="D223" s="80" t="s">
        <v>590</v>
      </c>
      <c r="E223" s="7" t="s">
        <v>213</v>
      </c>
      <c r="F223" s="81">
        <v>4.806</v>
      </c>
      <c r="G223" s="18"/>
      <c r="H223" s="19"/>
    </row>
    <row r="224" spans="1:8" s="2" customFormat="1" ht="22.5">
      <c r="A224" s="18"/>
      <c r="B224" s="19"/>
      <c r="C224" s="80" t="s">
        <v>253</v>
      </c>
      <c r="D224" s="80" t="s">
        <v>254</v>
      </c>
      <c r="E224" s="7" t="s">
        <v>213</v>
      </c>
      <c r="F224" s="81">
        <v>4.806</v>
      </c>
      <c r="G224" s="18"/>
      <c r="H224" s="19"/>
    </row>
    <row r="225" spans="1:8" s="2" customFormat="1" ht="16.9" customHeight="1">
      <c r="A225" s="18"/>
      <c r="B225" s="19"/>
      <c r="C225" s="76" t="s">
        <v>528</v>
      </c>
      <c r="D225" s="77" t="s">
        <v>1</v>
      </c>
      <c r="E225" s="78" t="s">
        <v>1</v>
      </c>
      <c r="F225" s="79">
        <v>4.153</v>
      </c>
      <c r="G225" s="18"/>
      <c r="H225" s="19"/>
    </row>
    <row r="226" spans="1:8" s="2" customFormat="1" ht="16.9" customHeight="1">
      <c r="A226" s="18"/>
      <c r="B226" s="19"/>
      <c r="C226" s="80" t="s">
        <v>528</v>
      </c>
      <c r="D226" s="80" t="s">
        <v>774</v>
      </c>
      <c r="E226" s="7" t="s">
        <v>1</v>
      </c>
      <c r="F226" s="81">
        <v>4.153</v>
      </c>
      <c r="G226" s="18"/>
      <c r="H226" s="19"/>
    </row>
    <row r="227" spans="1:8" s="2" customFormat="1" ht="16.9" customHeight="1">
      <c r="A227" s="18"/>
      <c r="B227" s="19"/>
      <c r="C227" s="82" t="s">
        <v>848</v>
      </c>
      <c r="D227" s="18"/>
      <c r="E227" s="18"/>
      <c r="F227" s="18"/>
      <c r="G227" s="18"/>
      <c r="H227" s="19"/>
    </row>
    <row r="228" spans="1:8" s="2" customFormat="1" ht="16.9" customHeight="1">
      <c r="A228" s="18"/>
      <c r="B228" s="19"/>
      <c r="C228" s="80" t="s">
        <v>771</v>
      </c>
      <c r="D228" s="80" t="s">
        <v>772</v>
      </c>
      <c r="E228" s="7" t="s">
        <v>202</v>
      </c>
      <c r="F228" s="81">
        <v>4.153</v>
      </c>
      <c r="G228" s="18"/>
      <c r="H228" s="19"/>
    </row>
    <row r="229" spans="1:8" s="2" customFormat="1" ht="16.9" customHeight="1">
      <c r="A229" s="18"/>
      <c r="B229" s="19"/>
      <c r="C229" s="80" t="s">
        <v>776</v>
      </c>
      <c r="D229" s="80" t="s">
        <v>777</v>
      </c>
      <c r="E229" s="7" t="s">
        <v>301</v>
      </c>
      <c r="F229" s="81">
        <v>38.256</v>
      </c>
      <c r="G229" s="18"/>
      <c r="H229" s="19"/>
    </row>
    <row r="230" spans="1:8" s="2" customFormat="1" ht="16.9" customHeight="1">
      <c r="A230" s="18"/>
      <c r="B230" s="19"/>
      <c r="C230" s="76" t="s">
        <v>526</v>
      </c>
      <c r="D230" s="77" t="s">
        <v>1</v>
      </c>
      <c r="E230" s="78" t="s">
        <v>1</v>
      </c>
      <c r="F230" s="79">
        <v>17.983</v>
      </c>
      <c r="G230" s="18"/>
      <c r="H230" s="19"/>
    </row>
    <row r="231" spans="1:8" s="2" customFormat="1" ht="16.9" customHeight="1">
      <c r="A231" s="18"/>
      <c r="B231" s="19"/>
      <c r="C231" s="80" t="s">
        <v>526</v>
      </c>
      <c r="D231" s="80" t="s">
        <v>759</v>
      </c>
      <c r="E231" s="7" t="s">
        <v>1</v>
      </c>
      <c r="F231" s="81">
        <v>17.983</v>
      </c>
      <c r="G231" s="18"/>
      <c r="H231" s="19"/>
    </row>
    <row r="232" spans="1:8" s="2" customFormat="1" ht="16.9" customHeight="1">
      <c r="A232" s="18"/>
      <c r="B232" s="19"/>
      <c r="C232" s="82" t="s">
        <v>848</v>
      </c>
      <c r="D232" s="18"/>
      <c r="E232" s="18"/>
      <c r="F232" s="18"/>
      <c r="G232" s="18"/>
      <c r="H232" s="19"/>
    </row>
    <row r="233" spans="1:8" s="2" customFormat="1" ht="16.9" customHeight="1">
      <c r="A233" s="18"/>
      <c r="B233" s="19"/>
      <c r="C233" s="80" t="s">
        <v>756</v>
      </c>
      <c r="D233" s="80" t="s">
        <v>757</v>
      </c>
      <c r="E233" s="7" t="s">
        <v>202</v>
      </c>
      <c r="F233" s="81">
        <v>17.983</v>
      </c>
      <c r="G233" s="18"/>
      <c r="H233" s="19"/>
    </row>
    <row r="234" spans="1:8" s="2" customFormat="1" ht="16.9" customHeight="1">
      <c r="A234" s="18"/>
      <c r="B234" s="19"/>
      <c r="C234" s="80" t="s">
        <v>776</v>
      </c>
      <c r="D234" s="80" t="s">
        <v>777</v>
      </c>
      <c r="E234" s="7" t="s">
        <v>301</v>
      </c>
      <c r="F234" s="81">
        <v>38.256</v>
      </c>
      <c r="G234" s="18"/>
      <c r="H234" s="19"/>
    </row>
    <row r="235" spans="1:8" s="2" customFormat="1" ht="16.9" customHeight="1">
      <c r="A235" s="18"/>
      <c r="B235" s="19"/>
      <c r="C235" s="76" t="s">
        <v>520</v>
      </c>
      <c r="D235" s="77" t="s">
        <v>1</v>
      </c>
      <c r="E235" s="78" t="s">
        <v>1</v>
      </c>
      <c r="F235" s="79">
        <v>12.874</v>
      </c>
      <c r="G235" s="18"/>
      <c r="H235" s="19"/>
    </row>
    <row r="236" spans="1:8" s="2" customFormat="1" ht="16.9" customHeight="1">
      <c r="A236" s="18"/>
      <c r="B236" s="19"/>
      <c r="C236" s="80" t="s">
        <v>520</v>
      </c>
      <c r="D236" s="80" t="s">
        <v>764</v>
      </c>
      <c r="E236" s="7" t="s">
        <v>1</v>
      </c>
      <c r="F236" s="81">
        <v>12.874</v>
      </c>
      <c r="G236" s="18"/>
      <c r="H236" s="19"/>
    </row>
    <row r="237" spans="1:8" s="2" customFormat="1" ht="16.9" customHeight="1">
      <c r="A237" s="18"/>
      <c r="B237" s="19"/>
      <c r="C237" s="82" t="s">
        <v>848</v>
      </c>
      <c r="D237" s="18"/>
      <c r="E237" s="18"/>
      <c r="F237" s="18"/>
      <c r="G237" s="18"/>
      <c r="H237" s="19"/>
    </row>
    <row r="238" spans="1:8" s="2" customFormat="1" ht="16.9" customHeight="1">
      <c r="A238" s="18"/>
      <c r="B238" s="19"/>
      <c r="C238" s="80" t="s">
        <v>761</v>
      </c>
      <c r="D238" s="80" t="s">
        <v>762</v>
      </c>
      <c r="E238" s="7" t="s">
        <v>202</v>
      </c>
      <c r="F238" s="81">
        <v>12.874</v>
      </c>
      <c r="G238" s="18"/>
      <c r="H238" s="19"/>
    </row>
    <row r="239" spans="1:8" s="2" customFormat="1" ht="16.9" customHeight="1">
      <c r="A239" s="18"/>
      <c r="B239" s="19"/>
      <c r="C239" s="80" t="s">
        <v>766</v>
      </c>
      <c r="D239" s="80" t="s">
        <v>767</v>
      </c>
      <c r="E239" s="7" t="s">
        <v>301</v>
      </c>
      <c r="F239" s="81">
        <v>5.746</v>
      </c>
      <c r="G239" s="18"/>
      <c r="H239" s="19"/>
    </row>
    <row r="240" spans="1:8" s="2" customFormat="1" ht="16.9" customHeight="1">
      <c r="A240" s="18"/>
      <c r="B240" s="19"/>
      <c r="C240" s="76" t="s">
        <v>524</v>
      </c>
      <c r="D240" s="77" t="s">
        <v>1</v>
      </c>
      <c r="E240" s="78" t="s">
        <v>1</v>
      </c>
      <c r="F240" s="79">
        <v>3.368</v>
      </c>
      <c r="G240" s="18"/>
      <c r="H240" s="19"/>
    </row>
    <row r="241" spans="1:8" s="2" customFormat="1" ht="22.5">
      <c r="A241" s="18"/>
      <c r="B241" s="19"/>
      <c r="C241" s="80" t="s">
        <v>524</v>
      </c>
      <c r="D241" s="80" t="s">
        <v>749</v>
      </c>
      <c r="E241" s="7" t="s">
        <v>1</v>
      </c>
      <c r="F241" s="81">
        <v>3.368</v>
      </c>
      <c r="G241" s="18"/>
      <c r="H241" s="19"/>
    </row>
    <row r="242" spans="1:8" s="2" customFormat="1" ht="16.9" customHeight="1">
      <c r="A242" s="18"/>
      <c r="B242" s="19"/>
      <c r="C242" s="82" t="s">
        <v>848</v>
      </c>
      <c r="D242" s="18"/>
      <c r="E242" s="18"/>
      <c r="F242" s="18"/>
      <c r="G242" s="18"/>
      <c r="H242" s="19"/>
    </row>
    <row r="243" spans="1:8" s="2" customFormat="1" ht="16.9" customHeight="1">
      <c r="A243" s="18"/>
      <c r="B243" s="19"/>
      <c r="C243" s="80" t="s">
        <v>746</v>
      </c>
      <c r="D243" s="80" t="s">
        <v>747</v>
      </c>
      <c r="E243" s="7" t="s">
        <v>202</v>
      </c>
      <c r="F243" s="81">
        <v>3.368</v>
      </c>
      <c r="G243" s="18"/>
      <c r="H243" s="19"/>
    </row>
    <row r="244" spans="1:8" s="2" customFormat="1" ht="16.9" customHeight="1">
      <c r="A244" s="18"/>
      <c r="B244" s="19"/>
      <c r="C244" s="80" t="s">
        <v>776</v>
      </c>
      <c r="D244" s="80" t="s">
        <v>777</v>
      </c>
      <c r="E244" s="7" t="s">
        <v>301</v>
      </c>
      <c r="F244" s="81">
        <v>38.256</v>
      </c>
      <c r="G244" s="18"/>
      <c r="H244" s="19"/>
    </row>
    <row r="245" spans="1:8" s="2" customFormat="1" ht="16.9" customHeight="1">
      <c r="A245" s="18"/>
      <c r="B245" s="19"/>
      <c r="C245" s="76" t="s">
        <v>522</v>
      </c>
      <c r="D245" s="77" t="s">
        <v>1</v>
      </c>
      <c r="E245" s="78" t="s">
        <v>1</v>
      </c>
      <c r="F245" s="79">
        <v>6.28</v>
      </c>
      <c r="G245" s="18"/>
      <c r="H245" s="19"/>
    </row>
    <row r="246" spans="1:8" s="2" customFormat="1" ht="16.9" customHeight="1">
      <c r="A246" s="18"/>
      <c r="B246" s="19"/>
      <c r="C246" s="80" t="s">
        <v>522</v>
      </c>
      <c r="D246" s="80" t="s">
        <v>754</v>
      </c>
      <c r="E246" s="7" t="s">
        <v>1</v>
      </c>
      <c r="F246" s="81">
        <v>6.28</v>
      </c>
      <c r="G246" s="18"/>
      <c r="H246" s="19"/>
    </row>
    <row r="247" spans="1:8" s="2" customFormat="1" ht="16.9" customHeight="1">
      <c r="A247" s="18"/>
      <c r="B247" s="19"/>
      <c r="C247" s="82" t="s">
        <v>848</v>
      </c>
      <c r="D247" s="18"/>
      <c r="E247" s="18"/>
      <c r="F247" s="18"/>
      <c r="G247" s="18"/>
      <c r="H247" s="19"/>
    </row>
    <row r="248" spans="1:8" s="2" customFormat="1" ht="16.9" customHeight="1">
      <c r="A248" s="18"/>
      <c r="B248" s="19"/>
      <c r="C248" s="80" t="s">
        <v>751</v>
      </c>
      <c r="D248" s="80" t="s">
        <v>752</v>
      </c>
      <c r="E248" s="7" t="s">
        <v>202</v>
      </c>
      <c r="F248" s="81">
        <v>6.28</v>
      </c>
      <c r="G248" s="18"/>
      <c r="H248" s="19"/>
    </row>
    <row r="249" spans="1:8" s="2" customFormat="1" ht="16.9" customHeight="1">
      <c r="A249" s="18"/>
      <c r="B249" s="19"/>
      <c r="C249" s="80" t="s">
        <v>766</v>
      </c>
      <c r="D249" s="80" t="s">
        <v>767</v>
      </c>
      <c r="E249" s="7" t="s">
        <v>301</v>
      </c>
      <c r="F249" s="81">
        <v>5.746</v>
      </c>
      <c r="G249" s="18"/>
      <c r="H249" s="19"/>
    </row>
    <row r="250" spans="1:8" s="2" customFormat="1" ht="16.9" customHeight="1">
      <c r="A250" s="18"/>
      <c r="B250" s="19"/>
      <c r="C250" s="76" t="s">
        <v>140</v>
      </c>
      <c r="D250" s="77" t="s">
        <v>1</v>
      </c>
      <c r="E250" s="78" t="s">
        <v>1</v>
      </c>
      <c r="F250" s="79">
        <v>96.12</v>
      </c>
      <c r="G250" s="18"/>
      <c r="H250" s="19"/>
    </row>
    <row r="251" spans="1:8" s="2" customFormat="1" ht="16.9" customHeight="1">
      <c r="A251" s="18"/>
      <c r="B251" s="19"/>
      <c r="C251" s="80" t="s">
        <v>140</v>
      </c>
      <c r="D251" s="80" t="s">
        <v>599</v>
      </c>
      <c r="E251" s="7" t="s">
        <v>1</v>
      </c>
      <c r="F251" s="81">
        <v>96.12</v>
      </c>
      <c r="G251" s="18"/>
      <c r="H251" s="19"/>
    </row>
    <row r="252" spans="1:8" s="2" customFormat="1" ht="16.9" customHeight="1">
      <c r="A252" s="18"/>
      <c r="B252" s="19"/>
      <c r="C252" s="82" t="s">
        <v>848</v>
      </c>
      <c r="D252" s="18"/>
      <c r="E252" s="18"/>
      <c r="F252" s="18"/>
      <c r="G252" s="18"/>
      <c r="H252" s="19"/>
    </row>
    <row r="253" spans="1:8" s="2" customFormat="1" ht="16.9" customHeight="1">
      <c r="A253" s="18"/>
      <c r="B253" s="19"/>
      <c r="C253" s="80" t="s">
        <v>260</v>
      </c>
      <c r="D253" s="80" t="s">
        <v>261</v>
      </c>
      <c r="E253" s="7" t="s">
        <v>262</v>
      </c>
      <c r="F253" s="81">
        <v>192.24</v>
      </c>
      <c r="G253" s="18"/>
      <c r="H253" s="19"/>
    </row>
    <row r="254" spans="1:8" s="2" customFormat="1" ht="16.9" customHeight="1">
      <c r="A254" s="18"/>
      <c r="B254" s="19"/>
      <c r="C254" s="80" t="s">
        <v>267</v>
      </c>
      <c r="D254" s="80" t="s">
        <v>268</v>
      </c>
      <c r="E254" s="7" t="s">
        <v>213</v>
      </c>
      <c r="F254" s="81">
        <v>96.12</v>
      </c>
      <c r="G254" s="18"/>
      <c r="H254" s="19"/>
    </row>
    <row r="255" spans="1:8" s="2" customFormat="1" ht="16.9" customHeight="1">
      <c r="A255" s="18"/>
      <c r="B255" s="19"/>
      <c r="C255" s="76" t="s">
        <v>137</v>
      </c>
      <c r="D255" s="77" t="s">
        <v>1</v>
      </c>
      <c r="E255" s="78" t="s">
        <v>1</v>
      </c>
      <c r="F255" s="79">
        <v>91.314</v>
      </c>
      <c r="G255" s="18"/>
      <c r="H255" s="19"/>
    </row>
    <row r="256" spans="1:8" s="2" customFormat="1" ht="16.9" customHeight="1">
      <c r="A256" s="18"/>
      <c r="B256" s="19"/>
      <c r="C256" s="80" t="s">
        <v>137</v>
      </c>
      <c r="D256" s="80" t="s">
        <v>596</v>
      </c>
      <c r="E256" s="7" t="s">
        <v>1</v>
      </c>
      <c r="F256" s="81">
        <v>91.314</v>
      </c>
      <c r="G256" s="18"/>
      <c r="H256" s="19"/>
    </row>
    <row r="257" spans="1:8" s="2" customFormat="1" ht="16.9" customHeight="1">
      <c r="A257" s="18"/>
      <c r="B257" s="19"/>
      <c r="C257" s="82" t="s">
        <v>848</v>
      </c>
      <c r="D257" s="18"/>
      <c r="E257" s="18"/>
      <c r="F257" s="18"/>
      <c r="G257" s="18"/>
      <c r="H257" s="19"/>
    </row>
    <row r="258" spans="1:8" s="2" customFormat="1" ht="22.5">
      <c r="A258" s="18"/>
      <c r="B258" s="19"/>
      <c r="C258" s="80" t="s">
        <v>243</v>
      </c>
      <c r="D258" s="80" t="s">
        <v>244</v>
      </c>
      <c r="E258" s="7" t="s">
        <v>213</v>
      </c>
      <c r="F258" s="81">
        <v>91.314</v>
      </c>
      <c r="G258" s="18"/>
      <c r="H258" s="19"/>
    </row>
    <row r="259" spans="1:8" s="2" customFormat="1" ht="22.5">
      <c r="A259" s="18"/>
      <c r="B259" s="19"/>
      <c r="C259" s="80" t="s">
        <v>250</v>
      </c>
      <c r="D259" s="80" t="s">
        <v>251</v>
      </c>
      <c r="E259" s="7" t="s">
        <v>213</v>
      </c>
      <c r="F259" s="81">
        <v>2008.908</v>
      </c>
      <c r="G259" s="18"/>
      <c r="H259" s="19"/>
    </row>
    <row r="260" spans="1:8" s="2" customFormat="1" ht="16.9" customHeight="1">
      <c r="A260" s="18"/>
      <c r="B260" s="19"/>
      <c r="C260" s="80" t="s">
        <v>260</v>
      </c>
      <c r="D260" s="80" t="s">
        <v>261</v>
      </c>
      <c r="E260" s="7" t="s">
        <v>262</v>
      </c>
      <c r="F260" s="81">
        <v>192.24</v>
      </c>
      <c r="G260" s="18"/>
      <c r="H260" s="19"/>
    </row>
    <row r="261" spans="1:8" s="2" customFormat="1" ht="16.9" customHeight="1">
      <c r="A261" s="18"/>
      <c r="B261" s="19"/>
      <c r="C261" s="76" t="s">
        <v>139</v>
      </c>
      <c r="D261" s="77" t="s">
        <v>1</v>
      </c>
      <c r="E261" s="78" t="s">
        <v>1</v>
      </c>
      <c r="F261" s="79">
        <v>4.806</v>
      </c>
      <c r="G261" s="18"/>
      <c r="H261" s="19"/>
    </row>
    <row r="262" spans="1:8" s="2" customFormat="1" ht="16.9" customHeight="1">
      <c r="A262" s="18"/>
      <c r="B262" s="19"/>
      <c r="C262" s="80" t="s">
        <v>139</v>
      </c>
      <c r="D262" s="80" t="s">
        <v>486</v>
      </c>
      <c r="E262" s="7" t="s">
        <v>1</v>
      </c>
      <c r="F262" s="81">
        <v>4.806</v>
      </c>
      <c r="G262" s="18"/>
      <c r="H262" s="19"/>
    </row>
    <row r="263" spans="1:8" s="2" customFormat="1" ht="16.9" customHeight="1">
      <c r="A263" s="18"/>
      <c r="B263" s="19"/>
      <c r="C263" s="82" t="s">
        <v>848</v>
      </c>
      <c r="D263" s="18"/>
      <c r="E263" s="18"/>
      <c r="F263" s="18"/>
      <c r="G263" s="18"/>
      <c r="H263" s="19"/>
    </row>
    <row r="264" spans="1:8" s="2" customFormat="1" ht="22.5">
      <c r="A264" s="18"/>
      <c r="B264" s="19"/>
      <c r="C264" s="80" t="s">
        <v>253</v>
      </c>
      <c r="D264" s="80" t="s">
        <v>254</v>
      </c>
      <c r="E264" s="7" t="s">
        <v>213</v>
      </c>
      <c r="F264" s="81">
        <v>4.806</v>
      </c>
      <c r="G264" s="18"/>
      <c r="H264" s="19"/>
    </row>
    <row r="265" spans="1:8" s="2" customFormat="1" ht="22.5">
      <c r="A265" s="18"/>
      <c r="B265" s="19"/>
      <c r="C265" s="80" t="s">
        <v>258</v>
      </c>
      <c r="D265" s="80" t="s">
        <v>259</v>
      </c>
      <c r="E265" s="7" t="s">
        <v>213</v>
      </c>
      <c r="F265" s="81">
        <v>105.732</v>
      </c>
      <c r="G265" s="18"/>
      <c r="H265" s="19"/>
    </row>
    <row r="266" spans="1:8" s="2" customFormat="1" ht="16.9" customHeight="1">
      <c r="A266" s="18"/>
      <c r="B266" s="19"/>
      <c r="C266" s="80" t="s">
        <v>260</v>
      </c>
      <c r="D266" s="80" t="s">
        <v>261</v>
      </c>
      <c r="E266" s="7" t="s">
        <v>262</v>
      </c>
      <c r="F266" s="81">
        <v>192.24</v>
      </c>
      <c r="G266" s="18"/>
      <c r="H266" s="19"/>
    </row>
    <row r="267" spans="1:8" s="2" customFormat="1" ht="16.9" customHeight="1">
      <c r="A267" s="18"/>
      <c r="B267" s="19"/>
      <c r="C267" s="76" t="s">
        <v>147</v>
      </c>
      <c r="D267" s="77" t="s">
        <v>1</v>
      </c>
      <c r="E267" s="78" t="s">
        <v>1</v>
      </c>
      <c r="F267" s="79">
        <v>43.88</v>
      </c>
      <c r="G267" s="18"/>
      <c r="H267" s="19"/>
    </row>
    <row r="268" spans="1:8" s="2" customFormat="1" ht="16.9" customHeight="1">
      <c r="A268" s="18"/>
      <c r="B268" s="19"/>
      <c r="C268" s="80" t="s">
        <v>476</v>
      </c>
      <c r="D268" s="80" t="s">
        <v>542</v>
      </c>
      <c r="E268" s="7" t="s">
        <v>1</v>
      </c>
      <c r="F268" s="81">
        <v>26.88</v>
      </c>
      <c r="G268" s="18"/>
      <c r="H268" s="19"/>
    </row>
    <row r="269" spans="1:8" s="2" customFormat="1" ht="16.9" customHeight="1">
      <c r="A269" s="18"/>
      <c r="B269" s="19"/>
      <c r="C269" s="80" t="s">
        <v>543</v>
      </c>
      <c r="D269" s="80" t="s">
        <v>544</v>
      </c>
      <c r="E269" s="7" t="s">
        <v>1</v>
      </c>
      <c r="F269" s="81">
        <v>17</v>
      </c>
      <c r="G269" s="18"/>
      <c r="H269" s="19"/>
    </row>
    <row r="270" spans="1:8" s="2" customFormat="1" ht="16.9" customHeight="1">
      <c r="A270" s="18"/>
      <c r="B270" s="19"/>
      <c r="C270" s="80" t="s">
        <v>147</v>
      </c>
      <c r="D270" s="80" t="s">
        <v>192</v>
      </c>
      <c r="E270" s="7" t="s">
        <v>1</v>
      </c>
      <c r="F270" s="81">
        <v>43.88</v>
      </c>
      <c r="G270" s="18"/>
      <c r="H270" s="19"/>
    </row>
    <row r="271" spans="1:8" s="2" customFormat="1" ht="16.9" customHeight="1">
      <c r="A271" s="18"/>
      <c r="B271" s="19"/>
      <c r="C271" s="82" t="s">
        <v>848</v>
      </c>
      <c r="D271" s="18"/>
      <c r="E271" s="18"/>
      <c r="F271" s="18"/>
      <c r="G271" s="18"/>
      <c r="H271" s="19"/>
    </row>
    <row r="272" spans="1:8" s="2" customFormat="1" ht="16.9" customHeight="1">
      <c r="A272" s="18"/>
      <c r="B272" s="19"/>
      <c r="C272" s="80" t="s">
        <v>200</v>
      </c>
      <c r="D272" s="80" t="s">
        <v>201</v>
      </c>
      <c r="E272" s="7" t="s">
        <v>202</v>
      </c>
      <c r="F272" s="81">
        <v>43.88</v>
      </c>
      <c r="G272" s="18"/>
      <c r="H272" s="19"/>
    </row>
    <row r="273" spans="1:8" s="2" customFormat="1" ht="16.9" customHeight="1">
      <c r="A273" s="18"/>
      <c r="B273" s="19"/>
      <c r="C273" s="80" t="s">
        <v>305</v>
      </c>
      <c r="D273" s="80" t="s">
        <v>306</v>
      </c>
      <c r="E273" s="7" t="s">
        <v>202</v>
      </c>
      <c r="F273" s="81">
        <v>43.88</v>
      </c>
      <c r="G273" s="18"/>
      <c r="H273" s="19"/>
    </row>
    <row r="274" spans="1:8" s="2" customFormat="1" ht="16.9" customHeight="1">
      <c r="A274" s="18"/>
      <c r="B274" s="19"/>
      <c r="C274" s="76" t="s">
        <v>476</v>
      </c>
      <c r="D274" s="77" t="s">
        <v>1</v>
      </c>
      <c r="E274" s="78" t="s">
        <v>1</v>
      </c>
      <c r="F274" s="79">
        <v>26.88</v>
      </c>
      <c r="G274" s="18"/>
      <c r="H274" s="19"/>
    </row>
    <row r="275" spans="1:8" s="2" customFormat="1" ht="16.9" customHeight="1">
      <c r="A275" s="18"/>
      <c r="B275" s="19"/>
      <c r="C275" s="80" t="s">
        <v>476</v>
      </c>
      <c r="D275" s="80" t="s">
        <v>542</v>
      </c>
      <c r="E275" s="7" t="s">
        <v>1</v>
      </c>
      <c r="F275" s="81">
        <v>26.88</v>
      </c>
      <c r="G275" s="18"/>
      <c r="H275" s="19"/>
    </row>
    <row r="276" spans="1:8" s="2" customFormat="1" ht="16.9" customHeight="1">
      <c r="A276" s="18"/>
      <c r="B276" s="19"/>
      <c r="C276" s="82" t="s">
        <v>848</v>
      </c>
      <c r="D276" s="18"/>
      <c r="E276" s="18"/>
      <c r="F276" s="18"/>
      <c r="G276" s="18"/>
      <c r="H276" s="19"/>
    </row>
    <row r="277" spans="1:8" s="2" customFormat="1" ht="16.9" customHeight="1">
      <c r="A277" s="18"/>
      <c r="B277" s="19"/>
      <c r="C277" s="80" t="s">
        <v>200</v>
      </c>
      <c r="D277" s="80" t="s">
        <v>201</v>
      </c>
      <c r="E277" s="7" t="s">
        <v>202</v>
      </c>
      <c r="F277" s="81">
        <v>43.88</v>
      </c>
      <c r="G277" s="18"/>
      <c r="H277" s="19"/>
    </row>
    <row r="278" spans="1:8" s="2" customFormat="1" ht="16.9" customHeight="1">
      <c r="A278" s="18"/>
      <c r="B278" s="19"/>
      <c r="C278" s="80" t="s">
        <v>605</v>
      </c>
      <c r="D278" s="80" t="s">
        <v>606</v>
      </c>
      <c r="E278" s="7" t="s">
        <v>202</v>
      </c>
      <c r="F278" s="81">
        <v>14.88</v>
      </c>
      <c r="G278" s="18"/>
      <c r="H278" s="19"/>
    </row>
    <row r="279" spans="1:8" s="2" customFormat="1" ht="16.9" customHeight="1">
      <c r="A279" s="18"/>
      <c r="B279" s="19"/>
      <c r="C279" s="76" t="s">
        <v>543</v>
      </c>
      <c r="D279" s="77" t="s">
        <v>1</v>
      </c>
      <c r="E279" s="78" t="s">
        <v>1</v>
      </c>
      <c r="F279" s="79">
        <v>17</v>
      </c>
      <c r="G279" s="18"/>
      <c r="H279" s="19"/>
    </row>
    <row r="280" spans="1:8" s="2" customFormat="1" ht="16.9" customHeight="1">
      <c r="A280" s="18"/>
      <c r="B280" s="19"/>
      <c r="C280" s="80" t="s">
        <v>543</v>
      </c>
      <c r="D280" s="80" t="s">
        <v>544</v>
      </c>
      <c r="E280" s="7" t="s">
        <v>1</v>
      </c>
      <c r="F280" s="81">
        <v>17</v>
      </c>
      <c r="G280" s="18"/>
      <c r="H280" s="19"/>
    </row>
    <row r="281" spans="1:8" s="2" customFormat="1" ht="16.9" customHeight="1">
      <c r="A281" s="18"/>
      <c r="B281" s="19"/>
      <c r="C281" s="76" t="s">
        <v>478</v>
      </c>
      <c r="D281" s="77" t="s">
        <v>1</v>
      </c>
      <c r="E281" s="78" t="s">
        <v>1</v>
      </c>
      <c r="F281" s="79">
        <v>14.88</v>
      </c>
      <c r="G281" s="18"/>
      <c r="H281" s="19"/>
    </row>
    <row r="282" spans="1:8" s="2" customFormat="1" ht="16.9" customHeight="1">
      <c r="A282" s="18"/>
      <c r="B282" s="19"/>
      <c r="C282" s="80" t="s">
        <v>478</v>
      </c>
      <c r="D282" s="80" t="s">
        <v>608</v>
      </c>
      <c r="E282" s="7" t="s">
        <v>1</v>
      </c>
      <c r="F282" s="81">
        <v>14.88</v>
      </c>
      <c r="G282" s="18"/>
      <c r="H282" s="19"/>
    </row>
    <row r="283" spans="1:8" s="2" customFormat="1" ht="16.9" customHeight="1">
      <c r="A283" s="18"/>
      <c r="B283" s="19"/>
      <c r="C283" s="82" t="s">
        <v>848</v>
      </c>
      <c r="D283" s="18"/>
      <c r="E283" s="18"/>
      <c r="F283" s="18"/>
      <c r="G283" s="18"/>
      <c r="H283" s="19"/>
    </row>
    <row r="284" spans="1:8" s="2" customFormat="1" ht="16.9" customHeight="1">
      <c r="A284" s="18"/>
      <c r="B284" s="19"/>
      <c r="C284" s="80" t="s">
        <v>605</v>
      </c>
      <c r="D284" s="80" t="s">
        <v>606</v>
      </c>
      <c r="E284" s="7" t="s">
        <v>202</v>
      </c>
      <c r="F284" s="81">
        <v>14.88</v>
      </c>
      <c r="G284" s="18"/>
      <c r="H284" s="19"/>
    </row>
    <row r="285" spans="1:8" s="2" customFormat="1" ht="16.9" customHeight="1">
      <c r="A285" s="18"/>
      <c r="B285" s="19"/>
      <c r="C285" s="80" t="s">
        <v>299</v>
      </c>
      <c r="D285" s="80" t="s">
        <v>300</v>
      </c>
      <c r="E285" s="7" t="s">
        <v>301</v>
      </c>
      <c r="F285" s="81">
        <v>0.223</v>
      </c>
      <c r="G285" s="18"/>
      <c r="H285" s="19"/>
    </row>
    <row r="286" spans="1:8" s="2" customFormat="1" ht="16.9" customHeight="1">
      <c r="A286" s="18"/>
      <c r="B286" s="19"/>
      <c r="C286" s="76" t="s">
        <v>151</v>
      </c>
      <c r="D286" s="77" t="s">
        <v>1</v>
      </c>
      <c r="E286" s="78" t="s">
        <v>1</v>
      </c>
      <c r="F286" s="79">
        <v>14.386</v>
      </c>
      <c r="G286" s="18"/>
      <c r="H286" s="19"/>
    </row>
    <row r="287" spans="1:8" s="2" customFormat="1" ht="16.9" customHeight="1">
      <c r="A287" s="18"/>
      <c r="B287" s="19"/>
      <c r="C287" s="80" t="s">
        <v>151</v>
      </c>
      <c r="D287" s="80" t="s">
        <v>740</v>
      </c>
      <c r="E287" s="7" t="s">
        <v>1</v>
      </c>
      <c r="F287" s="81">
        <v>14.386</v>
      </c>
      <c r="G287" s="18"/>
      <c r="H287" s="19"/>
    </row>
    <row r="288" spans="1:8" s="2" customFormat="1" ht="16.9" customHeight="1">
      <c r="A288" s="18"/>
      <c r="B288" s="19"/>
      <c r="C288" s="76" t="s">
        <v>506</v>
      </c>
      <c r="D288" s="77" t="s">
        <v>1</v>
      </c>
      <c r="E288" s="78" t="s">
        <v>1</v>
      </c>
      <c r="F288" s="79">
        <v>3.18</v>
      </c>
      <c r="G288" s="18"/>
      <c r="H288" s="19"/>
    </row>
    <row r="289" spans="1:8" s="2" customFormat="1" ht="16.9" customHeight="1">
      <c r="A289" s="18"/>
      <c r="B289" s="19"/>
      <c r="C289" s="80" t="s">
        <v>506</v>
      </c>
      <c r="D289" s="80" t="s">
        <v>728</v>
      </c>
      <c r="E289" s="7" t="s">
        <v>1</v>
      </c>
      <c r="F289" s="81">
        <v>3.18</v>
      </c>
      <c r="G289" s="18"/>
      <c r="H289" s="19"/>
    </row>
    <row r="290" spans="1:8" s="2" customFormat="1" ht="16.9" customHeight="1">
      <c r="A290" s="18"/>
      <c r="B290" s="19"/>
      <c r="C290" s="82" t="s">
        <v>848</v>
      </c>
      <c r="D290" s="18"/>
      <c r="E290" s="18"/>
      <c r="F290" s="18"/>
      <c r="G290" s="18"/>
      <c r="H290" s="19"/>
    </row>
    <row r="291" spans="1:8" s="2" customFormat="1" ht="22.5">
      <c r="A291" s="18"/>
      <c r="B291" s="19"/>
      <c r="C291" s="80" t="s">
        <v>725</v>
      </c>
      <c r="D291" s="80" t="s">
        <v>726</v>
      </c>
      <c r="E291" s="7" t="s">
        <v>262</v>
      </c>
      <c r="F291" s="81">
        <v>3.18</v>
      </c>
      <c r="G291" s="18"/>
      <c r="H291" s="19"/>
    </row>
    <row r="292" spans="1:8" s="2" customFormat="1" ht="16.9" customHeight="1">
      <c r="A292" s="18"/>
      <c r="B292" s="19"/>
      <c r="C292" s="80" t="s">
        <v>707</v>
      </c>
      <c r="D292" s="80" t="s">
        <v>708</v>
      </c>
      <c r="E292" s="7" t="s">
        <v>262</v>
      </c>
      <c r="F292" s="81">
        <v>3.318</v>
      </c>
      <c r="G292" s="18"/>
      <c r="H292" s="19"/>
    </row>
    <row r="293" spans="1:8" s="2" customFormat="1" ht="16.9" customHeight="1">
      <c r="A293" s="18"/>
      <c r="B293" s="19"/>
      <c r="C293" s="80" t="s">
        <v>711</v>
      </c>
      <c r="D293" s="80" t="s">
        <v>712</v>
      </c>
      <c r="E293" s="7" t="s">
        <v>262</v>
      </c>
      <c r="F293" s="81">
        <v>102.858</v>
      </c>
      <c r="G293" s="18"/>
      <c r="H293" s="19"/>
    </row>
    <row r="294" spans="1:8" s="2" customFormat="1" ht="16.9" customHeight="1">
      <c r="A294" s="18"/>
      <c r="B294" s="19"/>
      <c r="C294" s="80" t="s">
        <v>718</v>
      </c>
      <c r="D294" s="80" t="s">
        <v>719</v>
      </c>
      <c r="E294" s="7" t="s">
        <v>262</v>
      </c>
      <c r="F294" s="81">
        <v>3.318</v>
      </c>
      <c r="G294" s="18"/>
      <c r="H294" s="19"/>
    </row>
    <row r="295" spans="1:8" s="2" customFormat="1" ht="16.9" customHeight="1">
      <c r="A295" s="18"/>
      <c r="B295" s="19"/>
      <c r="C295" s="76" t="s">
        <v>518</v>
      </c>
      <c r="D295" s="77" t="s">
        <v>1</v>
      </c>
      <c r="E295" s="78" t="s">
        <v>1</v>
      </c>
      <c r="F295" s="79">
        <v>0.436</v>
      </c>
      <c r="G295" s="18"/>
      <c r="H295" s="19"/>
    </row>
    <row r="296" spans="1:8" s="2" customFormat="1" ht="16.9" customHeight="1">
      <c r="A296" s="18"/>
      <c r="B296" s="19"/>
      <c r="C296" s="80" t="s">
        <v>518</v>
      </c>
      <c r="D296" s="80" t="s">
        <v>736</v>
      </c>
      <c r="E296" s="7" t="s">
        <v>1</v>
      </c>
      <c r="F296" s="81">
        <v>0.436</v>
      </c>
      <c r="G296" s="18"/>
      <c r="H296" s="19"/>
    </row>
    <row r="297" spans="1:8" s="2" customFormat="1" ht="16.9" customHeight="1">
      <c r="A297" s="18"/>
      <c r="B297" s="19"/>
      <c r="C297" s="82" t="s">
        <v>848</v>
      </c>
      <c r="D297" s="18"/>
      <c r="E297" s="18"/>
      <c r="F297" s="18"/>
      <c r="G297" s="18"/>
      <c r="H297" s="19"/>
    </row>
    <row r="298" spans="1:8" s="2" customFormat="1" ht="16.9" customHeight="1">
      <c r="A298" s="18"/>
      <c r="B298" s="19"/>
      <c r="C298" s="80" t="s">
        <v>733</v>
      </c>
      <c r="D298" s="80" t="s">
        <v>734</v>
      </c>
      <c r="E298" s="7" t="s">
        <v>262</v>
      </c>
      <c r="F298" s="81">
        <v>0.436</v>
      </c>
      <c r="G298" s="18"/>
      <c r="H298" s="19"/>
    </row>
    <row r="299" spans="1:8" s="2" customFormat="1" ht="16.9" customHeight="1">
      <c r="A299" s="18"/>
      <c r="B299" s="19"/>
      <c r="C299" s="80" t="s">
        <v>713</v>
      </c>
      <c r="D299" s="80" t="s">
        <v>714</v>
      </c>
      <c r="E299" s="7" t="s">
        <v>262</v>
      </c>
      <c r="F299" s="81">
        <v>0.436</v>
      </c>
      <c r="G299" s="18"/>
      <c r="H299" s="19"/>
    </row>
    <row r="300" spans="1:8" s="2" customFormat="1" ht="16.9" customHeight="1">
      <c r="A300" s="18"/>
      <c r="B300" s="19"/>
      <c r="C300" s="80" t="s">
        <v>716</v>
      </c>
      <c r="D300" s="80" t="s">
        <v>717</v>
      </c>
      <c r="E300" s="7" t="s">
        <v>262</v>
      </c>
      <c r="F300" s="81">
        <v>13.516</v>
      </c>
      <c r="G300" s="18"/>
      <c r="H300" s="19"/>
    </row>
    <row r="301" spans="1:8" s="2" customFormat="1" ht="16.9" customHeight="1">
      <c r="A301" s="18"/>
      <c r="B301" s="19"/>
      <c r="C301" s="80" t="s">
        <v>722</v>
      </c>
      <c r="D301" s="80" t="s">
        <v>723</v>
      </c>
      <c r="E301" s="7" t="s">
        <v>262</v>
      </c>
      <c r="F301" s="81">
        <v>0.436</v>
      </c>
      <c r="G301" s="18"/>
      <c r="H301" s="19"/>
    </row>
    <row r="302" spans="1:8" s="2" customFormat="1" ht="16.9" customHeight="1">
      <c r="A302" s="18"/>
      <c r="B302" s="19"/>
      <c r="C302" s="76" t="s">
        <v>505</v>
      </c>
      <c r="D302" s="77" t="s">
        <v>1</v>
      </c>
      <c r="E302" s="78" t="s">
        <v>1</v>
      </c>
      <c r="F302" s="79">
        <v>0</v>
      </c>
      <c r="G302" s="18"/>
      <c r="H302" s="19"/>
    </row>
    <row r="303" spans="1:8" s="2" customFormat="1" ht="16.9" customHeight="1">
      <c r="A303" s="18"/>
      <c r="B303" s="19"/>
      <c r="C303" s="80" t="s">
        <v>505</v>
      </c>
      <c r="D303" s="80" t="s">
        <v>704</v>
      </c>
      <c r="E303" s="7" t="s">
        <v>1</v>
      </c>
      <c r="F303" s="81">
        <v>0</v>
      </c>
      <c r="G303" s="18"/>
      <c r="H303" s="19"/>
    </row>
    <row r="304" spans="1:8" s="2" customFormat="1" ht="16.9" customHeight="1">
      <c r="A304" s="18"/>
      <c r="B304" s="19"/>
      <c r="C304" s="82" t="s">
        <v>848</v>
      </c>
      <c r="D304" s="18"/>
      <c r="E304" s="18"/>
      <c r="F304" s="18"/>
      <c r="G304" s="18"/>
      <c r="H304" s="19"/>
    </row>
    <row r="305" spans="1:8" s="2" customFormat="1" ht="16.9" customHeight="1">
      <c r="A305" s="18"/>
      <c r="B305" s="19"/>
      <c r="C305" s="80" t="s">
        <v>702</v>
      </c>
      <c r="D305" s="80" t="s">
        <v>703</v>
      </c>
      <c r="E305" s="7" t="s">
        <v>262</v>
      </c>
      <c r="F305" s="81">
        <v>0</v>
      </c>
      <c r="G305" s="18"/>
      <c r="H305" s="19"/>
    </row>
    <row r="306" spans="1:8" s="2" customFormat="1" ht="16.9" customHeight="1">
      <c r="A306" s="18"/>
      <c r="B306" s="19"/>
      <c r="C306" s="80" t="s">
        <v>705</v>
      </c>
      <c r="D306" s="80" t="s">
        <v>706</v>
      </c>
      <c r="E306" s="7" t="s">
        <v>262</v>
      </c>
      <c r="F306" s="81">
        <v>0</v>
      </c>
      <c r="G306" s="18"/>
      <c r="H306" s="19"/>
    </row>
    <row r="307" spans="1:8" s="2" customFormat="1" ht="16.9" customHeight="1">
      <c r="A307" s="18"/>
      <c r="B307" s="19"/>
      <c r="C307" s="76" t="s">
        <v>503</v>
      </c>
      <c r="D307" s="77" t="s">
        <v>1</v>
      </c>
      <c r="E307" s="78" t="s">
        <v>1</v>
      </c>
      <c r="F307" s="79">
        <v>0</v>
      </c>
      <c r="G307" s="18"/>
      <c r="H307" s="19"/>
    </row>
    <row r="308" spans="1:8" s="2" customFormat="1" ht="16.9" customHeight="1">
      <c r="A308" s="18"/>
      <c r="B308" s="19"/>
      <c r="C308" s="80" t="s">
        <v>503</v>
      </c>
      <c r="D308" s="80" t="s">
        <v>850</v>
      </c>
      <c r="E308" s="7" t="s">
        <v>1</v>
      </c>
      <c r="F308" s="81">
        <v>0</v>
      </c>
      <c r="G308" s="18"/>
      <c r="H308" s="19"/>
    </row>
    <row r="309" spans="1:8" s="2" customFormat="1" ht="16.9" customHeight="1">
      <c r="A309" s="18"/>
      <c r="B309" s="19"/>
      <c r="C309" s="82" t="s">
        <v>848</v>
      </c>
      <c r="D309" s="18"/>
      <c r="E309" s="18"/>
      <c r="F309" s="18"/>
      <c r="G309" s="18"/>
      <c r="H309" s="19"/>
    </row>
    <row r="310" spans="1:8" s="2" customFormat="1" ht="16.9" customHeight="1">
      <c r="A310" s="18"/>
      <c r="B310" s="19"/>
      <c r="C310" s="80" t="s">
        <v>702</v>
      </c>
      <c r="D310" s="80" t="s">
        <v>703</v>
      </c>
      <c r="E310" s="7" t="s">
        <v>262</v>
      </c>
      <c r="F310" s="81">
        <v>0</v>
      </c>
      <c r="G310" s="18"/>
      <c r="H310" s="19"/>
    </row>
    <row r="311" spans="1:8" s="2" customFormat="1" ht="16.9" customHeight="1">
      <c r="A311" s="18"/>
      <c r="B311" s="19"/>
      <c r="C311" s="76" t="s">
        <v>508</v>
      </c>
      <c r="D311" s="77" t="s">
        <v>1</v>
      </c>
      <c r="E311" s="78" t="s">
        <v>1</v>
      </c>
      <c r="F311" s="79">
        <v>0.138</v>
      </c>
      <c r="G311" s="18"/>
      <c r="H311" s="19"/>
    </row>
    <row r="312" spans="1:8" s="2" customFormat="1" ht="16.9" customHeight="1">
      <c r="A312" s="18"/>
      <c r="B312" s="19"/>
      <c r="C312" s="80" t="s">
        <v>508</v>
      </c>
      <c r="D312" s="80" t="s">
        <v>732</v>
      </c>
      <c r="E312" s="7" t="s">
        <v>1</v>
      </c>
      <c r="F312" s="81">
        <v>0.138</v>
      </c>
      <c r="G312" s="18"/>
      <c r="H312" s="19"/>
    </row>
    <row r="313" spans="1:8" s="2" customFormat="1" ht="16.9" customHeight="1">
      <c r="A313" s="18"/>
      <c r="B313" s="19"/>
      <c r="C313" s="82" t="s">
        <v>848</v>
      </c>
      <c r="D313" s="18"/>
      <c r="E313" s="18"/>
      <c r="F313" s="18"/>
      <c r="G313" s="18"/>
      <c r="H313" s="19"/>
    </row>
    <row r="314" spans="1:8" s="2" customFormat="1" ht="22.5">
      <c r="A314" s="18"/>
      <c r="B314" s="19"/>
      <c r="C314" s="80" t="s">
        <v>729</v>
      </c>
      <c r="D314" s="80" t="s">
        <v>730</v>
      </c>
      <c r="E314" s="7" t="s">
        <v>262</v>
      </c>
      <c r="F314" s="81">
        <v>0.138</v>
      </c>
      <c r="G314" s="18"/>
      <c r="H314" s="19"/>
    </row>
    <row r="315" spans="1:8" s="2" customFormat="1" ht="16.9" customHeight="1">
      <c r="A315" s="18"/>
      <c r="B315" s="19"/>
      <c r="C315" s="80" t="s">
        <v>707</v>
      </c>
      <c r="D315" s="80" t="s">
        <v>708</v>
      </c>
      <c r="E315" s="7" t="s">
        <v>262</v>
      </c>
      <c r="F315" s="81">
        <v>3.318</v>
      </c>
      <c r="G315" s="18"/>
      <c r="H315" s="19"/>
    </row>
    <row r="316" spans="1:8" s="2" customFormat="1" ht="16.9" customHeight="1">
      <c r="A316" s="18"/>
      <c r="B316" s="19"/>
      <c r="C316" s="80" t="s">
        <v>711</v>
      </c>
      <c r="D316" s="80" t="s">
        <v>712</v>
      </c>
      <c r="E316" s="7" t="s">
        <v>262</v>
      </c>
      <c r="F316" s="81">
        <v>102.858</v>
      </c>
      <c r="G316" s="18"/>
      <c r="H316" s="19"/>
    </row>
    <row r="317" spans="1:8" s="2" customFormat="1" ht="16.9" customHeight="1">
      <c r="A317" s="18"/>
      <c r="B317" s="19"/>
      <c r="C317" s="80" t="s">
        <v>718</v>
      </c>
      <c r="D317" s="80" t="s">
        <v>719</v>
      </c>
      <c r="E317" s="7" t="s">
        <v>262</v>
      </c>
      <c r="F317" s="81">
        <v>3.318</v>
      </c>
      <c r="G317" s="18"/>
      <c r="H317" s="19"/>
    </row>
    <row r="318" spans="1:8" s="2" customFormat="1" ht="16.9" customHeight="1">
      <c r="A318" s="18"/>
      <c r="B318" s="19"/>
      <c r="C318" s="76" t="s">
        <v>504</v>
      </c>
      <c r="D318" s="77" t="s">
        <v>1</v>
      </c>
      <c r="E318" s="78" t="s">
        <v>1</v>
      </c>
      <c r="F318" s="79">
        <v>0</v>
      </c>
      <c r="G318" s="18"/>
      <c r="H318" s="19"/>
    </row>
    <row r="319" spans="1:8" s="2" customFormat="1" ht="16.9" customHeight="1">
      <c r="A319" s="18"/>
      <c r="B319" s="19"/>
      <c r="C319" s="80" t="s">
        <v>504</v>
      </c>
      <c r="D319" s="80" t="s">
        <v>851</v>
      </c>
      <c r="E319" s="7" t="s">
        <v>1</v>
      </c>
      <c r="F319" s="81">
        <v>0</v>
      </c>
      <c r="G319" s="18"/>
      <c r="H319" s="19"/>
    </row>
    <row r="320" spans="1:8" s="2" customFormat="1" ht="16.9" customHeight="1">
      <c r="A320" s="18"/>
      <c r="B320" s="19"/>
      <c r="C320" s="82" t="s">
        <v>848</v>
      </c>
      <c r="D320" s="18"/>
      <c r="E320" s="18"/>
      <c r="F320" s="18"/>
      <c r="G320" s="18"/>
      <c r="H320" s="19"/>
    </row>
    <row r="321" spans="1:8" s="2" customFormat="1" ht="16.9" customHeight="1">
      <c r="A321" s="18"/>
      <c r="B321" s="19"/>
      <c r="C321" s="80" t="s">
        <v>702</v>
      </c>
      <c r="D321" s="80" t="s">
        <v>703</v>
      </c>
      <c r="E321" s="7" t="s">
        <v>262</v>
      </c>
      <c r="F321" s="81">
        <v>0</v>
      </c>
      <c r="G321" s="18"/>
      <c r="H321" s="19"/>
    </row>
    <row r="322" spans="1:8" s="2" customFormat="1" ht="16.9" customHeight="1">
      <c r="A322" s="18"/>
      <c r="B322" s="19"/>
      <c r="C322" s="76" t="s">
        <v>489</v>
      </c>
      <c r="D322" s="77" t="s">
        <v>1</v>
      </c>
      <c r="E322" s="78" t="s">
        <v>1</v>
      </c>
      <c r="F322" s="79">
        <v>81.536</v>
      </c>
      <c r="G322" s="18"/>
      <c r="H322" s="19"/>
    </row>
    <row r="323" spans="1:8" s="2" customFormat="1" ht="16.9" customHeight="1">
      <c r="A323" s="18"/>
      <c r="B323" s="19"/>
      <c r="C323" s="80" t="s">
        <v>489</v>
      </c>
      <c r="D323" s="80" t="s">
        <v>565</v>
      </c>
      <c r="E323" s="7" t="s">
        <v>1</v>
      </c>
      <c r="F323" s="81">
        <v>81.536</v>
      </c>
      <c r="G323" s="18"/>
      <c r="H323" s="19"/>
    </row>
    <row r="324" spans="1:8" s="2" customFormat="1" ht="16.9" customHeight="1">
      <c r="A324" s="18"/>
      <c r="B324" s="19"/>
      <c r="C324" s="82" t="s">
        <v>848</v>
      </c>
      <c r="D324" s="18"/>
      <c r="E324" s="18"/>
      <c r="F324" s="18"/>
      <c r="G324" s="18"/>
      <c r="H324" s="19"/>
    </row>
    <row r="325" spans="1:8" s="2" customFormat="1" ht="16.9" customHeight="1">
      <c r="A325" s="18"/>
      <c r="B325" s="19"/>
      <c r="C325" s="80" t="s">
        <v>563</v>
      </c>
      <c r="D325" s="80" t="s">
        <v>564</v>
      </c>
      <c r="E325" s="7" t="s">
        <v>202</v>
      </c>
      <c r="F325" s="81">
        <v>181.792</v>
      </c>
      <c r="G325" s="18"/>
      <c r="H325" s="19"/>
    </row>
    <row r="326" spans="1:8" s="2" customFormat="1" ht="16.9" customHeight="1">
      <c r="A326" s="18"/>
      <c r="B326" s="19"/>
      <c r="C326" s="80" t="s">
        <v>567</v>
      </c>
      <c r="D326" s="80" t="s">
        <v>568</v>
      </c>
      <c r="E326" s="7" t="s">
        <v>202</v>
      </c>
      <c r="F326" s="81">
        <v>81.536</v>
      </c>
      <c r="G326" s="18"/>
      <c r="H326" s="19"/>
    </row>
    <row r="327" spans="1:8" s="2" customFormat="1" ht="22.5">
      <c r="A327" s="18"/>
      <c r="B327" s="19"/>
      <c r="C327" s="80" t="s">
        <v>579</v>
      </c>
      <c r="D327" s="80" t="s">
        <v>580</v>
      </c>
      <c r="E327" s="7" t="s">
        <v>202</v>
      </c>
      <c r="F327" s="81">
        <v>81.536</v>
      </c>
      <c r="G327" s="18"/>
      <c r="H327" s="19"/>
    </row>
    <row r="328" spans="1:8" s="2" customFormat="1" ht="16.9" customHeight="1">
      <c r="A328" s="18"/>
      <c r="B328" s="19"/>
      <c r="C328" s="76" t="s">
        <v>491</v>
      </c>
      <c r="D328" s="77" t="s">
        <v>1</v>
      </c>
      <c r="E328" s="78" t="s">
        <v>1</v>
      </c>
      <c r="F328" s="79">
        <v>100.256</v>
      </c>
      <c r="G328" s="18"/>
      <c r="H328" s="19"/>
    </row>
    <row r="329" spans="1:8" s="2" customFormat="1" ht="16.9" customHeight="1">
      <c r="A329" s="18"/>
      <c r="B329" s="19"/>
      <c r="C329" s="80" t="s">
        <v>491</v>
      </c>
      <c r="D329" s="80" t="s">
        <v>566</v>
      </c>
      <c r="E329" s="7" t="s">
        <v>1</v>
      </c>
      <c r="F329" s="81">
        <v>100.256</v>
      </c>
      <c r="G329" s="18"/>
      <c r="H329" s="19"/>
    </row>
    <row r="330" spans="1:8" s="2" customFormat="1" ht="16.9" customHeight="1">
      <c r="A330" s="18"/>
      <c r="B330" s="19"/>
      <c r="C330" s="82" t="s">
        <v>848</v>
      </c>
      <c r="D330" s="18"/>
      <c r="E330" s="18"/>
      <c r="F330" s="18"/>
      <c r="G330" s="18"/>
      <c r="H330" s="19"/>
    </row>
    <row r="331" spans="1:8" s="2" customFormat="1" ht="16.9" customHeight="1">
      <c r="A331" s="18"/>
      <c r="B331" s="19"/>
      <c r="C331" s="80" t="s">
        <v>563</v>
      </c>
      <c r="D331" s="80" t="s">
        <v>564</v>
      </c>
      <c r="E331" s="7" t="s">
        <v>202</v>
      </c>
      <c r="F331" s="81">
        <v>181.792</v>
      </c>
      <c r="G331" s="18"/>
      <c r="H331" s="19"/>
    </row>
    <row r="332" spans="1:8" s="2" customFormat="1" ht="16.9" customHeight="1">
      <c r="A332" s="18"/>
      <c r="B332" s="19"/>
      <c r="C332" s="80" t="s">
        <v>570</v>
      </c>
      <c r="D332" s="80" t="s">
        <v>571</v>
      </c>
      <c r="E332" s="7" t="s">
        <v>202</v>
      </c>
      <c r="F332" s="81">
        <v>100.256</v>
      </c>
      <c r="G332" s="18"/>
      <c r="H332" s="19"/>
    </row>
    <row r="333" spans="1:8" s="2" customFormat="1" ht="22.5">
      <c r="A333" s="18"/>
      <c r="B333" s="19"/>
      <c r="C333" s="80" t="s">
        <v>582</v>
      </c>
      <c r="D333" s="80" t="s">
        <v>583</v>
      </c>
      <c r="E333" s="7" t="s">
        <v>202</v>
      </c>
      <c r="F333" s="81">
        <v>100.256</v>
      </c>
      <c r="G333" s="18"/>
      <c r="H333" s="19"/>
    </row>
    <row r="334" spans="1:8" s="2" customFormat="1" ht="16.9" customHeight="1">
      <c r="A334" s="18"/>
      <c r="B334" s="19"/>
      <c r="C334" s="76" t="s">
        <v>493</v>
      </c>
      <c r="D334" s="77" t="s">
        <v>1</v>
      </c>
      <c r="E334" s="78" t="s">
        <v>1</v>
      </c>
      <c r="F334" s="79">
        <v>181.792</v>
      </c>
      <c r="G334" s="18"/>
      <c r="H334" s="19"/>
    </row>
    <row r="335" spans="1:8" s="2" customFormat="1" ht="16.9" customHeight="1">
      <c r="A335" s="18"/>
      <c r="B335" s="19"/>
      <c r="C335" s="80" t="s">
        <v>489</v>
      </c>
      <c r="D335" s="80" t="s">
        <v>565</v>
      </c>
      <c r="E335" s="7" t="s">
        <v>1</v>
      </c>
      <c r="F335" s="81">
        <v>81.536</v>
      </c>
      <c r="G335" s="18"/>
      <c r="H335" s="19"/>
    </row>
    <row r="336" spans="1:8" s="2" customFormat="1" ht="16.9" customHeight="1">
      <c r="A336" s="18"/>
      <c r="B336" s="19"/>
      <c r="C336" s="80" t="s">
        <v>491</v>
      </c>
      <c r="D336" s="80" t="s">
        <v>566</v>
      </c>
      <c r="E336" s="7" t="s">
        <v>1</v>
      </c>
      <c r="F336" s="81">
        <v>100.256</v>
      </c>
      <c r="G336" s="18"/>
      <c r="H336" s="19"/>
    </row>
    <row r="337" spans="1:8" s="2" customFormat="1" ht="16.9" customHeight="1">
      <c r="A337" s="18"/>
      <c r="B337" s="19"/>
      <c r="C337" s="80" t="s">
        <v>493</v>
      </c>
      <c r="D337" s="80" t="s">
        <v>192</v>
      </c>
      <c r="E337" s="7" t="s">
        <v>1</v>
      </c>
      <c r="F337" s="81">
        <v>181.792</v>
      </c>
      <c r="G337" s="18"/>
      <c r="H337" s="19"/>
    </row>
    <row r="338" spans="1:8" s="2" customFormat="1" ht="16.9" customHeight="1">
      <c r="A338" s="18"/>
      <c r="B338" s="19"/>
      <c r="C338" s="82" t="s">
        <v>848</v>
      </c>
      <c r="D338" s="18"/>
      <c r="E338" s="18"/>
      <c r="F338" s="18"/>
      <c r="G338" s="18"/>
      <c r="H338" s="19"/>
    </row>
    <row r="339" spans="1:8" s="2" customFormat="1" ht="16.9" customHeight="1">
      <c r="A339" s="18"/>
      <c r="B339" s="19"/>
      <c r="C339" s="80" t="s">
        <v>563</v>
      </c>
      <c r="D339" s="80" t="s">
        <v>564</v>
      </c>
      <c r="E339" s="7" t="s">
        <v>202</v>
      </c>
      <c r="F339" s="81">
        <v>181.792</v>
      </c>
      <c r="G339" s="18"/>
      <c r="H339" s="19"/>
    </row>
    <row r="340" spans="1:8" s="2" customFormat="1" ht="16.9" customHeight="1">
      <c r="A340" s="18"/>
      <c r="B340" s="19"/>
      <c r="C340" s="80" t="s">
        <v>573</v>
      </c>
      <c r="D340" s="80" t="s">
        <v>574</v>
      </c>
      <c r="E340" s="7" t="s">
        <v>262</v>
      </c>
      <c r="F340" s="81">
        <v>6.538</v>
      </c>
      <c r="G340" s="18"/>
      <c r="H340" s="19"/>
    </row>
    <row r="341" spans="1:8" s="2" customFormat="1" ht="16.9" customHeight="1">
      <c r="A341" s="18"/>
      <c r="B341" s="19"/>
      <c r="C341" s="76" t="s">
        <v>577</v>
      </c>
      <c r="D341" s="77" t="s">
        <v>1</v>
      </c>
      <c r="E341" s="78" t="s">
        <v>1</v>
      </c>
      <c r="F341" s="79">
        <v>6.538</v>
      </c>
      <c r="G341" s="18"/>
      <c r="H341" s="19"/>
    </row>
    <row r="342" spans="1:8" s="2" customFormat="1" ht="16.9" customHeight="1">
      <c r="A342" s="18"/>
      <c r="B342" s="19"/>
      <c r="C342" s="80" t="s">
        <v>577</v>
      </c>
      <c r="D342" s="80" t="s">
        <v>578</v>
      </c>
      <c r="E342" s="7" t="s">
        <v>1</v>
      </c>
      <c r="F342" s="81">
        <v>6.538</v>
      </c>
      <c r="G342" s="18"/>
      <c r="H342" s="19"/>
    </row>
    <row r="343" spans="1:8" s="2" customFormat="1" ht="16.9" customHeight="1">
      <c r="A343" s="18"/>
      <c r="B343" s="19"/>
      <c r="C343" s="76" t="s">
        <v>495</v>
      </c>
      <c r="D343" s="77" t="s">
        <v>1</v>
      </c>
      <c r="E343" s="78" t="s">
        <v>1</v>
      </c>
      <c r="F343" s="79">
        <v>19.634</v>
      </c>
      <c r="G343" s="18"/>
      <c r="H343" s="19"/>
    </row>
    <row r="344" spans="1:8" s="2" customFormat="1" ht="16.9" customHeight="1">
      <c r="A344" s="18"/>
      <c r="B344" s="19"/>
      <c r="C344" s="80" t="s">
        <v>495</v>
      </c>
      <c r="D344" s="80" t="s">
        <v>576</v>
      </c>
      <c r="E344" s="7" t="s">
        <v>1</v>
      </c>
      <c r="F344" s="81">
        <v>19.634</v>
      </c>
      <c r="G344" s="18"/>
      <c r="H344" s="19"/>
    </row>
    <row r="345" spans="1:8" s="2" customFormat="1" ht="16.9" customHeight="1">
      <c r="A345" s="18"/>
      <c r="B345" s="19"/>
      <c r="C345" s="82" t="s">
        <v>848</v>
      </c>
      <c r="D345" s="18"/>
      <c r="E345" s="18"/>
      <c r="F345" s="18"/>
      <c r="G345" s="18"/>
      <c r="H345" s="19"/>
    </row>
    <row r="346" spans="1:8" s="2" customFormat="1" ht="16.9" customHeight="1">
      <c r="A346" s="18"/>
      <c r="B346" s="19"/>
      <c r="C346" s="80" t="s">
        <v>573</v>
      </c>
      <c r="D346" s="80" t="s">
        <v>574</v>
      </c>
      <c r="E346" s="7" t="s">
        <v>262</v>
      </c>
      <c r="F346" s="81">
        <v>6.538</v>
      </c>
      <c r="G346" s="18"/>
      <c r="H346" s="19"/>
    </row>
    <row r="347" spans="1:8" s="2" customFormat="1" ht="16.9" customHeight="1">
      <c r="A347" s="18"/>
      <c r="B347" s="19"/>
      <c r="C347" s="76" t="s">
        <v>499</v>
      </c>
      <c r="D347" s="77" t="s">
        <v>1</v>
      </c>
      <c r="E347" s="78" t="s">
        <v>1</v>
      </c>
      <c r="F347" s="79">
        <v>3.369</v>
      </c>
      <c r="G347" s="18"/>
      <c r="H347" s="19"/>
    </row>
    <row r="348" spans="1:8" s="2" customFormat="1" ht="16.9" customHeight="1">
      <c r="A348" s="18"/>
      <c r="B348" s="19"/>
      <c r="C348" s="80" t="s">
        <v>499</v>
      </c>
      <c r="D348" s="80" t="s">
        <v>594</v>
      </c>
      <c r="E348" s="7" t="s">
        <v>1</v>
      </c>
      <c r="F348" s="81">
        <v>3.369</v>
      </c>
      <c r="G348" s="18"/>
      <c r="H348" s="19"/>
    </row>
    <row r="349" spans="1:8" s="2" customFormat="1" ht="16.9" customHeight="1">
      <c r="A349" s="18"/>
      <c r="B349" s="19"/>
      <c r="C349" s="82" t="s">
        <v>848</v>
      </c>
      <c r="D349" s="18"/>
      <c r="E349" s="18"/>
      <c r="F349" s="18"/>
      <c r="G349" s="18"/>
      <c r="H349" s="19"/>
    </row>
    <row r="350" spans="1:8" s="2" customFormat="1" ht="22.5">
      <c r="A350" s="18"/>
      <c r="B350" s="19"/>
      <c r="C350" s="80" t="s">
        <v>243</v>
      </c>
      <c r="D350" s="80" t="s">
        <v>244</v>
      </c>
      <c r="E350" s="7" t="s">
        <v>213</v>
      </c>
      <c r="F350" s="81">
        <v>91.314</v>
      </c>
      <c r="G350" s="18"/>
      <c r="H350" s="19"/>
    </row>
    <row r="351" spans="1:8" s="2" customFormat="1" ht="16.9" customHeight="1">
      <c r="A351" s="18"/>
      <c r="B351" s="19"/>
      <c r="C351" s="80" t="s">
        <v>271</v>
      </c>
      <c r="D351" s="80" t="s">
        <v>272</v>
      </c>
      <c r="E351" s="7" t="s">
        <v>213</v>
      </c>
      <c r="F351" s="81">
        <v>94.978</v>
      </c>
      <c r="G351" s="18"/>
      <c r="H351" s="19"/>
    </row>
    <row r="352" spans="1:8" s="2" customFormat="1" ht="16.9" customHeight="1">
      <c r="A352" s="18"/>
      <c r="B352" s="19"/>
      <c r="C352" s="76" t="s">
        <v>510</v>
      </c>
      <c r="D352" s="77" t="s">
        <v>1</v>
      </c>
      <c r="E352" s="78" t="s">
        <v>1</v>
      </c>
      <c r="F352" s="79">
        <v>12.206</v>
      </c>
      <c r="G352" s="18"/>
      <c r="H352" s="19"/>
    </row>
    <row r="353" spans="1:8" s="2" customFormat="1" ht="22.5">
      <c r="A353" s="18"/>
      <c r="B353" s="19"/>
      <c r="C353" s="80" t="s">
        <v>510</v>
      </c>
      <c r="D353" s="80" t="s">
        <v>595</v>
      </c>
      <c r="E353" s="7" t="s">
        <v>1</v>
      </c>
      <c r="F353" s="81">
        <v>12.206</v>
      </c>
      <c r="G353" s="18"/>
      <c r="H353" s="19"/>
    </row>
    <row r="354" spans="1:8" s="2" customFormat="1" ht="16.9" customHeight="1">
      <c r="A354" s="18"/>
      <c r="B354" s="19"/>
      <c r="C354" s="82" t="s">
        <v>848</v>
      </c>
      <c r="D354" s="18"/>
      <c r="E354" s="18"/>
      <c r="F354" s="18"/>
      <c r="G354" s="18"/>
      <c r="H354" s="19"/>
    </row>
    <row r="355" spans="1:8" s="2" customFormat="1" ht="22.5">
      <c r="A355" s="18"/>
      <c r="B355" s="19"/>
      <c r="C355" s="80" t="s">
        <v>243</v>
      </c>
      <c r="D355" s="80" t="s">
        <v>244</v>
      </c>
      <c r="E355" s="7" t="s">
        <v>213</v>
      </c>
      <c r="F355" s="81">
        <v>91.314</v>
      </c>
      <c r="G355" s="18"/>
      <c r="H355" s="19"/>
    </row>
    <row r="356" spans="1:8" s="2" customFormat="1" ht="16.9" customHeight="1">
      <c r="A356" s="18"/>
      <c r="B356" s="19"/>
      <c r="C356" s="80" t="s">
        <v>549</v>
      </c>
      <c r="D356" s="80" t="s">
        <v>550</v>
      </c>
      <c r="E356" s="7" t="s">
        <v>213</v>
      </c>
      <c r="F356" s="81">
        <v>43.254</v>
      </c>
      <c r="G356" s="18"/>
      <c r="H356" s="19"/>
    </row>
    <row r="357" spans="1:8" s="2" customFormat="1" ht="16.9" customHeight="1">
      <c r="A357" s="18"/>
      <c r="B357" s="19"/>
      <c r="C357" s="80" t="s">
        <v>271</v>
      </c>
      <c r="D357" s="80" t="s">
        <v>272</v>
      </c>
      <c r="E357" s="7" t="s">
        <v>213</v>
      </c>
      <c r="F357" s="81">
        <v>94.978</v>
      </c>
      <c r="G357" s="18"/>
      <c r="H357" s="19"/>
    </row>
    <row r="358" spans="1:8" s="2" customFormat="1" ht="16.9" customHeight="1">
      <c r="A358" s="18"/>
      <c r="B358" s="19"/>
      <c r="C358" s="76" t="s">
        <v>497</v>
      </c>
      <c r="D358" s="77" t="s">
        <v>1</v>
      </c>
      <c r="E358" s="78" t="s">
        <v>1</v>
      </c>
      <c r="F358" s="79">
        <v>9.979</v>
      </c>
      <c r="G358" s="18"/>
      <c r="H358" s="19"/>
    </row>
    <row r="359" spans="1:8" s="2" customFormat="1" ht="22.5">
      <c r="A359" s="18"/>
      <c r="B359" s="19"/>
      <c r="C359" s="80" t="s">
        <v>497</v>
      </c>
      <c r="D359" s="80" t="s">
        <v>593</v>
      </c>
      <c r="E359" s="7" t="s">
        <v>1</v>
      </c>
      <c r="F359" s="81">
        <v>9.979</v>
      </c>
      <c r="G359" s="18"/>
      <c r="H359" s="19"/>
    </row>
    <row r="360" spans="1:8" s="2" customFormat="1" ht="16.9" customHeight="1">
      <c r="A360" s="18"/>
      <c r="B360" s="19"/>
      <c r="C360" s="82" t="s">
        <v>848</v>
      </c>
      <c r="D360" s="18"/>
      <c r="E360" s="18"/>
      <c r="F360" s="18"/>
      <c r="G360" s="18"/>
      <c r="H360" s="19"/>
    </row>
    <row r="361" spans="1:8" s="2" customFormat="1" ht="22.5">
      <c r="A361" s="18"/>
      <c r="B361" s="19"/>
      <c r="C361" s="80" t="s">
        <v>243</v>
      </c>
      <c r="D361" s="80" t="s">
        <v>244</v>
      </c>
      <c r="E361" s="7" t="s">
        <v>213</v>
      </c>
      <c r="F361" s="81">
        <v>91.314</v>
      </c>
      <c r="G361" s="18"/>
      <c r="H361" s="19"/>
    </row>
    <row r="362" spans="1:8" s="2" customFormat="1" ht="16.9" customHeight="1">
      <c r="A362" s="18"/>
      <c r="B362" s="19"/>
      <c r="C362" s="80" t="s">
        <v>271</v>
      </c>
      <c r="D362" s="80" t="s">
        <v>272</v>
      </c>
      <c r="E362" s="7" t="s">
        <v>213</v>
      </c>
      <c r="F362" s="81">
        <v>94.978</v>
      </c>
      <c r="G362" s="18"/>
      <c r="H362" s="19"/>
    </row>
    <row r="363" spans="1:8" s="2" customFormat="1" ht="16.9" customHeight="1">
      <c r="A363" s="18"/>
      <c r="B363" s="19"/>
      <c r="C363" s="76" t="s">
        <v>277</v>
      </c>
      <c r="D363" s="77" t="s">
        <v>1</v>
      </c>
      <c r="E363" s="78" t="s">
        <v>1</v>
      </c>
      <c r="F363" s="79">
        <v>94.978</v>
      </c>
      <c r="G363" s="18"/>
      <c r="H363" s="19"/>
    </row>
    <row r="364" spans="1:8" s="2" customFormat="1" ht="16.9" customHeight="1">
      <c r="A364" s="18"/>
      <c r="B364" s="19"/>
      <c r="C364" s="80" t="s">
        <v>277</v>
      </c>
      <c r="D364" s="80" t="s">
        <v>602</v>
      </c>
      <c r="E364" s="7" t="s">
        <v>1</v>
      </c>
      <c r="F364" s="81">
        <v>94.978</v>
      </c>
      <c r="G364" s="18"/>
      <c r="H364" s="19"/>
    </row>
    <row r="365" spans="1:8" s="2" customFormat="1" ht="16.9" customHeight="1">
      <c r="A365" s="18"/>
      <c r="B365" s="19"/>
      <c r="C365" s="82" t="s">
        <v>848</v>
      </c>
      <c r="D365" s="18"/>
      <c r="E365" s="18"/>
      <c r="F365" s="18"/>
      <c r="G365" s="18"/>
      <c r="H365" s="19"/>
    </row>
    <row r="366" spans="1:8" s="2" customFormat="1" ht="16.9" customHeight="1">
      <c r="A366" s="18"/>
      <c r="B366" s="19"/>
      <c r="C366" s="80" t="s">
        <v>271</v>
      </c>
      <c r="D366" s="80" t="s">
        <v>272</v>
      </c>
      <c r="E366" s="7" t="s">
        <v>213</v>
      </c>
      <c r="F366" s="81">
        <v>94.978</v>
      </c>
      <c r="G366" s="18"/>
      <c r="H366" s="19"/>
    </row>
    <row r="367" spans="1:8" s="2" customFormat="1" ht="16.9" customHeight="1">
      <c r="A367" s="18"/>
      <c r="B367" s="19"/>
      <c r="C367" s="80" t="s">
        <v>281</v>
      </c>
      <c r="D367" s="80" t="s">
        <v>282</v>
      </c>
      <c r="E367" s="7" t="s">
        <v>262</v>
      </c>
      <c r="F367" s="81">
        <v>189.956</v>
      </c>
      <c r="G367" s="18"/>
      <c r="H367" s="19"/>
    </row>
    <row r="368" spans="1:8" s="2" customFormat="1" ht="26.45" customHeight="1">
      <c r="A368" s="18"/>
      <c r="B368" s="19"/>
      <c r="C368" s="75" t="s">
        <v>852</v>
      </c>
      <c r="D368" s="75" t="s">
        <v>99</v>
      </c>
      <c r="E368" s="18"/>
      <c r="F368" s="18"/>
      <c r="G368" s="18"/>
      <c r="H368" s="19"/>
    </row>
    <row r="369" spans="1:8" s="2" customFormat="1" ht="16.9" customHeight="1">
      <c r="A369" s="18"/>
      <c r="B369" s="19"/>
      <c r="C369" s="76" t="s">
        <v>788</v>
      </c>
      <c r="D369" s="77" t="s">
        <v>1</v>
      </c>
      <c r="E369" s="78" t="s">
        <v>1</v>
      </c>
      <c r="F369" s="79">
        <v>25.88</v>
      </c>
      <c r="G369" s="18"/>
      <c r="H369" s="19"/>
    </row>
    <row r="370" spans="1:8" s="2" customFormat="1" ht="16.9" customHeight="1">
      <c r="A370" s="18"/>
      <c r="B370" s="19"/>
      <c r="C370" s="80" t="s">
        <v>788</v>
      </c>
      <c r="D370" s="80" t="s">
        <v>838</v>
      </c>
      <c r="E370" s="7" t="s">
        <v>1</v>
      </c>
      <c r="F370" s="81">
        <v>25.88</v>
      </c>
      <c r="G370" s="18"/>
      <c r="H370" s="19"/>
    </row>
    <row r="371" spans="1:8" s="2" customFormat="1" ht="16.9" customHeight="1">
      <c r="A371" s="18"/>
      <c r="B371" s="19"/>
      <c r="C371" s="82" t="s">
        <v>848</v>
      </c>
      <c r="D371" s="18"/>
      <c r="E371" s="18"/>
      <c r="F371" s="18"/>
      <c r="G371" s="18"/>
      <c r="H371" s="19"/>
    </row>
    <row r="372" spans="1:8" s="2" customFormat="1" ht="16.9" customHeight="1">
      <c r="A372" s="18"/>
      <c r="B372" s="19"/>
      <c r="C372" s="80" t="s">
        <v>835</v>
      </c>
      <c r="D372" s="80" t="s">
        <v>836</v>
      </c>
      <c r="E372" s="7" t="s">
        <v>319</v>
      </c>
      <c r="F372" s="81">
        <v>25.88</v>
      </c>
      <c r="G372" s="18"/>
      <c r="H372" s="19"/>
    </row>
    <row r="373" spans="1:8" s="2" customFormat="1" ht="16.9" customHeight="1">
      <c r="A373" s="18"/>
      <c r="B373" s="19"/>
      <c r="C373" s="80" t="s">
        <v>839</v>
      </c>
      <c r="D373" s="80" t="s">
        <v>840</v>
      </c>
      <c r="E373" s="7" t="s">
        <v>319</v>
      </c>
      <c r="F373" s="81">
        <v>25.88</v>
      </c>
      <c r="G373" s="18"/>
      <c r="H373" s="19"/>
    </row>
    <row r="374" spans="1:8" s="2" customFormat="1" ht="16.9" customHeight="1">
      <c r="A374" s="18"/>
      <c r="B374" s="19"/>
      <c r="C374" s="76" t="s">
        <v>140</v>
      </c>
      <c r="D374" s="77" t="s">
        <v>1</v>
      </c>
      <c r="E374" s="78" t="s">
        <v>1</v>
      </c>
      <c r="F374" s="79">
        <v>5.88</v>
      </c>
      <c r="G374" s="18"/>
      <c r="H374" s="19"/>
    </row>
    <row r="375" spans="1:8" s="2" customFormat="1" ht="16.9" customHeight="1">
      <c r="A375" s="18"/>
      <c r="B375" s="19"/>
      <c r="C375" s="80" t="s">
        <v>140</v>
      </c>
      <c r="D375" s="80" t="s">
        <v>784</v>
      </c>
      <c r="E375" s="7" t="s">
        <v>1</v>
      </c>
      <c r="F375" s="81">
        <v>5.88</v>
      </c>
      <c r="G375" s="18"/>
      <c r="H375" s="19"/>
    </row>
    <row r="376" spans="1:8" s="2" customFormat="1" ht="16.9" customHeight="1">
      <c r="A376" s="18"/>
      <c r="B376" s="19"/>
      <c r="C376" s="82" t="s">
        <v>848</v>
      </c>
      <c r="D376" s="18"/>
      <c r="E376" s="18"/>
      <c r="F376" s="18"/>
      <c r="G376" s="18"/>
      <c r="H376" s="19"/>
    </row>
    <row r="377" spans="1:8" s="2" customFormat="1" ht="22.5">
      <c r="A377" s="18"/>
      <c r="B377" s="19"/>
      <c r="C377" s="80" t="s">
        <v>243</v>
      </c>
      <c r="D377" s="80" t="s">
        <v>244</v>
      </c>
      <c r="E377" s="7" t="s">
        <v>213</v>
      </c>
      <c r="F377" s="81">
        <v>5.88</v>
      </c>
      <c r="G377" s="18"/>
      <c r="H377" s="19"/>
    </row>
    <row r="378" spans="1:8" s="2" customFormat="1" ht="22.5">
      <c r="A378" s="18"/>
      <c r="B378" s="19"/>
      <c r="C378" s="80" t="s">
        <v>250</v>
      </c>
      <c r="D378" s="80" t="s">
        <v>251</v>
      </c>
      <c r="E378" s="7" t="s">
        <v>213</v>
      </c>
      <c r="F378" s="81">
        <v>129.36</v>
      </c>
      <c r="G378" s="18"/>
      <c r="H378" s="19"/>
    </row>
    <row r="379" spans="1:8" s="2" customFormat="1" ht="16.9" customHeight="1">
      <c r="A379" s="18"/>
      <c r="B379" s="19"/>
      <c r="C379" s="80" t="s">
        <v>260</v>
      </c>
      <c r="D379" s="80" t="s">
        <v>261</v>
      </c>
      <c r="E379" s="7" t="s">
        <v>262</v>
      </c>
      <c r="F379" s="81">
        <v>5.88</v>
      </c>
      <c r="G379" s="18"/>
      <c r="H379" s="19"/>
    </row>
    <row r="380" spans="1:8" s="2" customFormat="1" ht="16.9" customHeight="1">
      <c r="A380" s="18"/>
      <c r="B380" s="19"/>
      <c r="C380" s="80" t="s">
        <v>267</v>
      </c>
      <c r="D380" s="80" t="s">
        <v>268</v>
      </c>
      <c r="E380" s="7" t="s">
        <v>213</v>
      </c>
      <c r="F380" s="81">
        <v>5.88</v>
      </c>
      <c r="G380" s="18"/>
      <c r="H380" s="19"/>
    </row>
    <row r="381" spans="1:8" s="2" customFormat="1" ht="16.9" customHeight="1">
      <c r="A381" s="18"/>
      <c r="B381" s="19"/>
      <c r="C381" s="76" t="s">
        <v>784</v>
      </c>
      <c r="D381" s="77" t="s">
        <v>1</v>
      </c>
      <c r="E381" s="78" t="s">
        <v>1</v>
      </c>
      <c r="F381" s="79">
        <v>5.88</v>
      </c>
      <c r="G381" s="18"/>
      <c r="H381" s="19"/>
    </row>
    <row r="382" spans="1:8" s="2" customFormat="1" ht="16.9" customHeight="1">
      <c r="A382" s="18"/>
      <c r="B382" s="19"/>
      <c r="C382" s="80" t="s">
        <v>784</v>
      </c>
      <c r="D382" s="80" t="s">
        <v>797</v>
      </c>
      <c r="E382" s="7" t="s">
        <v>1</v>
      </c>
      <c r="F382" s="81">
        <v>5.88</v>
      </c>
      <c r="G382" s="18"/>
      <c r="H382" s="19"/>
    </row>
    <row r="383" spans="1:8" s="2" customFormat="1" ht="16.9" customHeight="1">
      <c r="A383" s="18"/>
      <c r="B383" s="19"/>
      <c r="C383" s="82" t="s">
        <v>848</v>
      </c>
      <c r="D383" s="18"/>
      <c r="E383" s="18"/>
      <c r="F383" s="18"/>
      <c r="G383" s="18"/>
      <c r="H383" s="19"/>
    </row>
    <row r="384" spans="1:8" s="2" customFormat="1" ht="22.5">
      <c r="A384" s="18"/>
      <c r="B384" s="19"/>
      <c r="C384" s="80" t="s">
        <v>794</v>
      </c>
      <c r="D384" s="80" t="s">
        <v>795</v>
      </c>
      <c r="E384" s="7" t="s">
        <v>213</v>
      </c>
      <c r="F384" s="81">
        <v>5.88</v>
      </c>
      <c r="G384" s="18"/>
      <c r="H384" s="19"/>
    </row>
    <row r="385" spans="1:8" s="2" customFormat="1" ht="22.5">
      <c r="A385" s="18"/>
      <c r="B385" s="19"/>
      <c r="C385" s="80" t="s">
        <v>243</v>
      </c>
      <c r="D385" s="80" t="s">
        <v>244</v>
      </c>
      <c r="E385" s="7" t="s">
        <v>213</v>
      </c>
      <c r="F385" s="81">
        <v>5.88</v>
      </c>
      <c r="G385" s="18"/>
      <c r="H385" s="19"/>
    </row>
    <row r="386" spans="1:8" s="2" customFormat="1" ht="16.9" customHeight="1">
      <c r="A386" s="18"/>
      <c r="B386" s="19"/>
      <c r="C386" s="76" t="s">
        <v>786</v>
      </c>
      <c r="D386" s="77" t="s">
        <v>1</v>
      </c>
      <c r="E386" s="78" t="s">
        <v>1</v>
      </c>
      <c r="F386" s="79">
        <v>29.4</v>
      </c>
      <c r="G386" s="18"/>
      <c r="H386" s="19"/>
    </row>
    <row r="387" spans="1:8" s="2" customFormat="1" ht="16.9" customHeight="1">
      <c r="A387" s="18"/>
      <c r="B387" s="19"/>
      <c r="C387" s="80" t="s">
        <v>786</v>
      </c>
      <c r="D387" s="80" t="s">
        <v>818</v>
      </c>
      <c r="E387" s="7" t="s">
        <v>1</v>
      </c>
      <c r="F387" s="81">
        <v>29.4</v>
      </c>
      <c r="G387" s="18"/>
      <c r="H387" s="19"/>
    </row>
    <row r="388" spans="1:8" s="2" customFormat="1" ht="16.9" customHeight="1">
      <c r="A388" s="18"/>
      <c r="B388" s="19"/>
      <c r="C388" s="82" t="s">
        <v>848</v>
      </c>
      <c r="D388" s="18"/>
      <c r="E388" s="18"/>
      <c r="F388" s="18"/>
      <c r="G388" s="18"/>
      <c r="H388" s="19"/>
    </row>
    <row r="389" spans="1:8" s="2" customFormat="1" ht="16.9" customHeight="1">
      <c r="A389" s="18"/>
      <c r="B389" s="19"/>
      <c r="C389" s="80" t="s">
        <v>815</v>
      </c>
      <c r="D389" s="80" t="s">
        <v>816</v>
      </c>
      <c r="E389" s="7" t="s">
        <v>202</v>
      </c>
      <c r="F389" s="81">
        <v>33.4</v>
      </c>
      <c r="G389" s="18"/>
      <c r="H389" s="19"/>
    </row>
    <row r="390" spans="1:8" s="2" customFormat="1" ht="16.9" customHeight="1">
      <c r="A390" s="18"/>
      <c r="B390" s="19"/>
      <c r="C390" s="80" t="s">
        <v>805</v>
      </c>
      <c r="D390" s="80" t="s">
        <v>806</v>
      </c>
      <c r="E390" s="7" t="s">
        <v>202</v>
      </c>
      <c r="F390" s="81">
        <v>29.4</v>
      </c>
      <c r="G390" s="18"/>
      <c r="H390" s="19"/>
    </row>
    <row r="391" spans="1:8" s="2" customFormat="1" ht="16.9" customHeight="1">
      <c r="A391" s="18"/>
      <c r="B391" s="19"/>
      <c r="C391" s="80" t="s">
        <v>821</v>
      </c>
      <c r="D391" s="80" t="s">
        <v>822</v>
      </c>
      <c r="E391" s="7" t="s">
        <v>202</v>
      </c>
      <c r="F391" s="81">
        <v>29.4</v>
      </c>
      <c r="G391" s="18"/>
      <c r="H391" s="19"/>
    </row>
    <row r="392" spans="1:8" s="2" customFormat="1" ht="16.9" customHeight="1">
      <c r="A392" s="18"/>
      <c r="B392" s="19"/>
      <c r="C392" s="76" t="s">
        <v>819</v>
      </c>
      <c r="D392" s="77" t="s">
        <v>1</v>
      </c>
      <c r="E392" s="78" t="s">
        <v>1</v>
      </c>
      <c r="F392" s="79">
        <v>4</v>
      </c>
      <c r="G392" s="18"/>
      <c r="H392" s="19"/>
    </row>
    <row r="393" spans="1:8" s="2" customFormat="1" ht="16.9" customHeight="1">
      <c r="A393" s="18"/>
      <c r="B393" s="19"/>
      <c r="C393" s="80" t="s">
        <v>819</v>
      </c>
      <c r="D393" s="80" t="s">
        <v>820</v>
      </c>
      <c r="E393" s="7" t="s">
        <v>1</v>
      </c>
      <c r="F393" s="81">
        <v>4</v>
      </c>
      <c r="G393" s="18"/>
      <c r="H393" s="19"/>
    </row>
    <row r="394" spans="1:8" s="2" customFormat="1" ht="7.35" customHeight="1">
      <c r="A394" s="18"/>
      <c r="B394" s="30"/>
      <c r="C394" s="31"/>
      <c r="D394" s="31"/>
      <c r="E394" s="31"/>
      <c r="F394" s="31"/>
      <c r="G394" s="31"/>
      <c r="H394" s="19"/>
    </row>
    <row r="395" spans="1:8" s="2" customFormat="1" ht="12">
      <c r="A395" s="18"/>
      <c r="B395" s="18"/>
      <c r="C395" s="18"/>
      <c r="D395" s="18"/>
      <c r="E395" s="18"/>
      <c r="F395" s="18"/>
      <c r="G395" s="18"/>
      <c r="H395" s="18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PETR-HP450G4\Petr</dc:creator>
  <cp:keywords/>
  <dc:description/>
  <cp:lastModifiedBy>Miroslav Havlas</cp:lastModifiedBy>
  <cp:lastPrinted>2022-12-07T14:26:31Z</cp:lastPrinted>
  <dcterms:created xsi:type="dcterms:W3CDTF">2021-11-02T13:39:08Z</dcterms:created>
  <dcterms:modified xsi:type="dcterms:W3CDTF">2022-12-07T14:31:11Z</dcterms:modified>
  <cp:category/>
  <cp:version/>
  <cp:contentType/>
  <cp:contentStatus/>
</cp:coreProperties>
</file>