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600" activeTab="1"/>
  </bookViews>
  <sheets>
    <sheet name="Rekapitulace stavby" sheetId="1" r:id="rId1"/>
    <sheet name="1 - PODLÁZKY - OPRAVA VOD..." sheetId="2" r:id="rId2"/>
  </sheets>
  <definedNames>
    <definedName name="_xlnm._FilterDatabase" localSheetId="1" hidden="1">'1 - PODLÁZKY - OPRAVA VOD...'!$C$93:$K$650</definedName>
    <definedName name="_xlnm.Print_Area" localSheetId="1">'1 - PODLÁZKY - OPRAVA VOD...'!$C$4:$J$39,'1 - PODLÁZKY - OPRAVA VOD...'!$C$45:$J$75,'1 - PODLÁZKY - OPRAVA VOD...'!$C$81:$K$650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'1 - PODLÁZKY - OPRAVA VOD...'!$93:$93</definedName>
  </definedNames>
  <calcPr calcId="162913"/>
</workbook>
</file>

<file path=xl/sharedStrings.xml><?xml version="1.0" encoding="utf-8"?>
<sst xmlns="http://schemas.openxmlformats.org/spreadsheetml/2006/main" count="6421" uniqueCount="1121">
  <si>
    <t>Export Komplet</t>
  </si>
  <si>
    <t/>
  </si>
  <si>
    <t>2.0</t>
  </si>
  <si>
    <t>False</t>
  </si>
  <si>
    <t>{af86bf41-8fd9-4920-be20-d56ff68bb2f3}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</si>
  <si>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</si>
  <si>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</si>
  <si>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</si>
  <si>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</si>
  <si>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</si>
  <si>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</si>
  <si>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</si>
  <si>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</si>
  <si>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</si>
  <si>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2020-12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</si>
  <si>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</si>
  <si>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</si>
  <si>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MLADÁ BOLESLAV - PODLÁZKY - OPRAVA VODOVODU</t>
  </si>
  <si>
    <t>KSO:</t>
  </si>
  <si>
    <t>CC-CZ:</t>
  </si>
  <si>
    <t>Místo:</t>
  </si>
  <si>
    <t>MLADÁ BOLESLAV</t>
  </si>
  <si>
    <t>Datum:</t>
  </si>
  <si>
    <t>16. 3. 2020</t>
  </si>
  <si>
    <t>Zadavatel:</t>
  </si>
  <si>
    <t>IČ:</t>
  </si>
  <si>
    <t>Vodovody a Kanalizace Mladá Boleslav a.s.</t>
  </si>
  <si>
    <t>DIČ:</t>
  </si>
  <si>
    <t>Uchazeč:</t>
  </si>
  <si>
    <t>Vyplň údaj</t>
  </si>
  <si>
    <t>Projektant:</t>
  </si>
  <si>
    <t>Ing. Jan Čížek, Vodohospodářská kancelář Trutnov</t>
  </si>
  <si>
    <t>True</t>
  </si>
  <si>
    <t>Zpracovatel:</t>
  </si>
  <si>
    <t>Lenka Benešová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</si>
  <si>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</si>
  <si>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</si>
  <si>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</si>
  <si>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</si>
  <si>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</si>
  <si>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</si>
  <si>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</si>
  <si>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</si>
  <si>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</si>
  <si>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</si>
  <si>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</si>
  <si>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</si>
  <si>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</si>
  <si>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</si>
  <si>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</si>
  <si>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</si>
  <si>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</si>
  <si>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</si>
  <si>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</si>
  <si>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</si>
  <si>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</si>
  <si>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</si>
  <si>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</si>
  <si>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</si>
  <si>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</si>
  <si>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</si>
  <si>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</si>
  <si>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</si>
  <si>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</si>
  <si>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</si>
  <si>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</si>
  <si>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</si>
  <si>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</si>
  <si>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</si>
  <si>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</si>
  <si>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</si>
  <si>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</si>
  <si>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</si>
  <si>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</si>
  <si>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</si>
  <si>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</si>
  <si>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PODLÁZKY - OPRAVA VODOVODU</t>
  </si>
  <si>
    <t>STA</t>
  </si>
  <si>
    <t>{a774ea1e-a376-4e04-b59d-1e13da9e6d10}</t>
  </si>
  <si>
    <t>2</t>
  </si>
  <si>
    <t>KRYCÍ LIST SOUPISU PRACÍ</t>
  </si>
  <si>
    <t>Objekt:</t>
  </si>
  <si>
    <t>1 - PODLÁZKY - OPRAVA VODOVODU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</si>
  <si>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</si>
  <si>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</si>
  <si>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</si>
  <si>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</si>
  <si>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</si>
  <si>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</si>
  <si>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</si>
  <si>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</si>
  <si>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</si>
  <si>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</si>
  <si>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</si>
  <si>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</si>
  <si>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</si>
  <si>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</si>
  <si>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</si>
  <si>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</si>
  <si>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</si>
  <si>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</si>
  <si>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</si>
  <si>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</si>
  <si>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</si>
  <si>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</si>
  <si>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</si>
  <si>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</si>
  <si>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</si>
  <si>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</si>
  <si>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</si>
  <si>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</si>
  <si>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</si>
  <si>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</si>
  <si>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</si>
  <si>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</si>
  <si>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</si>
  <si>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</si>
  <si>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</si>
  <si>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</si>
  <si>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</si>
  <si>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</si>
  <si>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111000111r</t>
  </si>
  <si>
    <t xml:space="preserve">Výpočet kubatury výkopů celkem - položka bez ceny, pouze výpočet </t>
  </si>
  <si>
    <t>4</t>
  </si>
  <si>
    <t>832417112</t>
  </si>
  <si>
    <t>VV</t>
  </si>
  <si>
    <t>" Přívodní vodovodní řad P "</t>
  </si>
  <si>
    <t>(1,6+1,7)/2*26,5*0,8</t>
  </si>
  <si>
    <t>(1,7+1,72)/2*23,5*0,8</t>
  </si>
  <si>
    <t>(1,72+1,71)/2*20*0,8</t>
  </si>
  <si>
    <t>(1,71+1,65)/2*20*0,8</t>
  </si>
  <si>
    <t>(1,65+1,68)/2*20*0,8</t>
  </si>
  <si>
    <t>(1,68+1,66)/2*18,5*0,8</t>
  </si>
  <si>
    <t>(1,66+1,67)/2*21,5*0,8</t>
  </si>
  <si>
    <t>(1,67+1,7)/2*22,5*0,8</t>
  </si>
  <si>
    <t>(1,7+1,87)/2*20,7*0,8</t>
  </si>
  <si>
    <t>(1,87+1,92)/2*18,07*0,8</t>
  </si>
  <si>
    <t>(1,92+2,04)/2*14,23*0,8</t>
  </si>
  <si>
    <t>(2,04+1,15)/2*24,5*0,8</t>
  </si>
  <si>
    <t>(1,15+1,44)/2*20*0,8</t>
  </si>
  <si>
    <t>(1,44+1,93)/2*20*0,8</t>
  </si>
  <si>
    <t>(1,93+2,54)/2*20*0,8</t>
  </si>
  <si>
    <t>(2,54+2,35)/2*8,5*0,8</t>
  </si>
  <si>
    <t>(2,35+2,28)/2*21,5*0,8</t>
  </si>
  <si>
    <t>(2,28+2,39)/2*13*0,8</t>
  </si>
  <si>
    <t>(2,39+2,24)/2*22,2*0,8</t>
  </si>
  <si>
    <t>(2,24+2,35)/2*26,8*0,8</t>
  </si>
  <si>
    <t>(2,35+2,57)/2*46,5*0,8</t>
  </si>
  <si>
    <t>(2,57+2,07)/2*44,57*0,8</t>
  </si>
  <si>
    <t>(2,07+2,18)/2*22,58*0,8</t>
  </si>
  <si>
    <t>(2,18+2,38)/2*34,35*0,8</t>
  </si>
  <si>
    <t>(2,38+2,06)/2*27,85*0,8</t>
  </si>
  <si>
    <t>(2,06+2,05)/2*20,65*0,8</t>
  </si>
  <si>
    <t>(2,05+1,88)/2*20,38*0,8</t>
  </si>
  <si>
    <t>(1,88+1,8)/2*30,12*0,8</t>
  </si>
  <si>
    <t>(1,8+1,66)/2*21*0,8</t>
  </si>
  <si>
    <t>(1,66+2)/2*24*0,8</t>
  </si>
  <si>
    <t>(2+1,48)/2*29*0,8</t>
  </si>
  <si>
    <t>(1,48+1,34)/2*31,1*0,8</t>
  </si>
  <si>
    <t>(1,34+1,46)/2*22,08*0,8</t>
  </si>
  <si>
    <t>(1,46+1,44)/2*25,22*0,8</t>
  </si>
  <si>
    <t>(1,44+1,54)/2*8,6*0,8</t>
  </si>
  <si>
    <t>(1,54+1,59)/2*6*0,8</t>
  </si>
  <si>
    <t>" Řad P1 "</t>
  </si>
  <si>
    <t>(2,04+2,03)/2*0,5*0,8</t>
  </si>
  <si>
    <t>(2,03+1,61)/2*16,56*0,8</t>
  </si>
  <si>
    <t>(1,61+1,7)/2*10,94*0,8</t>
  </si>
  <si>
    <t>(1,7+2,1)/2*3,5*0,8</t>
  </si>
  <si>
    <t>(2,1+1,79)/2*4*0,8</t>
  </si>
  <si>
    <t>(1,79+1,7)/2*6,5*0,8</t>
  </si>
  <si>
    <t>" Propoj "</t>
  </si>
  <si>
    <t>(1,59+1,92)/2*7,5*0,8</t>
  </si>
  <si>
    <t>" Přípojky PE 1" "</t>
  </si>
  <si>
    <t>3*0,8*1,8</t>
  </si>
  <si>
    <t>Mezisoučet</t>
  </si>
  <si>
    <t>3</t>
  </si>
  <si>
    <t>" - kubatura již odstraněné ornice, štěrků, asf vč. "</t>
  </si>
  <si>
    <t>" podkladních vrstev, panelů - nad výkopem "</t>
  </si>
  <si>
    <t>-(177,72+2,8+2,7+11,76)</t>
  </si>
  <si>
    <t>Součet</t>
  </si>
  <si>
    <t>113106292</t>
  </si>
  <si>
    <t>Rozebrání vozovek ze silničních dílců spáry zalité cementovou maltou nebo živicí strojně pl přes 50 do 200m2</t>
  </si>
  <si>
    <t>m2</t>
  </si>
  <si>
    <t>CS ÚRS 2019 01</t>
  </si>
  <si>
    <t>-1532336430</t>
  </si>
  <si>
    <t>" odstranění panelů "</t>
  </si>
  <si>
    <t>" vč. lože z kameniva "</t>
  </si>
  <si>
    <t>" v ceně je započítána také práce jeřábu "</t>
  </si>
  <si>
    <t>" polovina panelů se odveze na skládku a "</t>
  </si>
  <si>
    <t>" polovina se jich zpětně použije "</t>
  </si>
  <si>
    <t>" cena včetně manipulace s panely v rámci stavby "</t>
  </si>
  <si>
    <t>(8,5+89,5)*3</t>
  </si>
  <si>
    <t>113107422</t>
  </si>
  <si>
    <t>Odstranění podkladu z kameniva drceného tl 200 mm při překopech strojně pl do 15 m2</t>
  </si>
  <si>
    <t>-775849890</t>
  </si>
  <si>
    <t>" překopy štěrkových cest "</t>
  </si>
  <si>
    <t>(7+3+7,5)*0,8</t>
  </si>
  <si>
    <t>113107424</t>
  </si>
  <si>
    <t>Odstranění podkladu z kameniva drceného tl 400 mm při překopech strojně pl do 15 m2</t>
  </si>
  <si>
    <t>-204172914</t>
  </si>
  <si>
    <t>" podkladní vrstvy komunikace "</t>
  </si>
  <si>
    <t>" z recyklátu "</t>
  </si>
  <si>
    <t>7,5*0,8</t>
  </si>
  <si>
    <t>5</t>
  </si>
  <si>
    <t>113107442</t>
  </si>
  <si>
    <t>Odstranění podkladu živičných tl 100 mm při překopech strojně pl do 15 m2</t>
  </si>
  <si>
    <t>741541338</t>
  </si>
  <si>
    <t>6</t>
  </si>
  <si>
    <t>115101201</t>
  </si>
  <si>
    <t>Čerpání vody na dopravní výšku do 10 m průměrný přítok do 500 l/min</t>
  </si>
  <si>
    <t>hod</t>
  </si>
  <si>
    <t>1877078969</t>
  </si>
  <si>
    <t>" čerpání případné podzemní, nebo "</t>
  </si>
  <si>
    <t>" dešťové vody z výkopů "</t>
  </si>
  <si>
    <t>" odhad "</t>
  </si>
  <si>
    <t>" 90 dnÍ 3,5 hodin denně "</t>
  </si>
  <si>
    <t>90*3,5</t>
  </si>
  <si>
    <t>7</t>
  </si>
  <si>
    <t>115101301</t>
  </si>
  <si>
    <t>Pohotovost čerpací soupravy pro dopravní výšku do 10 m přítok do 500 l/min</t>
  </si>
  <si>
    <t>den</t>
  </si>
  <si>
    <t>119328431</t>
  </si>
  <si>
    <t>" 2 ČERPADLA "</t>
  </si>
  <si>
    <t>90*2</t>
  </si>
  <si>
    <t>8</t>
  </si>
  <si>
    <t>119001401</t>
  </si>
  <si>
    <t>Dočasné zajištění potrubí ocelového nebo litinového DN do 200 mm</t>
  </si>
  <si>
    <t>m</t>
  </si>
  <si>
    <t>1787558980</t>
  </si>
  <si>
    <t>0,8*9</t>
  </si>
  <si>
    <t>9</t>
  </si>
  <si>
    <t>119001411</t>
  </si>
  <si>
    <t>Dočasné zajištění potrubí betonového, ŽB nebo kameninového DN do 200 mm</t>
  </si>
  <si>
    <t>-1339349472</t>
  </si>
  <si>
    <t>0,8*4</t>
  </si>
  <si>
    <t>10</t>
  </si>
  <si>
    <t>119001412</t>
  </si>
  <si>
    <t>Dočasné zajištění potrubí betonového, ŽB nebo kameninového DN do 500 mm</t>
  </si>
  <si>
    <t>1744907414</t>
  </si>
  <si>
    <t>0,8*3</t>
  </si>
  <si>
    <t>11</t>
  </si>
  <si>
    <t>119001423</t>
  </si>
  <si>
    <t>Dočasné zajištění kabelů a kabelových tratí z více než 6 volně ložených kabelů</t>
  </si>
  <si>
    <t>1709392396</t>
  </si>
  <si>
    <t>0,8*12</t>
  </si>
  <si>
    <t>12</t>
  </si>
  <si>
    <t>121101101</t>
  </si>
  <si>
    <t>Sejmutí ornice s přemístěním na vzdálenost do 50 m</t>
  </si>
  <si>
    <t>m3</t>
  </si>
  <si>
    <t>1274845474</t>
  </si>
  <si>
    <t>" počítáno že ornice "</t>
  </si>
  <si>
    <t>" bude sejmuta v tl. 300 mm "</t>
  </si>
  <si>
    <t>" nad výkopem + v manipulačním pruhu "</t>
  </si>
  <si>
    <t>" celková šíře sejmutí = 6 m "</t>
  </si>
  <si>
    <t>(700,5+40)*6*0,3</t>
  </si>
  <si>
    <t>13</t>
  </si>
  <si>
    <t>130001101</t>
  </si>
  <si>
    <t>Příplatek za ztížení vykopávky v blízkosti podzemního vedení</t>
  </si>
  <si>
    <t>-1041531928</t>
  </si>
  <si>
    <t>1*0,8*1,8*30</t>
  </si>
  <si>
    <t>14</t>
  </si>
  <si>
    <t>132201203</t>
  </si>
  <si>
    <t>Hloubení rýh š do 2000 mm v hornině tř. 3 objemu do 5000 m3</t>
  </si>
  <si>
    <t>-1080044318</t>
  </si>
  <si>
    <t>" hornina 3 = 65% "</t>
  </si>
  <si>
    <t>1123,369*0,65</t>
  </si>
  <si>
    <t>132201209</t>
  </si>
  <si>
    <t>Příplatek za lepivost k hloubení rýh š do 2000 mm v hornině tř. 3</t>
  </si>
  <si>
    <t>100583999</t>
  </si>
  <si>
    <t>16</t>
  </si>
  <si>
    <t>132301202</t>
  </si>
  <si>
    <t>Hloubení rýh š do 2000 mm v hornině tř. 4 objemu do 1000 m3</t>
  </si>
  <si>
    <t>-2056356833</t>
  </si>
  <si>
    <t>" hornina 4 = 30% "</t>
  </si>
  <si>
    <t>1123,369*0,3</t>
  </si>
  <si>
    <t>17</t>
  </si>
  <si>
    <t>132301209</t>
  </si>
  <si>
    <t>Příplatek za lepivost k hloubení rýh š do 2000 mm v hornině tř. 4</t>
  </si>
  <si>
    <t>633432786</t>
  </si>
  <si>
    <t>18</t>
  </si>
  <si>
    <t>132401201</t>
  </si>
  <si>
    <t>Hloubení rýh š do 2000 mm v hornině tř. 5</t>
  </si>
  <si>
    <t>-72580488</t>
  </si>
  <si>
    <t>" hornina 5 = 5% "</t>
  </si>
  <si>
    <t>1123,369*0,05</t>
  </si>
  <si>
    <t>19</t>
  </si>
  <si>
    <t>151101101</t>
  </si>
  <si>
    <t>Zřízení příložného pažení a rozepření stěn rýh hl do 2 m</t>
  </si>
  <si>
    <t>-1414140862</t>
  </si>
  <si>
    <t>(1,6+1,7)/2*26,5*2</t>
  </si>
  <si>
    <t>(1,7+1,72)/2*23,5*2</t>
  </si>
  <si>
    <t>(1,72+1,71)/2*20*2</t>
  </si>
  <si>
    <t>(1,71+1,65)/2*20*2</t>
  </si>
  <si>
    <t>(1,65+1,68)/2*20*2</t>
  </si>
  <si>
    <t>(1,68+1,66)/2*18,5*2</t>
  </si>
  <si>
    <t>(1,66+1,67)/2*21,5*2</t>
  </si>
  <si>
    <t>(1,67+1,7)/2*22,5*2</t>
  </si>
  <si>
    <t>(1,7+1,87)/2*20,7*2</t>
  </si>
  <si>
    <t>(1,87+1,92)/2*18,07*2</t>
  </si>
  <si>
    <t>(1,92+2,04)/2*14,23*2</t>
  </si>
  <si>
    <t>(2,04+1,15)/2*24,5*2</t>
  </si>
  <si>
    <t>(1,15+1,44)/2*20*2</t>
  </si>
  <si>
    <t>(1,44+1,93)/2*20*2</t>
  </si>
  <si>
    <t>(2,05+1,88)/2*20,38*2</t>
  </si>
  <si>
    <t>(1,88+1,8)/2*30,12*2</t>
  </si>
  <si>
    <t>(1,8+1,66)/2*21*2</t>
  </si>
  <si>
    <t>(1,66+2)/2*24*2</t>
  </si>
  <si>
    <t>(2+1,48)/2*29*2</t>
  </si>
  <si>
    <t>(1,48+1,34)/2*31,1*2</t>
  </si>
  <si>
    <t>(1,34+1,46)/2*22,08*2</t>
  </si>
  <si>
    <t>(1,46+1,44)/2*25,22*2</t>
  </si>
  <si>
    <t>(1,44+1,54)/2*8,6*2</t>
  </si>
  <si>
    <t>(1,54+1,59)/2*6*2</t>
  </si>
  <si>
    <t>(2,03+1,61)/2*16,56*2</t>
  </si>
  <si>
    <t>(1,61+1,7)/2*10,94*2</t>
  </si>
  <si>
    <t>(1,7+2,1)/2*3,5*2</t>
  </si>
  <si>
    <t>(2,1+1,79)/2*4*2</t>
  </si>
  <si>
    <t>(1,79+1,7)/2*6,5*2</t>
  </si>
  <si>
    <t>(1,59+1,92)/2*7,5*2</t>
  </si>
  <si>
    <t>3*1,8*2</t>
  </si>
  <si>
    <t>20</t>
  </si>
  <si>
    <t>151101102</t>
  </si>
  <si>
    <t>Zřízení příložného pažení a rozepření stěn rýh hl do 4 m</t>
  </si>
  <si>
    <t>-1961256360</t>
  </si>
  <si>
    <t>(1,93+2,54)/2*20*2</t>
  </si>
  <si>
    <t>(2,54+2,35)/2*8,5*2</t>
  </si>
  <si>
    <t>(2,35+2,28)/2*21,5*2</t>
  </si>
  <si>
    <t>(2,28+2,39)/2*13*2</t>
  </si>
  <si>
    <t>(2,39+2,24)/2*22,2*2</t>
  </si>
  <si>
    <t>(2,24+2,35)/2*26,8*2</t>
  </si>
  <si>
    <t>(2,35+2,57)/2*46,5*2</t>
  </si>
  <si>
    <t>(2,57+2,07)/2*44,57*2</t>
  </si>
  <si>
    <t>(2,07+2,18)/2*22,58*2</t>
  </si>
  <si>
    <t>(2,18+2,38)/2*34,35*2</t>
  </si>
  <si>
    <t>(2,38+2,06)/2*27,85*2</t>
  </si>
  <si>
    <t>(2,06+2,05)/2*20,65*2</t>
  </si>
  <si>
    <t>(2,04+2,03)/2*0,5*2</t>
  </si>
  <si>
    <t>151101111</t>
  </si>
  <si>
    <t>Odstranění příložného pažení a rozepření stěn rýh hl do 2 m</t>
  </si>
  <si>
    <t>336693630</t>
  </si>
  <si>
    <t>22</t>
  </si>
  <si>
    <t>151101112</t>
  </si>
  <si>
    <t>Odstranění příložného pažení a rozepření stěn rýh hl do 4 m</t>
  </si>
  <si>
    <t>-304987558</t>
  </si>
  <si>
    <t>23</t>
  </si>
  <si>
    <t>161101101</t>
  </si>
  <si>
    <t>Svislé přemístění výkopku z horniny tř. 1 až 4 hl výkopu do 2,5 m</t>
  </si>
  <si>
    <t>-1951306664</t>
  </si>
  <si>
    <t>" hornina 1 až 4 = 95% "</t>
  </si>
  <si>
    <t>" % svislého přemístění = 50% "</t>
  </si>
  <si>
    <t>1123,369*0,95*0,5</t>
  </si>
  <si>
    <t>24</t>
  </si>
  <si>
    <t>161101151</t>
  </si>
  <si>
    <t>Svislé přemístění výkopku z horniny tř. 5 až 7 hl výkopu do 2,5 m</t>
  </si>
  <si>
    <t>44474760</t>
  </si>
  <si>
    <t>1123,369*0,05*0,5</t>
  </si>
  <si>
    <t>25</t>
  </si>
  <si>
    <t>162201102</t>
  </si>
  <si>
    <t>Vodorovné přemístění do 50 m výkopku/sypaniny z horniny tř. 1 až 4</t>
  </si>
  <si>
    <t>-1348882366</t>
  </si>
  <si>
    <t>" přemístění přebytečné zeminy k rozprostření "</t>
  </si>
  <si>
    <t>" kolem výkopů "</t>
  </si>
  <si>
    <t>" 70% kubatury přebytku "</t>
  </si>
  <si>
    <t>" 30% kubatury přebytku se odveze na skládku "</t>
  </si>
  <si>
    <t>398,22*0,95*0,7</t>
  </si>
  <si>
    <t>26</t>
  </si>
  <si>
    <t>162201152</t>
  </si>
  <si>
    <t>Vodorovné přemístění do 50 m výkopku/sypaniny z horniny tř. 5 až 7</t>
  </si>
  <si>
    <t>177213535</t>
  </si>
  <si>
    <t>" 70% kubatury přebytečné zeminy "</t>
  </si>
  <si>
    <t>" 30% přebytku se odveze na skládku "</t>
  </si>
  <si>
    <t>398,22*0,05*0,7</t>
  </si>
  <si>
    <t>27</t>
  </si>
  <si>
    <t>162701105</t>
  </si>
  <si>
    <t>Vodorovné přemístění do 10000 m výkopku/sypaniny z horniny tř. 1 až 4</t>
  </si>
  <si>
    <t>-1525749725</t>
  </si>
  <si>
    <t>" odvoz 30% přebytečné zeminy na skládku "</t>
  </si>
  <si>
    <t>398,22*0,3*0,95</t>
  </si>
  <si>
    <t>28</t>
  </si>
  <si>
    <t>162701155</t>
  </si>
  <si>
    <t>Vodorovné přemístění do 10000 m výkopku/sypaniny z horniny tř. 5 až 7</t>
  </si>
  <si>
    <t>1191410835</t>
  </si>
  <si>
    <t>398,22*0,3*0,05</t>
  </si>
  <si>
    <t>29</t>
  </si>
  <si>
    <t>166101101</t>
  </si>
  <si>
    <t>Přehození neulehlého výkopku z horniny tř. 1 až 4</t>
  </si>
  <si>
    <t>670276592</t>
  </si>
  <si>
    <t>" zpětný zásyp rýhy výkopkem = "</t>
  </si>
  <si>
    <t>" = vykopanou zeminou, která leží podél výkopů "</t>
  </si>
  <si>
    <t>" výkopek celkem "</t>
  </si>
  <si>
    <t>1123,369*0,95</t>
  </si>
  <si>
    <t>" - kubatura lože a obsypu "</t>
  </si>
  <si>
    <t>-282,209*0,95</t>
  </si>
  <si>
    <t>" - objem potrubí "</t>
  </si>
  <si>
    <t>-26,011*0,95</t>
  </si>
  <si>
    <t>" - zásyp štěrkodrtí "</t>
  </si>
  <si>
    <t>-90*0,95</t>
  </si>
  <si>
    <t>30</t>
  </si>
  <si>
    <t>166101151</t>
  </si>
  <si>
    <t>Přehození neulehlého výkopku z horniny tř. 5 až 7</t>
  </si>
  <si>
    <t>-1774032086</t>
  </si>
  <si>
    <t>-282,209*0,05</t>
  </si>
  <si>
    <t>-26,011*0,05</t>
  </si>
  <si>
    <t>-90*0,05</t>
  </si>
  <si>
    <t>31</t>
  </si>
  <si>
    <t>167101102</t>
  </si>
  <si>
    <t>Nakládání výkopku z hornin tř. 1 až 4 přes 100 m3</t>
  </si>
  <si>
    <t>-1095557514</t>
  </si>
  <si>
    <t>" naložení přebytečného výkopku ležícího "</t>
  </si>
  <si>
    <t>" podél rýhy "</t>
  </si>
  <si>
    <t>(1123,369-725,149)*0,95</t>
  </si>
  <si>
    <t>32</t>
  </si>
  <si>
    <t>167101152</t>
  </si>
  <si>
    <t>Nakládání výkopku z hornin tř. 5 až 7 přes 100 m3</t>
  </si>
  <si>
    <t>1664019416</t>
  </si>
  <si>
    <t>(1123,369-725,149)*0,05</t>
  </si>
  <si>
    <t>33</t>
  </si>
  <si>
    <t>171201211</t>
  </si>
  <si>
    <t>Poplatek za uložení stavebního odpadu - zeminy a kameniva na skládce</t>
  </si>
  <si>
    <t>t</t>
  </si>
  <si>
    <t>-1085487087</t>
  </si>
  <si>
    <t>" poplatek za uložení 30% přebytečné zeminy na skládce "</t>
  </si>
  <si>
    <t>" počítáme 1m3 = 1,5t "</t>
  </si>
  <si>
    <t>398,22*0,3*1,5</t>
  </si>
  <si>
    <t>34</t>
  </si>
  <si>
    <t>174101101</t>
  </si>
  <si>
    <t>Zásyp jam, šachet rýh nebo kolem objektů sypaninou se zhutněním</t>
  </si>
  <si>
    <t>-1730046098</t>
  </si>
  <si>
    <t>" zásyp rýhy v komunikacích štěrkodrtí "</t>
  </si>
  <si>
    <t>" 100% výměna zeminy za štěrk "</t>
  </si>
  <si>
    <t>" jedná se o místa štěrkových cest, panelové komunikace "</t>
  </si>
  <si>
    <t>" asf komunikace a kříženého chodníku "</t>
  </si>
  <si>
    <t>(7+3+7,5+8,5+89,5+7,5+2)*0,8*1,8</t>
  </si>
  <si>
    <t>-(125*0,8*0,9)</t>
  </si>
  <si>
    <t>35</t>
  </si>
  <si>
    <t>M</t>
  </si>
  <si>
    <t>58333688</t>
  </si>
  <si>
    <t>kamenivo těžené štěrkodrť - cena vč. dovozu kameniva na místo stavby</t>
  </si>
  <si>
    <t>-1698164394</t>
  </si>
  <si>
    <t>" štěrkodrť určená k zásypům rýhy v komunikacích "</t>
  </si>
  <si>
    <t>" frakce bude upřesněna vlastníkem komunikace "</t>
  </si>
  <si>
    <t>" počítáme 1m3 = 1,8 t "</t>
  </si>
  <si>
    <t>90*1,8</t>
  </si>
  <si>
    <t>36</t>
  </si>
  <si>
    <t>181151331</t>
  </si>
  <si>
    <t>Plošná úprava terénu přes 500 m2 zemina tř 1 až 4 nerovnosti do 200 mm v rovinně a svahu do 1:5</t>
  </si>
  <si>
    <t>1397742894</t>
  </si>
  <si>
    <t>" v místech zpětně rozprostřené ornice "</t>
  </si>
  <si>
    <t>4443</t>
  </si>
  <si>
    <t>" v místech rozprostření přebytečného výkopku "</t>
  </si>
  <si>
    <t>557,508</t>
  </si>
  <si>
    <t>37</t>
  </si>
  <si>
    <t>181301115</t>
  </si>
  <si>
    <t>Rozprostření ornice tl vrstvy do 300 mm pl přes 500 m2 v rovině nebo ve svahu do 1:5</t>
  </si>
  <si>
    <t>730765597</t>
  </si>
  <si>
    <t>(700,5+40)*6</t>
  </si>
  <si>
    <t>38</t>
  </si>
  <si>
    <t>181301777r</t>
  </si>
  <si>
    <t>Rozprostření přebytečného výkopku  tl vrstvy do 500 mm pl přes 500 m2 v rovině nebo ve svahu</t>
  </si>
  <si>
    <t>1506313396</t>
  </si>
  <si>
    <t>" rozprostření přebytečné zeminy se "</t>
  </si>
  <si>
    <t>" zhutněním "</t>
  </si>
  <si>
    <t>398,22/0,5*0,7</t>
  </si>
  <si>
    <t>39</t>
  </si>
  <si>
    <t>181411121</t>
  </si>
  <si>
    <t>Založení lučního trávníku výsevem plochy do 1000 m2 v rovině a ve svahu do 1:5</t>
  </si>
  <si>
    <t>-1531614283</t>
  </si>
  <si>
    <t>5000,508</t>
  </si>
  <si>
    <t>40</t>
  </si>
  <si>
    <t>00572100</t>
  </si>
  <si>
    <t>osivo jetelotráva intenzivní víceletá</t>
  </si>
  <si>
    <t>kg</t>
  </si>
  <si>
    <t>1341954632</t>
  </si>
  <si>
    <t>5000,508*0,04</t>
  </si>
  <si>
    <t>41</t>
  </si>
  <si>
    <t>185803211</t>
  </si>
  <si>
    <t>Uválcování trávníku v rovině a svahu do 1:5</t>
  </si>
  <si>
    <t>607902002</t>
  </si>
  <si>
    <t>" 4x "</t>
  </si>
  <si>
    <t>5000,508*4</t>
  </si>
  <si>
    <t>Zakládání</t>
  </si>
  <si>
    <t>42</t>
  </si>
  <si>
    <t>212752213</t>
  </si>
  <si>
    <t>Trativod z drenážních trubek plastových flexibilních D do 160 mm včetně lože otevřený výkop</t>
  </si>
  <si>
    <t>-1036335757</t>
  </si>
  <si>
    <t>" pro případné čerpání vody z výkopů "</t>
  </si>
  <si>
    <t>100</t>
  </si>
  <si>
    <t>Vodorovné konstrukce</t>
  </si>
  <si>
    <t>43</t>
  </si>
  <si>
    <t>451573111</t>
  </si>
  <si>
    <t>Lože pod potrubí otevřený výkop ze štěrkopísku</t>
  </si>
  <si>
    <t>1333015754</t>
  </si>
  <si>
    <t>" štěrkopískové lože a obsyp "</t>
  </si>
  <si>
    <t>" potrubí - max. zrno 8 mm "</t>
  </si>
  <si>
    <t>816*0,8*0,45</t>
  </si>
  <si>
    <t>(42+7,5)*0,8*0,35</t>
  </si>
  <si>
    <t>3*0,8*0,25</t>
  </si>
  <si>
    <t>-(3,14*0,1*0,1)*816</t>
  </si>
  <si>
    <t>-(3,14*0,05*0,05)*49,5</t>
  </si>
  <si>
    <t>44</t>
  </si>
  <si>
    <t>452313555r</t>
  </si>
  <si>
    <t xml:space="preserve">Podkladní a zajišťovací bloky na potrubí z betonu C20/25 otevřený výkop </t>
  </si>
  <si>
    <t>kus</t>
  </si>
  <si>
    <t>1855911572</t>
  </si>
  <si>
    <t>" opěrné bloky pro tvarovky "</t>
  </si>
  <si>
    <t>" podkladní bloky pro armatury "</t>
  </si>
  <si>
    <t>45</t>
  </si>
  <si>
    <t>452353101</t>
  </si>
  <si>
    <t>Bednění podkladních bloků otevřený výkop</t>
  </si>
  <si>
    <t>-50216421</t>
  </si>
  <si>
    <t>Komunikace pozemní</t>
  </si>
  <si>
    <t>46</t>
  </si>
  <si>
    <t>566901133</t>
  </si>
  <si>
    <t>Vyspravení podkladu po překopech ing sítí plochy do 15 m2 štěrkodrtí tl. 300 mm (fr. 0-63 mm)</t>
  </si>
  <si>
    <t>895785708</t>
  </si>
  <si>
    <t>47</t>
  </si>
  <si>
    <t>566901142</t>
  </si>
  <si>
    <t>Vyspravení podkladu po překopech ing sítí plochy do 15 m2 kamenivem hrubým drceným tl. 150 mm (fr. 32-63 mm)</t>
  </si>
  <si>
    <t>-207006270</t>
  </si>
  <si>
    <t>48</t>
  </si>
  <si>
    <t>566901143</t>
  </si>
  <si>
    <t>Vyspravení podkladu po překopech ing sítí plochy do 15 m2 kamenivem hrubým drceným tl. 200 mm</t>
  </si>
  <si>
    <t>-1104986581</t>
  </si>
  <si>
    <t>49</t>
  </si>
  <si>
    <t>584121111</t>
  </si>
  <si>
    <t>Osazení silničních dílců z ŽB do lože z kameniva těženého tl 40 mm plochy do 200 m2 - v ceně je také práce jeřábu</t>
  </si>
  <si>
    <t>2006783813</t>
  </si>
  <si>
    <t>" 75% panelů původních, 25% panelů nových "</t>
  </si>
  <si>
    <t>" cena vč. manipulace s panely v rámci stavby "</t>
  </si>
  <si>
    <t>294</t>
  </si>
  <si>
    <t>50</t>
  </si>
  <si>
    <t>59381001</t>
  </si>
  <si>
    <t>panel silniční 3,00x1,20x0,15m</t>
  </si>
  <si>
    <t>-680809063</t>
  </si>
  <si>
    <t>" dodávka 25-ti% nových silničních panelů "</t>
  </si>
  <si>
    <t>" cena vč. dopravy panelů na místo stavby "</t>
  </si>
  <si>
    <t>" 294/3,6/2 /2 "</t>
  </si>
  <si>
    <t>51</t>
  </si>
  <si>
    <t>599142111</t>
  </si>
  <si>
    <t>Úprava zálivky dilatačních nebo pracovních spár v asfaltobetonovém krytu hl do 40 mm š do 40 mm</t>
  </si>
  <si>
    <t>-1325512318</t>
  </si>
  <si>
    <t>52</t>
  </si>
  <si>
    <t>599632111r</t>
  </si>
  <si>
    <t>Vyplnění spár mezi silničními panely maltou cementovou  se zatřením nebo živicí</t>
  </si>
  <si>
    <t>1407350358</t>
  </si>
  <si>
    <t>53</t>
  </si>
  <si>
    <t>919740740r</t>
  </si>
  <si>
    <t>Rozebrání chodníku a jeho zpětná oprava - uvedení do původního stavu</t>
  </si>
  <si>
    <t>soub</t>
  </si>
  <si>
    <t>403370138</t>
  </si>
  <si>
    <t>" jedná se o chodník v šíři cca 2 m "</t>
  </si>
  <si>
    <t>" který je křížen výkopem řadu P1 "</t>
  </si>
  <si>
    <t>Trubní vedení</t>
  </si>
  <si>
    <t>54</t>
  </si>
  <si>
    <t>851241131</t>
  </si>
  <si>
    <t>Montáž potrubí z trub litinových hrdlových s integrovaným těsněním otevřený výkop DN 80</t>
  </si>
  <si>
    <t>2041820694</t>
  </si>
  <si>
    <t>55</t>
  </si>
  <si>
    <t>55254100r</t>
  </si>
  <si>
    <t>trouba vodovodní litinová hrdlová DN 80 pro pitnou vodu</t>
  </si>
  <si>
    <t>-1615374118</t>
  </si>
  <si>
    <t>56</t>
  </si>
  <si>
    <t>851261131</t>
  </si>
  <si>
    <t>Montáž potrubí z trub litinových hrdlových s integrovaným těsněním otevřený výkop DN 100</t>
  </si>
  <si>
    <t>-412979801</t>
  </si>
  <si>
    <t>42+7,5</t>
  </si>
  <si>
    <t>57</t>
  </si>
  <si>
    <t>55254101r</t>
  </si>
  <si>
    <t>trouba vodovodní litinová hrdlová  DN 100 s cement. výstelkou (Class min. třídy C64) pro pitnou vodu</t>
  </si>
  <si>
    <t>2093536368</t>
  </si>
  <si>
    <t>58</t>
  </si>
  <si>
    <t>851351131</t>
  </si>
  <si>
    <t>Montáž potrubí z trub litinových hrdlových s integrovaným těsněním otevřený výkop DN 200</t>
  </si>
  <si>
    <t>1813309680</t>
  </si>
  <si>
    <t>59</t>
  </si>
  <si>
    <t>55253004r</t>
  </si>
  <si>
    <t>trouba vodovodní litinová hrdlová DN 200 s cement. výstelkou (Class min. třídy C64) pro pitnou vodu</t>
  </si>
  <si>
    <t>1424656624</t>
  </si>
  <si>
    <t>60</t>
  </si>
  <si>
    <t>857242122</t>
  </si>
  <si>
    <t>Montáž litinových tvarovek jednoosých přírubových otevřený výkop DN 80</t>
  </si>
  <si>
    <t>-1648704702</t>
  </si>
  <si>
    <t>7+3+1+4</t>
  </si>
  <si>
    <t>61</t>
  </si>
  <si>
    <t>55254026</t>
  </si>
  <si>
    <t>koleno 90° přírubové litinové vodovodní DN 80</t>
  </si>
  <si>
    <t>-1879944467</t>
  </si>
  <si>
    <t>62</t>
  </si>
  <si>
    <t>55254048r</t>
  </si>
  <si>
    <t>koleno 90° s patkou přírubové litinové vodovodní prodloužené  DN 80</t>
  </si>
  <si>
    <t>-1508590583</t>
  </si>
  <si>
    <t>63</t>
  </si>
  <si>
    <t>55254011</t>
  </si>
  <si>
    <t>koleno přírubové z tvárné litiny DN 80- 45°</t>
  </si>
  <si>
    <t>-473256173</t>
  </si>
  <si>
    <t>64</t>
  </si>
  <si>
    <t>55256611r</t>
  </si>
  <si>
    <t>přírubový litinový krátký kus DN 80 TP - dl. podle potřeby</t>
  </si>
  <si>
    <t>-936516157</t>
  </si>
  <si>
    <t>65</t>
  </si>
  <si>
    <t>55255222r</t>
  </si>
  <si>
    <t xml:space="preserve">tvarovka přírubová s hladkým koncem F DN 80 </t>
  </si>
  <si>
    <t>100878925</t>
  </si>
  <si>
    <t>66</t>
  </si>
  <si>
    <t>55255333r</t>
  </si>
  <si>
    <t>speciální příruba pro TLT potrubí DN 80 - "AVK KOMBI - 9.1.3"</t>
  </si>
  <si>
    <t>2054518510</t>
  </si>
  <si>
    <t>67</t>
  </si>
  <si>
    <t>857244122</t>
  </si>
  <si>
    <t>Montáž litinových tvarovek odbočných přírubových otevřený výkop DN 80</t>
  </si>
  <si>
    <t>-1185862280</t>
  </si>
  <si>
    <t>68</t>
  </si>
  <si>
    <t>55253510</t>
  </si>
  <si>
    <t>tvarovka přírubová litinová vodovodní s přírubovou odbočkou PN 10/40 T-kus DN 80/80</t>
  </si>
  <si>
    <t>612114774</t>
  </si>
  <si>
    <t>69</t>
  </si>
  <si>
    <t>857261131</t>
  </si>
  <si>
    <t>Montáž litinových tvarovek jednoosých hrdlových otevřený výkop s integrovaným těsněním DN 100</t>
  </si>
  <si>
    <t>1399618487</t>
  </si>
  <si>
    <t>70</t>
  </si>
  <si>
    <t>55253929</t>
  </si>
  <si>
    <t>Hrdlový oblouk DN 100-30°</t>
  </si>
  <si>
    <t>-2075633050</t>
  </si>
  <si>
    <t>71</t>
  </si>
  <si>
    <t>55259471</t>
  </si>
  <si>
    <t>Hrdlový oblouk DN 100-45°</t>
  </si>
  <si>
    <t>1783978492</t>
  </si>
  <si>
    <t>72</t>
  </si>
  <si>
    <t>857262122</t>
  </si>
  <si>
    <t>Montáž litinových tvarovek jednoosých přírubových otevřený výkop DN 100</t>
  </si>
  <si>
    <t>-845802192</t>
  </si>
  <si>
    <t>73</t>
  </si>
  <si>
    <t>55254027</t>
  </si>
  <si>
    <t>koleno 90° přírubové litinové vodovodní  DN 100</t>
  </si>
  <si>
    <t>1562557520</t>
  </si>
  <si>
    <t>74</t>
  </si>
  <si>
    <t>55253967r</t>
  </si>
  <si>
    <t>koleno přírubové z tvárné litinys DN 100-11°</t>
  </si>
  <si>
    <t>435620247</t>
  </si>
  <si>
    <t>75</t>
  </si>
  <si>
    <t>55253893</t>
  </si>
  <si>
    <t xml:space="preserve">tvarovka přírubová s hrdlem z tvárné litiny EU-kus DN 100 </t>
  </si>
  <si>
    <t>-566666697</t>
  </si>
  <si>
    <t>76</t>
  </si>
  <si>
    <t>55255231</t>
  </si>
  <si>
    <t xml:space="preserve">tvarovka přírubová s hladkým koncem F DN 100 </t>
  </si>
  <si>
    <t>439468529</t>
  </si>
  <si>
    <t>77</t>
  </si>
  <si>
    <t>55255666r</t>
  </si>
  <si>
    <t>zaslepovací příruba DN 100 s vrtáním DN 50</t>
  </si>
  <si>
    <t>-848774309</t>
  </si>
  <si>
    <t>78</t>
  </si>
  <si>
    <t>55255777r</t>
  </si>
  <si>
    <t>speciální příruba pro TLT potrubí DN 100 AVK KOMBI - 9.1.3</t>
  </si>
  <si>
    <t>1116527955</t>
  </si>
  <si>
    <t>79</t>
  </si>
  <si>
    <t>857264122</t>
  </si>
  <si>
    <t>Montáž litinových tvarovek odbočných přírubových otevřený výkop DN 100</t>
  </si>
  <si>
    <t>-1360964668</t>
  </si>
  <si>
    <t>80</t>
  </si>
  <si>
    <t>55253516</t>
  </si>
  <si>
    <t>tvarovka přírubová litinová vodovodní s přírubovou odbočkou PN 10/16 T-kus DN 100/100</t>
  </si>
  <si>
    <t>519801115</t>
  </si>
  <si>
    <t>81</t>
  </si>
  <si>
    <t>55253509r</t>
  </si>
  <si>
    <t>tvarovka přírubová litinová s přírubovou odbočkou T-kus DN 100/80</t>
  </si>
  <si>
    <t>-404888883</t>
  </si>
  <si>
    <t>82</t>
  </si>
  <si>
    <t>857312122</t>
  </si>
  <si>
    <t>Montáž litinových tvarovek jednoosých přírubových otevřený výkop DN 150</t>
  </si>
  <si>
    <t>127678898</t>
  </si>
  <si>
    <t>83</t>
  </si>
  <si>
    <t>55254029</t>
  </si>
  <si>
    <t>koleno přírubové z tvárné litiny DN 150-90°</t>
  </si>
  <si>
    <t>130513411</t>
  </si>
  <si>
    <t>84</t>
  </si>
  <si>
    <t>857351131</t>
  </si>
  <si>
    <t>Montáž litinových tvarovek jednoosých hrdlových otevřený výkop s integrovaným těsněním DN 200</t>
  </si>
  <si>
    <t>-1283192365</t>
  </si>
  <si>
    <t>85</t>
  </si>
  <si>
    <t>55253944</t>
  </si>
  <si>
    <t>Hrdlový oblouk  DN 200-45°</t>
  </si>
  <si>
    <t>-2114672886</t>
  </si>
  <si>
    <t>86</t>
  </si>
  <si>
    <t>55253932</t>
  </si>
  <si>
    <t>Hrdlový oblouk DN 200-30°</t>
  </si>
  <si>
    <t>1628667293</t>
  </si>
  <si>
    <t>87</t>
  </si>
  <si>
    <t>55253920r</t>
  </si>
  <si>
    <t>Hrdlový oblouk DN 200-22° a DN 200-11°</t>
  </si>
  <si>
    <t>1591522552</t>
  </si>
  <si>
    <t>88</t>
  </si>
  <si>
    <t>55253966r</t>
  </si>
  <si>
    <t>Jedno hrdlový oblouk  DN 200-45°</t>
  </si>
  <si>
    <t>-1105486153</t>
  </si>
  <si>
    <t>89</t>
  </si>
  <si>
    <t>857352122</t>
  </si>
  <si>
    <t>Montáž litinových tvarovek jednoosých přírubových otevřený výkop DN 200</t>
  </si>
  <si>
    <t>-862307488</t>
  </si>
  <si>
    <t>90</t>
  </si>
  <si>
    <t>55254030</t>
  </si>
  <si>
    <t>koleno přírubové z tvárné litiny DN 200-90°</t>
  </si>
  <si>
    <t>-2120195882</t>
  </si>
  <si>
    <t>91</t>
  </si>
  <si>
    <t>55253619r</t>
  </si>
  <si>
    <t>přechod přírubový litinový DN 200/80 redukce</t>
  </si>
  <si>
    <t>-1294333363</t>
  </si>
  <si>
    <t>92</t>
  </si>
  <si>
    <t>55253620r</t>
  </si>
  <si>
    <t>přechod přírubový litinový DN 200/100 redukce</t>
  </si>
  <si>
    <t>-1838969573</t>
  </si>
  <si>
    <t>93</t>
  </si>
  <si>
    <t>55222r</t>
  </si>
  <si>
    <t>přechod přírubový  litinový  DN 200/150 redukce</t>
  </si>
  <si>
    <t>-775323633</t>
  </si>
  <si>
    <t>94</t>
  </si>
  <si>
    <t>55253896</t>
  </si>
  <si>
    <t xml:space="preserve">tvarovka přírubová s hrdlem z tvárné litin EU-kus DN 200 </t>
  </si>
  <si>
    <t>545394563</t>
  </si>
  <si>
    <t>95</t>
  </si>
  <si>
    <t>55253888</t>
  </si>
  <si>
    <t>speciální příruba pro TLT potrubí DN 200 - "AVK KOMBI - 9.1.3"</t>
  </si>
  <si>
    <t>-1009129696</t>
  </si>
  <si>
    <t>96</t>
  </si>
  <si>
    <t>857353131</t>
  </si>
  <si>
    <t>Montáž litinových tvarovek odbočných hrdlových otevřený výkop s integrovaným těsněním DN 200</t>
  </si>
  <si>
    <t>-147671998</t>
  </si>
  <si>
    <t>97</t>
  </si>
  <si>
    <t>55253764</t>
  </si>
  <si>
    <t>tvarovka hrdlová s přírubovou odbočkou z tvárné litiny A-kus DN 200/100</t>
  </si>
  <si>
    <t>153329196</t>
  </si>
  <si>
    <t>98</t>
  </si>
  <si>
    <t>55253756r</t>
  </si>
  <si>
    <t>tvarovka hrdlová s přírubovou odbočkou z tvárné litiny A-kus DN 200/80</t>
  </si>
  <si>
    <t>274476353</t>
  </si>
  <si>
    <t>99</t>
  </si>
  <si>
    <t>857354122</t>
  </si>
  <si>
    <t>Montáž litinových tvarovek odbočných přírubových otevřený výkop DN 200</t>
  </si>
  <si>
    <t>-1764742430</t>
  </si>
  <si>
    <t>55253536</t>
  </si>
  <si>
    <t>tvarovka přírubová litinová vodovodní s přírubovou odbočkou PN 10 T-kus DN 200/200</t>
  </si>
  <si>
    <t>-277065658</t>
  </si>
  <si>
    <t>101</t>
  </si>
  <si>
    <t>55253530r</t>
  </si>
  <si>
    <t>tvarovka přírubová litinová vodovodní s přírubovou odbočkou  T-kus DN 200/80</t>
  </si>
  <si>
    <t>1054201749</t>
  </si>
  <si>
    <t>102</t>
  </si>
  <si>
    <t>857354222r</t>
  </si>
  <si>
    <t>D+M WAGA 80-PVC spojovací adaptér pro PVC potrubí DN 80</t>
  </si>
  <si>
    <t>-1613663627</t>
  </si>
  <si>
    <t>103</t>
  </si>
  <si>
    <t>857354223r</t>
  </si>
  <si>
    <t>D+M WAGA 100-PVC spojovací adaptér pro PVC potrubí DN 100</t>
  </si>
  <si>
    <t>-2088916743</t>
  </si>
  <si>
    <t>104</t>
  </si>
  <si>
    <t>857354224r</t>
  </si>
  <si>
    <t>D+M WAGA 100-LT spojovací adaptér pro LT potrubí DN 100</t>
  </si>
  <si>
    <t>-1592802903</t>
  </si>
  <si>
    <t>105</t>
  </si>
  <si>
    <t>857354225r</t>
  </si>
  <si>
    <t>D+M Přírubový filtr do potrubí DN 80 - dodá objednatel VAKMB - neoceňovat</t>
  </si>
  <si>
    <t>-1576397355</t>
  </si>
  <si>
    <t>106</t>
  </si>
  <si>
    <t>722262666r</t>
  </si>
  <si>
    <t>D+M Přírubový vodoměr DN 80 kombinovaný - dodá objednatel VAKMB - neoceňovat</t>
  </si>
  <si>
    <t>-1744093505</t>
  </si>
  <si>
    <t>107</t>
  </si>
  <si>
    <t>722262667r</t>
  </si>
  <si>
    <t xml:space="preserve">D+M ISIFLO spojka DN 2" </t>
  </si>
  <si>
    <t>1710454550</t>
  </si>
  <si>
    <t>108</t>
  </si>
  <si>
    <t>722262668r</t>
  </si>
  <si>
    <t xml:space="preserve">D+M ISIFLO spojka DN 1" </t>
  </si>
  <si>
    <t>-1925343353</t>
  </si>
  <si>
    <t>109</t>
  </si>
  <si>
    <t>722262669r</t>
  </si>
  <si>
    <t xml:space="preserve">D+M ISIFLO koleno DN 1" 90° </t>
  </si>
  <si>
    <t>-2085303844</t>
  </si>
  <si>
    <t>110</t>
  </si>
  <si>
    <t>871161211</t>
  </si>
  <si>
    <t>Montáž potrubí z PE100 SDR 11 otevřený výkop 1" (DN 25)</t>
  </si>
  <si>
    <t>183543121</t>
  </si>
  <si>
    <t>111</t>
  </si>
  <si>
    <t>28613599r</t>
  </si>
  <si>
    <t>potrubí vodovodní pro pitnou vodu PE 1" (DN 25)</t>
  </si>
  <si>
    <t>-1880966905</t>
  </si>
  <si>
    <t>3*1,015 'Přepočtené koeficientem množství</t>
  </si>
  <si>
    <t>112</t>
  </si>
  <si>
    <t>891163221</t>
  </si>
  <si>
    <t>Montáž ventilů odvzdušňovacích  DN 25</t>
  </si>
  <si>
    <t>-164714822</t>
  </si>
  <si>
    <t>113</t>
  </si>
  <si>
    <t>55121290r</t>
  </si>
  <si>
    <t>ventil automatický odvzdušňovací DN 25 dodá objednatel VAKMB - neoceňovat</t>
  </si>
  <si>
    <t>480131900</t>
  </si>
  <si>
    <t>114</t>
  </si>
  <si>
    <t>891181112</t>
  </si>
  <si>
    <t>Montáž vodovodních šoupátek otevřený výkop 1" ventil přímý</t>
  </si>
  <si>
    <t>251544544</t>
  </si>
  <si>
    <t>115</t>
  </si>
  <si>
    <t>42221333r</t>
  </si>
  <si>
    <t>šoupátko přípojkové DN 25 (1") se zemní soupravou - dodá objednatel VAKMB - neoceňovat</t>
  </si>
  <si>
    <t>-1893306905</t>
  </si>
  <si>
    <t>116</t>
  </si>
  <si>
    <t>42291099r</t>
  </si>
  <si>
    <t>zemní souprava pro šoupátko DN 25 - dodá objednatel VAKMB - neoceňovat</t>
  </si>
  <si>
    <t>483898789</t>
  </si>
  <si>
    <t>117</t>
  </si>
  <si>
    <t>891181222r</t>
  </si>
  <si>
    <t>Montáž vodovodních šoupátek s ručním kolečkem DN 25</t>
  </si>
  <si>
    <t>-2080808924</t>
  </si>
  <si>
    <t>118</t>
  </si>
  <si>
    <t>42221011r</t>
  </si>
  <si>
    <t>šoupátko přípojkové DN 25 s ručním kolem - dodá objednatel VAKMB - neoceňovat</t>
  </si>
  <si>
    <t>1477224970</t>
  </si>
  <si>
    <t>119</t>
  </si>
  <si>
    <t>891241112</t>
  </si>
  <si>
    <t>Montáž vodovodních šoupátek otevřený výkop DN 80</t>
  </si>
  <si>
    <t>1774671920</t>
  </si>
  <si>
    <t>120</t>
  </si>
  <si>
    <t>42221303</t>
  </si>
  <si>
    <t>šoupátko pitná voda  přírubové DN 80 - dodá objednatel VAKMB - neoceňovat</t>
  </si>
  <si>
    <t>157540880</t>
  </si>
  <si>
    <t>121</t>
  </si>
  <si>
    <t>42291079r</t>
  </si>
  <si>
    <t>souprava zemní pro šoupátka DN 80 - dodá objednatel VAKMB - neoceňovat</t>
  </si>
  <si>
    <t>1601696689</t>
  </si>
  <si>
    <t>122</t>
  </si>
  <si>
    <t>891241222</t>
  </si>
  <si>
    <t>Montáž vodovodních šoupátek s ručním kolečkem v šachtách DN 80</t>
  </si>
  <si>
    <t>57544580</t>
  </si>
  <si>
    <t>123</t>
  </si>
  <si>
    <t>42221044r</t>
  </si>
  <si>
    <t>šoupátko přírubové DN 80 s ručním kolem - dodá objednatel VAKMB - neoceňovat</t>
  </si>
  <si>
    <t>-1667415393</t>
  </si>
  <si>
    <t>124</t>
  </si>
  <si>
    <t>891247111</t>
  </si>
  <si>
    <t>Montáž hydrantů podzemních DN 80</t>
  </si>
  <si>
    <t>-1163199173</t>
  </si>
  <si>
    <t>125</t>
  </si>
  <si>
    <t>42273591</t>
  </si>
  <si>
    <t>hydrant podzemní DN 80 - dodá objednatel VAKMB - neoceňovat</t>
  </si>
  <si>
    <t>593267489</t>
  </si>
  <si>
    <t>126</t>
  </si>
  <si>
    <t>891249111</t>
  </si>
  <si>
    <t>Montáž navrtávacích pasů na potrubí z jakýchkoli trub DN 80</t>
  </si>
  <si>
    <t>-98984027</t>
  </si>
  <si>
    <t>127</t>
  </si>
  <si>
    <t>42271412</t>
  </si>
  <si>
    <t>pás navrtávací z tvárné litiny DN 80mm - dodá objednatel VAKMB - neoceňovat</t>
  </si>
  <si>
    <t>-785852069</t>
  </si>
  <si>
    <t>128</t>
  </si>
  <si>
    <t>891261112</t>
  </si>
  <si>
    <t>Montáž vodovodních šoupátek otevřený výkop DN 100</t>
  </si>
  <si>
    <t>-256522787</t>
  </si>
  <si>
    <t>129</t>
  </si>
  <si>
    <t>42221304r</t>
  </si>
  <si>
    <t>šoupátko pitná voda DN 100 - dodá objednatel VAKMB - neoceňovat</t>
  </si>
  <si>
    <t>599776897</t>
  </si>
  <si>
    <t>130</t>
  </si>
  <si>
    <t>42291080r</t>
  </si>
  <si>
    <t>souprava zemní pro šoupátka DN 100 - dodá objednatel VAKMB - neoceňovat</t>
  </si>
  <si>
    <t>521728019</t>
  </si>
  <si>
    <t>131</t>
  </si>
  <si>
    <t>891333021r</t>
  </si>
  <si>
    <t>D+M univerzální podkladová deska šoupátková</t>
  </si>
  <si>
    <t>165238479</t>
  </si>
  <si>
    <t>8+3</t>
  </si>
  <si>
    <t>132</t>
  </si>
  <si>
    <t>891351112</t>
  </si>
  <si>
    <t>Montáž vodovodních šoupátek otevřený výkop DN 200</t>
  </si>
  <si>
    <t>-453033648</t>
  </si>
  <si>
    <t>133</t>
  </si>
  <si>
    <t>42221307r</t>
  </si>
  <si>
    <t>šoupátko pitná voda DN 200 - dodá objednatel VAKMB - neoceňovat</t>
  </si>
  <si>
    <t>-431776221</t>
  </si>
  <si>
    <t>134</t>
  </si>
  <si>
    <t>42291081r</t>
  </si>
  <si>
    <t>souprava zemní pro šoupátka DN 200mm - dodá objednatel VAKMB - neoceňovat</t>
  </si>
  <si>
    <t>-2112282972</t>
  </si>
  <si>
    <t>135</t>
  </si>
  <si>
    <t>891351222</t>
  </si>
  <si>
    <t>Montáž vodovodních šoupátek s ručním kolečkem v šachtách DN 200</t>
  </si>
  <si>
    <t>-1957118185</t>
  </si>
  <si>
    <t>136</t>
  </si>
  <si>
    <t>42221017r</t>
  </si>
  <si>
    <t>šoupátko přírubové DN 200 s ručním kolem - dodá objednatel VAKMB - neoceňovat</t>
  </si>
  <si>
    <t>2010408979</t>
  </si>
  <si>
    <t>137</t>
  </si>
  <si>
    <t>891359111</t>
  </si>
  <si>
    <t>Montáž navrtávacích pasů na potrubí z jakýchkoli trub DN 200</t>
  </si>
  <si>
    <t>611130679</t>
  </si>
  <si>
    <t>138</t>
  </si>
  <si>
    <t>42271416</t>
  </si>
  <si>
    <t>pás navrtávací z tvárné litiny DN 200mm - dodá objednatel VAKMB - neoceňovat</t>
  </si>
  <si>
    <t>279967318</t>
  </si>
  <si>
    <t>139</t>
  </si>
  <si>
    <t>892233122</t>
  </si>
  <si>
    <t>Proplach a dezinfekce vodovodního potrubí DN do 70</t>
  </si>
  <si>
    <t>153594971</t>
  </si>
  <si>
    <t>140</t>
  </si>
  <si>
    <t>892241111</t>
  </si>
  <si>
    <t>Tlaková zkouška vodou potrubí do DN 80 - konečná zkouška</t>
  </si>
  <si>
    <t>-387452288</t>
  </si>
  <si>
    <t>3+1</t>
  </si>
  <si>
    <t>141</t>
  </si>
  <si>
    <t>892271111</t>
  </si>
  <si>
    <t>Tlaková zkouška vodou potrubí DN 100 nebo 125 - konečná zkouška</t>
  </si>
  <si>
    <t>-2123332781</t>
  </si>
  <si>
    <t>142</t>
  </si>
  <si>
    <t>892273122</t>
  </si>
  <si>
    <t>Proplach a dezinfekce vodovodního potrubí DN od 80 do 125</t>
  </si>
  <si>
    <t>-426149225</t>
  </si>
  <si>
    <t>1+42+7,5</t>
  </si>
  <si>
    <t>143</t>
  </si>
  <si>
    <t>892351111</t>
  </si>
  <si>
    <t>Tlaková zkouška vodou potrubí DN 150 nebo 200 - konečná zkouška</t>
  </si>
  <si>
    <t>-364268989</t>
  </si>
  <si>
    <t>144</t>
  </si>
  <si>
    <t>892353122</t>
  </si>
  <si>
    <t>Proplach a dezinfekce vodovodního potrubí DN 150 nebo 200</t>
  </si>
  <si>
    <t>-41090695</t>
  </si>
  <si>
    <t>145</t>
  </si>
  <si>
    <t>892353133r</t>
  </si>
  <si>
    <t>Zkouška průchodnosti potrubí do DN 100</t>
  </si>
  <si>
    <t>2021245097</t>
  </si>
  <si>
    <t>146</t>
  </si>
  <si>
    <t>892353134r</t>
  </si>
  <si>
    <t>Zkouška průchodnosti potrubí do DN 200</t>
  </si>
  <si>
    <t>1368861477</t>
  </si>
  <si>
    <t>147</t>
  </si>
  <si>
    <t>899401112</t>
  </si>
  <si>
    <t>Osazení poklopů litinových šoupátkových</t>
  </si>
  <si>
    <t>-1009312101</t>
  </si>
  <si>
    <t>148</t>
  </si>
  <si>
    <t>56230644r</t>
  </si>
  <si>
    <t>poklop uliční šoupátkový EURO - dodá objednatel VAKMB - neoceňovat</t>
  </si>
  <si>
    <t>-217832320</t>
  </si>
  <si>
    <t>149</t>
  </si>
  <si>
    <t>899401113</t>
  </si>
  <si>
    <t>Osazení poklopů litinových hydrantových</t>
  </si>
  <si>
    <t>-1198560474</t>
  </si>
  <si>
    <t>150</t>
  </si>
  <si>
    <t>42291452</t>
  </si>
  <si>
    <t>poklop litinový hydrantový DN 80 - dodá objednatel VAKMB - neoceňovat</t>
  </si>
  <si>
    <t>1515905117</t>
  </si>
  <si>
    <t>151</t>
  </si>
  <si>
    <t>56230638</t>
  </si>
  <si>
    <t>deska podkladová hydrantová - dodá objednatel VAKMB - neoceňovat</t>
  </si>
  <si>
    <t>812612695</t>
  </si>
  <si>
    <t>152</t>
  </si>
  <si>
    <t>899712111</t>
  </si>
  <si>
    <t>Orientační tabulky na zdivu</t>
  </si>
  <si>
    <t>1607014874</t>
  </si>
  <si>
    <t>" označení vodovodu na vhodných objektech "</t>
  </si>
  <si>
    <t>" tabulkou "</t>
  </si>
  <si>
    <t>153</t>
  </si>
  <si>
    <t>899713222r</t>
  </si>
  <si>
    <t>Označení odkalení, odvzduštění a armaturních uzlů beton. sloupkem s identifikačním štítkem + beton. ochranná skruž</t>
  </si>
  <si>
    <t>-593779198</t>
  </si>
  <si>
    <t>" včetně zpevnění v okolí armarur "</t>
  </si>
  <si>
    <t>" blíže dle popisu v technické zprávě "</t>
  </si>
  <si>
    <t>154</t>
  </si>
  <si>
    <t>899721112</t>
  </si>
  <si>
    <t>Signalizační vodič DN nad 150 mm na potrubí</t>
  </si>
  <si>
    <t>-620833259</t>
  </si>
  <si>
    <t>" signalizační vodič na potrubí CYKY 2x4 - uložen "</t>
  </si>
  <si>
    <t>" do chráničky KOPOFLEX 32/40 "</t>
  </si>
  <si>
    <t>816+42+7,5+3</t>
  </si>
  <si>
    <t>155</t>
  </si>
  <si>
    <t>899722114</t>
  </si>
  <si>
    <t>Krytí potrubí z plastů výstražnou fólií z PVC 40 cm</t>
  </si>
  <si>
    <t>-1732769161</t>
  </si>
  <si>
    <t>156</t>
  </si>
  <si>
    <t>899722555r</t>
  </si>
  <si>
    <t>Stavební přípomoce pro zřízení dočasného provizorního vodovodu</t>
  </si>
  <si>
    <t>-97957404</t>
  </si>
  <si>
    <t>" Pokládka - montáž, zprovoznění a demontáž dočasného vodovodu. "</t>
  </si>
  <si>
    <t>" provizorní napojení na stáv. vodovod a přepojování stávajících "</t>
  </si>
  <si>
    <t>" přípojek, vč. příslušných zemních prací. "</t>
  </si>
  <si>
    <t>" Zabezpečení příslušných provozních parametrů - tlaková zkouška "</t>
  </si>
  <si>
    <t>" proplach, dezinfekce a rozbor vody. "</t>
  </si>
  <si>
    <t>" Dodávku rychlospojkovéhopotrubí v délce 710 m a součinnost při realizaci "</t>
  </si>
  <si>
    <t>" zajistí objednatel VAKMB. "</t>
  </si>
  <si>
    <t>" Dodávku potrubí PE DN 63 v délce 125 m vč. příslušných tvarovek, "</t>
  </si>
  <si>
    <t>" spojek a armatur zabezpečí zhotovitel. "</t>
  </si>
  <si>
    <t>157</t>
  </si>
  <si>
    <t>899914666r</t>
  </si>
  <si>
    <t>D+M Ocelová chránička DN 350</t>
  </si>
  <si>
    <t>kpl</t>
  </si>
  <si>
    <t>647014868</t>
  </si>
  <si>
    <t>" součástí chráničky jsou dodávky a montáže kluzných středících "</t>
  </si>
  <si>
    <t>" sedel a uzávěrů konců chráničky "</t>
  </si>
  <si>
    <t>158</t>
  </si>
  <si>
    <t>871365888r</t>
  </si>
  <si>
    <t>D+M Chránička PE DN 250</t>
  </si>
  <si>
    <t>-1586327021</t>
  </si>
  <si>
    <t>" součástí chráničky jsou dodávky a montáže kluzných "</t>
  </si>
  <si>
    <t>" středících sedel a uzávěrů konců chráničky "</t>
  </si>
  <si>
    <t>159</t>
  </si>
  <si>
    <t>817450451r</t>
  </si>
  <si>
    <t>D+M Oprava stávající šachty AŠ 13 - odhad - cena předběžná</t>
  </si>
  <si>
    <t>190940562</t>
  </si>
  <si>
    <t>160</t>
  </si>
  <si>
    <t>817450452r</t>
  </si>
  <si>
    <t>D+M Oprava stávající vodoměrné šachty A1, A2, A3 - odhad - cena předběžná</t>
  </si>
  <si>
    <t>-1037561239</t>
  </si>
  <si>
    <t>161</t>
  </si>
  <si>
    <t>817450455r</t>
  </si>
  <si>
    <t>D+M Konec řadu P napojení na stáv. řad, napojení řadu P na AŠ13, napojení řadu P1 na vodoměr. šachtu ČOV</t>
  </si>
  <si>
    <t>85266793</t>
  </si>
  <si>
    <t>" montážní práce při přepojení potrubí "</t>
  </si>
  <si>
    <t>Ostatní konstrukce a práce, bourání</t>
  </si>
  <si>
    <t>162</t>
  </si>
  <si>
    <t>919735112</t>
  </si>
  <si>
    <t>Řezání stávajícího živičného krytu hl do 100 mm</t>
  </si>
  <si>
    <t>1345098153</t>
  </si>
  <si>
    <t>7,5*2+0,8*2</t>
  </si>
  <si>
    <t>163</t>
  </si>
  <si>
    <t>938909331</t>
  </si>
  <si>
    <t>Čištění vozovek metením ručně podkladu nebo krytu betonového nebo živičného</t>
  </si>
  <si>
    <t>-822680920</t>
  </si>
  <si>
    <t>" 294+2*0,8+7,5*0,8 "</t>
  </si>
  <si>
    <t>350</t>
  </si>
  <si>
    <t>164</t>
  </si>
  <si>
    <t>969011144r</t>
  </si>
  <si>
    <t xml:space="preserve">Vybourání vodovodního potrubí DN do 200 </t>
  </si>
  <si>
    <t>138185963</t>
  </si>
  <si>
    <t>" odstranění starého vodovodu "</t>
  </si>
  <si>
    <t>" vybouraný materiál předá zhotovitel na stanovené "</t>
  </si>
  <si>
    <t>" místo - likvidaci zajistí objednatel "</t>
  </si>
  <si>
    <t>165</t>
  </si>
  <si>
    <t>979094441</t>
  </si>
  <si>
    <t>Očištění vybouraných silničních dílců s původním spárováním z kameniva těženého</t>
  </si>
  <si>
    <t>485634103</t>
  </si>
  <si>
    <t>" očištění jen 75% panelů, které se zpětně "</t>
  </si>
  <si>
    <t>" použijí "</t>
  </si>
  <si>
    <t>294*0,75</t>
  </si>
  <si>
    <t>166</t>
  </si>
  <si>
    <t>979095666r</t>
  </si>
  <si>
    <t>D+M Úprava prostupů stávajícími armaturními šachtami - zatěsnění původních prostupů, provedení nových + jejich dotěsnění</t>
  </si>
  <si>
    <t>-1552352627</t>
  </si>
  <si>
    <t>997</t>
  </si>
  <si>
    <t>Přesun sutě</t>
  </si>
  <si>
    <t>167</t>
  </si>
  <si>
    <t>997221551</t>
  </si>
  <si>
    <t>Vodorovná doprava suti ze sypkých materiálů do 1 km</t>
  </si>
  <si>
    <t>98205742</t>
  </si>
  <si>
    <t>" suť mimo panelů "</t>
  </si>
  <si>
    <t>70,576</t>
  </si>
  <si>
    <t>" panelů se odváží na skládku pouze 25% "</t>
  </si>
  <si>
    <t>124,95*0,25</t>
  </si>
  <si>
    <t>168</t>
  </si>
  <si>
    <t>997221559</t>
  </si>
  <si>
    <t>Příplatek ZKD 1 km u vodorovné dopravy suti ze sypkých materiálů</t>
  </si>
  <si>
    <t>560380947</t>
  </si>
  <si>
    <t>" odvoz suti na skládku do vzdálenosti 10 km "</t>
  </si>
  <si>
    <t>101,814*9</t>
  </si>
  <si>
    <t>169</t>
  </si>
  <si>
    <t>997221845r</t>
  </si>
  <si>
    <t>Poplatek za uložení na skládce (skládkovné) odpadu asfaltového a z kameniva</t>
  </si>
  <si>
    <t>1513988152</t>
  </si>
  <si>
    <t>998</t>
  </si>
  <si>
    <t>Přesun hmot</t>
  </si>
  <si>
    <t>170</t>
  </si>
  <si>
    <t>998276101</t>
  </si>
  <si>
    <t>Přesun hmot pro trubní vedení z trub z plastických hmot otevřený výkop</t>
  </si>
  <si>
    <t>-1122773046</t>
  </si>
  <si>
    <t>VRN</t>
  </si>
  <si>
    <t>Vedlejší rozpočtové náklady</t>
  </si>
  <si>
    <t>VRN1</t>
  </si>
  <si>
    <t>Průzkumné, geodetické a projektové práce</t>
  </si>
  <si>
    <t>171</t>
  </si>
  <si>
    <t>012103000</t>
  </si>
  <si>
    <t>Geodetické práce před výstavbou - směrové a výškové vytýčení veškerých stávajících podzemních vedení a zařízení + zajištění geodetického podkladu v trase</t>
  </si>
  <si>
    <t>1024</t>
  </si>
  <si>
    <t>1088526387</t>
  </si>
  <si>
    <t>172</t>
  </si>
  <si>
    <t>012203000</t>
  </si>
  <si>
    <t>Geodetické práce při provádění stavby - zaměření skutečného provedení nového vodovodu oprávněným geodetem</t>
  </si>
  <si>
    <t>1823040722</t>
  </si>
  <si>
    <t>173</t>
  </si>
  <si>
    <t>013254000</t>
  </si>
  <si>
    <t>Dokumentace skutečného provedení stavby + fotodokumentace</t>
  </si>
  <si>
    <t>1345694998</t>
  </si>
  <si>
    <t>VRN3</t>
  </si>
  <si>
    <t>Zařízení staveniště</t>
  </si>
  <si>
    <t>174</t>
  </si>
  <si>
    <t>032103000</t>
  </si>
  <si>
    <t xml:space="preserve">Náklady na zařízení staveniště (buňky, chemické WC, skládky materiálů, apod.) </t>
  </si>
  <si>
    <t>554702092</t>
  </si>
  <si>
    <t>175</t>
  </si>
  <si>
    <t>034403000</t>
  </si>
  <si>
    <t>Zabezpečení výkopů proti pádu osob a zvířat - pevné oplocení výšky 2 m, tabulky, případné noční osvětlení</t>
  </si>
  <si>
    <t>31854915</t>
  </si>
  <si>
    <t>VRN4</t>
  </si>
  <si>
    <t>Inženýrská činnost</t>
  </si>
  <si>
    <t>176</t>
  </si>
  <si>
    <t>0430020001</t>
  </si>
  <si>
    <t>Zkoušky a ostatní měření - krácený rozbor pitné vody</t>
  </si>
  <si>
    <t>-178285302</t>
  </si>
  <si>
    <t>177</t>
  </si>
  <si>
    <t>0430020002</t>
  </si>
  <si>
    <t>Zkoušky a ostatní měření - hutnící zkoušky</t>
  </si>
  <si>
    <t>-1723783700</t>
  </si>
  <si>
    <t>178</t>
  </si>
  <si>
    <t>044002000</t>
  </si>
  <si>
    <t>Revize - proměření identifikačního Cu drátu a vyhotovení revize</t>
  </si>
  <si>
    <t>-53055328</t>
  </si>
  <si>
    <t>VRN7</t>
  </si>
  <si>
    <t>Provozní vlivy</t>
  </si>
  <si>
    <t>179</t>
  </si>
  <si>
    <t>072002000r</t>
  </si>
  <si>
    <t>Silniční provoz - Dopravně inženýrské opatření - dopravní značky</t>
  </si>
  <si>
    <t>1085683616</t>
  </si>
  <si>
    <t>VRN8</t>
  </si>
  <si>
    <t>Přesun stavebních kapacit</t>
  </si>
  <si>
    <t>180</t>
  </si>
  <si>
    <t>081002000</t>
  </si>
  <si>
    <t>Mimostaveništní doprava pracovníků a materiálů</t>
  </si>
  <si>
    <t>1647093603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</si>
</sst>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21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34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205" t="s">
        <v>5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26" t="s">
        <v>14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R5" s="19"/>
      <c r="BE5" s="197" t="s">
        <v>15</v>
      </c>
      <c r="BS5" s="16" t="s">
        <v>6</v>
      </c>
    </row>
    <row r="6" spans="2:71" ht="36.95" customHeight="1">
      <c r="B6" s="19"/>
      <c r="D6" s="24" t="s">
        <v>16</v>
      </c>
      <c r="K6" s="227" t="s">
        <v>17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R6" s="19"/>
      <c r="BE6" s="198"/>
      <c r="BS6" s="16" t="s">
        <v>6</v>
      </c>
    </row>
    <row r="7" spans="2:71" ht="12" customHeight="1">
      <c r="B7" s="19"/>
      <c r="D7" s="25" t="s">
        <v>18</v>
      </c>
      <c r="K7" s="16" t="s">
        <v>1</v>
      </c>
      <c r="AK7" s="25" t="s">
        <v>19</v>
      </c>
      <c r="AN7" s="16" t="s">
        <v>1</v>
      </c>
      <c r="AR7" s="19"/>
      <c r="BE7" s="198"/>
      <c r="BS7" s="16" t="s">
        <v>6</v>
      </c>
    </row>
    <row r="8" spans="2:71" ht="12" customHeight="1">
      <c r="B8" s="19"/>
      <c r="D8" s="25" t="s">
        <v>20</v>
      </c>
      <c r="K8" s="16" t="s">
        <v>21</v>
      </c>
      <c r="AK8" s="25" t="s">
        <v>22</v>
      </c>
      <c r="AN8" s="26" t="s">
        <v>23</v>
      </c>
      <c r="AR8" s="19"/>
      <c r="BE8" s="198"/>
      <c r="BS8" s="16" t="s">
        <v>6</v>
      </c>
    </row>
    <row r="9" spans="2:71" ht="14.45" customHeight="1">
      <c r="B9" s="19"/>
      <c r="AR9" s="19"/>
      <c r="BE9" s="198"/>
      <c r="BS9" s="16" t="s">
        <v>6</v>
      </c>
    </row>
    <row r="10" spans="2:71" ht="12" customHeight="1">
      <c r="B10" s="19"/>
      <c r="D10" s="25" t="s">
        <v>24</v>
      </c>
      <c r="AK10" s="25" t="s">
        <v>25</v>
      </c>
      <c r="AN10" s="16" t="s">
        <v>1</v>
      </c>
      <c r="AR10" s="19"/>
      <c r="BE10" s="198"/>
      <c r="BS10" s="16" t="s">
        <v>6</v>
      </c>
    </row>
    <row r="11" spans="2:71" ht="18.4" customHeight="1">
      <c r="B11" s="19"/>
      <c r="E11" s="16" t="s">
        <v>26</v>
      </c>
      <c r="AK11" s="25" t="s">
        <v>27</v>
      </c>
      <c r="AN11" s="16" t="s">
        <v>1</v>
      </c>
      <c r="AR11" s="19"/>
      <c r="BE11" s="198"/>
      <c r="BS11" s="16" t="s">
        <v>6</v>
      </c>
    </row>
    <row r="12" spans="2:71" ht="6.95" customHeight="1">
      <c r="B12" s="19"/>
      <c r="AR12" s="19"/>
      <c r="BE12" s="198"/>
      <c r="BS12" s="16" t="s">
        <v>6</v>
      </c>
    </row>
    <row r="13" spans="2:71" ht="12" customHeight="1">
      <c r="B13" s="19"/>
      <c r="D13" s="25" t="s">
        <v>28</v>
      </c>
      <c r="AK13" s="25" t="s">
        <v>25</v>
      </c>
      <c r="AN13" s="27" t="s">
        <v>29</v>
      </c>
      <c r="AR13" s="19"/>
      <c r="BE13" s="198"/>
      <c r="BS13" s="16" t="s">
        <v>6</v>
      </c>
    </row>
    <row r="14" spans="2:71" ht="11.25">
      <c r="B14" s="19"/>
      <c r="E14" s="228" t="s">
        <v>29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5" t="s">
        <v>27</v>
      </c>
      <c r="AN14" s="27" t="s">
        <v>29</v>
      </c>
      <c r="AR14" s="19"/>
      <c r="BE14" s="198"/>
      <c r="BS14" s="16" t="s">
        <v>6</v>
      </c>
    </row>
    <row r="15" spans="2:71" ht="6.95" customHeight="1">
      <c r="B15" s="19"/>
      <c r="AR15" s="19"/>
      <c r="BE15" s="198"/>
      <c r="BS15" s="16" t="s">
        <v>3</v>
      </c>
    </row>
    <row r="16" spans="2:71" ht="12" customHeight="1">
      <c r="B16" s="19"/>
      <c r="D16" s="25" t="s">
        <v>30</v>
      </c>
      <c r="AK16" s="25" t="s">
        <v>25</v>
      </c>
      <c r="AN16" s="16" t="s">
        <v>1</v>
      </c>
      <c r="AR16" s="19"/>
      <c r="BE16" s="198"/>
      <c r="BS16" s="16" t="s">
        <v>3</v>
      </c>
    </row>
    <row r="17" spans="2:71" ht="18.4" customHeight="1">
      <c r="B17" s="19"/>
      <c r="E17" s="16" t="s">
        <v>31</v>
      </c>
      <c r="AK17" s="25" t="s">
        <v>27</v>
      </c>
      <c r="AN17" s="16" t="s">
        <v>1</v>
      </c>
      <c r="AR17" s="19"/>
      <c r="BE17" s="198"/>
      <c r="BS17" s="16" t="s">
        <v>32</v>
      </c>
    </row>
    <row r="18" spans="2:71" ht="6.95" customHeight="1">
      <c r="B18" s="19"/>
      <c r="AR18" s="19"/>
      <c r="BE18" s="198"/>
      <c r="BS18" s="16" t="s">
        <v>6</v>
      </c>
    </row>
    <row r="19" spans="2:71" ht="12" customHeight="1">
      <c r="B19" s="19"/>
      <c r="D19" s="25" t="s">
        <v>33</v>
      </c>
      <c r="AK19" s="25" t="s">
        <v>25</v>
      </c>
      <c r="AN19" s="16" t="s">
        <v>1</v>
      </c>
      <c r="AR19" s="19"/>
      <c r="BE19" s="198"/>
      <c r="BS19" s="16" t="s">
        <v>6</v>
      </c>
    </row>
    <row r="20" spans="2:71" ht="18.4" customHeight="1">
      <c r="B20" s="19"/>
      <c r="E20" s="16" t="s">
        <v>34</v>
      </c>
      <c r="AK20" s="25" t="s">
        <v>27</v>
      </c>
      <c r="AN20" s="16" t="s">
        <v>1</v>
      </c>
      <c r="AR20" s="19"/>
      <c r="BE20" s="198"/>
      <c r="BS20" s="16" t="s">
        <v>32</v>
      </c>
    </row>
    <row r="21" spans="2:57" ht="6.95" customHeight="1">
      <c r="B21" s="19"/>
      <c r="AR21" s="19"/>
      <c r="BE21" s="198"/>
    </row>
    <row r="22" spans="2:57" ht="12" customHeight="1">
      <c r="B22" s="19"/>
      <c r="D22" s="25" t="s">
        <v>35</v>
      </c>
      <c r="AR22" s="19"/>
      <c r="BE22" s="198"/>
    </row>
    <row r="23" spans="2:57" ht="16.5" customHeight="1">
      <c r="B23" s="19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R23" s="19"/>
      <c r="BE23" s="198"/>
    </row>
    <row r="24" spans="2:57" ht="6.95" customHeight="1">
      <c r="B24" s="19"/>
      <c r="AR24" s="19"/>
      <c r="BE24" s="198"/>
    </row>
    <row r="25" spans="2:57" ht="6.95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198"/>
    </row>
    <row r="26" spans="2:57" s="1" customFormat="1" ht="25.9" customHeight="1">
      <c r="B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9">
        <f>ROUND(AG54,2)</f>
        <v>0</v>
      </c>
      <c r="AL26" s="200"/>
      <c r="AM26" s="200"/>
      <c r="AN26" s="200"/>
      <c r="AO26" s="200"/>
      <c r="AR26" s="30"/>
      <c r="BE26" s="198"/>
    </row>
    <row r="27" spans="2:57" s="1" customFormat="1" ht="6.95" customHeight="1">
      <c r="B27" s="30"/>
      <c r="AR27" s="30"/>
      <c r="BE27" s="198"/>
    </row>
    <row r="28" spans="2:57" s="1" customFormat="1" ht="11.25">
      <c r="B28" s="30"/>
      <c r="L28" s="231" t="s">
        <v>37</v>
      </c>
      <c r="M28" s="231"/>
      <c r="N28" s="231"/>
      <c r="O28" s="231"/>
      <c r="P28" s="231"/>
      <c r="W28" s="231" t="s">
        <v>38</v>
      </c>
      <c r="X28" s="231"/>
      <c r="Y28" s="231"/>
      <c r="Z28" s="231"/>
      <c r="AA28" s="231"/>
      <c r="AB28" s="231"/>
      <c r="AC28" s="231"/>
      <c r="AD28" s="231"/>
      <c r="AE28" s="231"/>
      <c r="AK28" s="231" t="s">
        <v>39</v>
      </c>
      <c r="AL28" s="231"/>
      <c r="AM28" s="231"/>
      <c r="AN28" s="231"/>
      <c r="AO28" s="231"/>
      <c r="AR28" s="30"/>
      <c r="BE28" s="198"/>
    </row>
    <row r="29" spans="2:57" s="2" customFormat="1" ht="14.45" customHeight="1">
      <c r="B29" s="34"/>
      <c r="D29" s="25" t="s">
        <v>40</v>
      </c>
      <c r="F29" s="25" t="s">
        <v>41</v>
      </c>
      <c r="L29" s="232">
        <v>0.21</v>
      </c>
      <c r="M29" s="196"/>
      <c r="N29" s="196"/>
      <c r="O29" s="196"/>
      <c r="P29" s="196"/>
      <c r="W29" s="195">
        <f>ROUND(AZ54,2)</f>
        <v>0</v>
      </c>
      <c r="X29" s="196"/>
      <c r="Y29" s="196"/>
      <c r="Z29" s="196"/>
      <c r="AA29" s="196"/>
      <c r="AB29" s="196"/>
      <c r="AC29" s="196"/>
      <c r="AD29" s="196"/>
      <c r="AE29" s="196"/>
      <c r="AK29" s="195">
        <f>ROUND(AV54,2)</f>
        <v>0</v>
      </c>
      <c r="AL29" s="196"/>
      <c r="AM29" s="196"/>
      <c r="AN29" s="196"/>
      <c r="AO29" s="196"/>
      <c r="AR29" s="34"/>
      <c r="BE29" s="198"/>
    </row>
    <row r="30" spans="2:57" s="2" customFormat="1" ht="14.45" customHeight="1">
      <c r="B30" s="34"/>
      <c r="F30" s="25" t="s">
        <v>42</v>
      </c>
      <c r="L30" s="232">
        <v>0.15</v>
      </c>
      <c r="M30" s="196"/>
      <c r="N30" s="196"/>
      <c r="O30" s="196"/>
      <c r="P30" s="196"/>
      <c r="W30" s="195">
        <f>ROUND(BA54,2)</f>
        <v>0</v>
      </c>
      <c r="X30" s="196"/>
      <c r="Y30" s="196"/>
      <c r="Z30" s="196"/>
      <c r="AA30" s="196"/>
      <c r="AB30" s="196"/>
      <c r="AC30" s="196"/>
      <c r="AD30" s="196"/>
      <c r="AE30" s="196"/>
      <c r="AK30" s="195">
        <f>ROUND(AW54,2)</f>
        <v>0</v>
      </c>
      <c r="AL30" s="196"/>
      <c r="AM30" s="196"/>
      <c r="AN30" s="196"/>
      <c r="AO30" s="196"/>
      <c r="AR30" s="34"/>
      <c r="BE30" s="198"/>
    </row>
    <row r="31" spans="2:57" s="2" customFormat="1" ht="14.45" customHeight="1" hidden="1">
      <c r="B31" s="34"/>
      <c r="F31" s="25" t="s">
        <v>43</v>
      </c>
      <c r="L31" s="232">
        <v>0.21</v>
      </c>
      <c r="M31" s="196"/>
      <c r="N31" s="196"/>
      <c r="O31" s="196"/>
      <c r="P31" s="196"/>
      <c r="W31" s="195">
        <f>ROUND(BB54,2)</f>
        <v>0</v>
      </c>
      <c r="X31" s="196"/>
      <c r="Y31" s="196"/>
      <c r="Z31" s="196"/>
      <c r="AA31" s="196"/>
      <c r="AB31" s="196"/>
      <c r="AC31" s="196"/>
      <c r="AD31" s="196"/>
      <c r="AE31" s="196"/>
      <c r="AK31" s="195">
        <v>0</v>
      </c>
      <c r="AL31" s="196"/>
      <c r="AM31" s="196"/>
      <c r="AN31" s="196"/>
      <c r="AO31" s="196"/>
      <c r="AR31" s="34"/>
      <c r="BE31" s="198"/>
    </row>
    <row r="32" spans="2:57" s="2" customFormat="1" ht="14.45" customHeight="1" hidden="1">
      <c r="B32" s="34"/>
      <c r="F32" s="25" t="s">
        <v>44</v>
      </c>
      <c r="L32" s="232">
        <v>0.15</v>
      </c>
      <c r="M32" s="196"/>
      <c r="N32" s="196"/>
      <c r="O32" s="196"/>
      <c r="P32" s="196"/>
      <c r="W32" s="195">
        <f>ROUND(BC54,2)</f>
        <v>0</v>
      </c>
      <c r="X32" s="196"/>
      <c r="Y32" s="196"/>
      <c r="Z32" s="196"/>
      <c r="AA32" s="196"/>
      <c r="AB32" s="196"/>
      <c r="AC32" s="196"/>
      <c r="AD32" s="196"/>
      <c r="AE32" s="196"/>
      <c r="AK32" s="195">
        <v>0</v>
      </c>
      <c r="AL32" s="196"/>
      <c r="AM32" s="196"/>
      <c r="AN32" s="196"/>
      <c r="AO32" s="196"/>
      <c r="AR32" s="34"/>
      <c r="BE32" s="198"/>
    </row>
    <row r="33" spans="2:57" s="2" customFormat="1" ht="14.45" customHeight="1" hidden="1">
      <c r="B33" s="34"/>
      <c r="F33" s="25" t="s">
        <v>45</v>
      </c>
      <c r="L33" s="232">
        <v>0</v>
      </c>
      <c r="M33" s="196"/>
      <c r="N33" s="196"/>
      <c r="O33" s="196"/>
      <c r="P33" s="196"/>
      <c r="W33" s="195">
        <f>ROUND(BD54,2)</f>
        <v>0</v>
      </c>
      <c r="X33" s="196"/>
      <c r="Y33" s="196"/>
      <c r="Z33" s="196"/>
      <c r="AA33" s="196"/>
      <c r="AB33" s="196"/>
      <c r="AC33" s="196"/>
      <c r="AD33" s="196"/>
      <c r="AE33" s="196"/>
      <c r="AK33" s="195">
        <v>0</v>
      </c>
      <c r="AL33" s="196"/>
      <c r="AM33" s="196"/>
      <c r="AN33" s="196"/>
      <c r="AO33" s="196"/>
      <c r="AR33" s="34"/>
      <c r="BE33" s="198"/>
    </row>
    <row r="34" spans="2:57" s="1" customFormat="1" ht="6.95" customHeight="1">
      <c r="B34" s="30"/>
      <c r="AR34" s="30"/>
      <c r="BE34" s="198"/>
    </row>
    <row r="35" spans="2:44" s="1" customFormat="1" ht="25.9" customHeight="1"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201" t="s">
        <v>48</v>
      </c>
      <c r="Y35" s="202"/>
      <c r="Z35" s="202"/>
      <c r="AA35" s="202"/>
      <c r="AB35" s="202"/>
      <c r="AC35" s="37"/>
      <c r="AD35" s="37"/>
      <c r="AE35" s="37"/>
      <c r="AF35" s="37"/>
      <c r="AG35" s="37"/>
      <c r="AH35" s="37"/>
      <c r="AI35" s="37"/>
      <c r="AJ35" s="37"/>
      <c r="AK35" s="203">
        <f>SUM(AK26:AK33)</f>
        <v>0</v>
      </c>
      <c r="AL35" s="202"/>
      <c r="AM35" s="202"/>
      <c r="AN35" s="202"/>
      <c r="AO35" s="204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2:44" s="1" customFormat="1" ht="6.95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2:44" s="1" customFormat="1" ht="24.95" customHeight="1">
      <c r="B42" s="30"/>
      <c r="C42" s="20" t="s">
        <v>49</v>
      </c>
      <c r="AR42" s="30"/>
    </row>
    <row r="43" spans="2:44" s="1" customFormat="1" ht="6.95" customHeight="1">
      <c r="B43" s="30"/>
      <c r="AR43" s="30"/>
    </row>
    <row r="44" spans="2:44" s="1" customFormat="1" ht="12" customHeight="1">
      <c r="B44" s="30"/>
      <c r="C44" s="25" t="s">
        <v>13</v>
      </c>
      <c r="L44" s="1" t="str">
        <f>K5</f>
        <v>2020-12</v>
      </c>
      <c r="AR44" s="30"/>
    </row>
    <row r="45" spans="2:44" s="3" customFormat="1" ht="36.95" customHeight="1">
      <c r="B45" s="43"/>
      <c r="C45" s="44" t="s">
        <v>16</v>
      </c>
      <c r="L45" s="209" t="str">
        <f>K6</f>
        <v>MLADÁ BOLESLAV - PODLÁZKY - OPRAVA VODOVODU</v>
      </c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R45" s="43"/>
    </row>
    <row r="46" spans="2:44" s="1" customFormat="1" ht="6.95" customHeight="1">
      <c r="B46" s="30"/>
      <c r="AR46" s="30"/>
    </row>
    <row r="47" spans="2:44" s="1" customFormat="1" ht="12" customHeight="1">
      <c r="B47" s="30"/>
      <c r="C47" s="25" t="s">
        <v>20</v>
      </c>
      <c r="L47" s="45" t="str">
        <f>IF(K8="","",K8)</f>
        <v>MLADÁ BOLESLAV</v>
      </c>
      <c r="AI47" s="25" t="s">
        <v>22</v>
      </c>
      <c r="AM47" s="211" t="str">
        <f>IF(AN8="","",AN8)</f>
        <v>16. 3. 2020</v>
      </c>
      <c r="AN47" s="211"/>
      <c r="AR47" s="30"/>
    </row>
    <row r="48" spans="2:44" s="1" customFormat="1" ht="6.95" customHeight="1">
      <c r="B48" s="30"/>
      <c r="AR48" s="30"/>
    </row>
    <row r="49" spans="2:56" s="1" customFormat="1" ht="24.95" customHeight="1">
      <c r="B49" s="30"/>
      <c r="C49" s="25" t="s">
        <v>24</v>
      </c>
      <c r="L49" s="1" t="str">
        <f>IF(E11="","",E11)</f>
        <v>Vodovody a Kanalizace Mladá Boleslav a.s.</v>
      </c>
      <c r="AI49" s="25" t="s">
        <v>30</v>
      </c>
      <c r="AM49" s="207" t="str">
        <f>IF(E17="","",E17)</f>
        <v>Ing. Jan Čížek, Vodohospodářská kancelář Trutnov</v>
      </c>
      <c r="AN49" s="208"/>
      <c r="AO49" s="208"/>
      <c r="AP49" s="208"/>
      <c r="AR49" s="30"/>
      <c r="AS49" s="212" t="s">
        <v>50</v>
      </c>
      <c r="AT49" s="213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2:56" s="1" customFormat="1" ht="13.7" customHeight="1">
      <c r="B50" s="30"/>
      <c r="C50" s="25" t="s">
        <v>28</v>
      </c>
      <c r="L50" s="1" t="str">
        <f>IF(E14="Vyplň údaj","",E14)</f>
        <v/>
      </c>
      <c r="AI50" s="25" t="s">
        <v>33</v>
      </c>
      <c r="AM50" s="207" t="str">
        <f>IF(E20="","",E20)</f>
        <v>Lenka Benešová</v>
      </c>
      <c r="AN50" s="208"/>
      <c r="AO50" s="208"/>
      <c r="AP50" s="208"/>
      <c r="AR50" s="30"/>
      <c r="AS50" s="214"/>
      <c r="AT50" s="215"/>
      <c r="AU50" s="49"/>
      <c r="AV50" s="49"/>
      <c r="AW50" s="49"/>
      <c r="AX50" s="49"/>
      <c r="AY50" s="49"/>
      <c r="AZ50" s="49"/>
      <c r="BA50" s="49"/>
      <c r="BB50" s="49"/>
      <c r="BC50" s="49"/>
      <c r="BD50" s="50"/>
    </row>
    <row r="51" spans="2:56" s="1" customFormat="1" ht="10.9" customHeight="1">
      <c r="B51" s="30"/>
      <c r="AR51" s="30"/>
      <c r="AS51" s="214"/>
      <c r="AT51" s="215"/>
      <c r="AU51" s="49"/>
      <c r="AV51" s="49"/>
      <c r="AW51" s="49"/>
      <c r="AX51" s="49"/>
      <c r="AY51" s="49"/>
      <c r="AZ51" s="49"/>
      <c r="BA51" s="49"/>
      <c r="BB51" s="49"/>
      <c r="BC51" s="49"/>
      <c r="BD51" s="50"/>
    </row>
    <row r="52" spans="2:56" s="1" customFormat="1" ht="29.25" customHeight="1">
      <c r="B52" s="30"/>
      <c r="C52" s="216" t="s">
        <v>51</v>
      </c>
      <c r="D52" s="217"/>
      <c r="E52" s="217"/>
      <c r="F52" s="217"/>
      <c r="G52" s="217"/>
      <c r="H52" s="51"/>
      <c r="I52" s="218" t="s">
        <v>52</v>
      </c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9" t="s">
        <v>53</v>
      </c>
      <c r="AH52" s="217"/>
      <c r="AI52" s="217"/>
      <c r="AJ52" s="217"/>
      <c r="AK52" s="217"/>
      <c r="AL52" s="217"/>
      <c r="AM52" s="217"/>
      <c r="AN52" s="218" t="s">
        <v>54</v>
      </c>
      <c r="AO52" s="217"/>
      <c r="AP52" s="220"/>
      <c r="AQ52" s="52" t="s">
        <v>55</v>
      </c>
      <c r="AR52" s="30"/>
      <c r="AS52" s="53" t="s">
        <v>56</v>
      </c>
      <c r="AT52" s="54" t="s">
        <v>57</v>
      </c>
      <c r="AU52" s="54" t="s">
        <v>58</v>
      </c>
      <c r="AV52" s="54" t="s">
        <v>59</v>
      </c>
      <c r="AW52" s="54" t="s">
        <v>60</v>
      </c>
      <c r="AX52" s="54" t="s">
        <v>61</v>
      </c>
      <c r="AY52" s="54" t="s">
        <v>62</v>
      </c>
      <c r="AZ52" s="54" t="s">
        <v>63</v>
      </c>
      <c r="BA52" s="54" t="s">
        <v>64</v>
      </c>
      <c r="BB52" s="54" t="s">
        <v>65</v>
      </c>
      <c r="BC52" s="54" t="s">
        <v>66</v>
      </c>
      <c r="BD52" s="55" t="s">
        <v>67</v>
      </c>
    </row>
    <row r="53" spans="2:56" s="1" customFormat="1" ht="10.9" customHeight="1">
      <c r="B53" s="30"/>
      <c r="AR53" s="30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2:90" s="4" customFormat="1" ht="32.45" customHeight="1">
      <c r="B54" s="57"/>
      <c r="C54" s="58" t="s">
        <v>68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24">
        <f>ROUND(AG55,2)</f>
        <v>0</v>
      </c>
      <c r="AH54" s="224"/>
      <c r="AI54" s="224"/>
      <c r="AJ54" s="224"/>
      <c r="AK54" s="224"/>
      <c r="AL54" s="224"/>
      <c r="AM54" s="224"/>
      <c r="AN54" s="225">
        <f>SUM(AG54,AT54)</f>
        <v>0</v>
      </c>
      <c r="AO54" s="225"/>
      <c r="AP54" s="225"/>
      <c r="AQ54" s="61" t="s">
        <v>1</v>
      </c>
      <c r="AR54" s="57"/>
      <c r="AS54" s="62">
        <f>ROUND(AS55,2)</f>
        <v>0</v>
      </c>
      <c r="AT54" s="63">
        <f>ROUND(SUM(AV54:AW54),2)</f>
        <v>0</v>
      </c>
      <c r="AU54" s="64">
        <f>ROUND(AU55,5)</f>
        <v>0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ROUND(AZ55,2)</f>
        <v>0</v>
      </c>
      <c r="BA54" s="63">
        <f>ROUND(BA55,2)</f>
        <v>0</v>
      </c>
      <c r="BB54" s="63">
        <f>ROUND(BB55,2)</f>
        <v>0</v>
      </c>
      <c r="BC54" s="63">
        <f>ROUND(BC55,2)</f>
        <v>0</v>
      </c>
      <c r="BD54" s="65">
        <f>ROUND(BD55,2)</f>
        <v>0</v>
      </c>
      <c r="BS54" s="66" t="s">
        <v>69</v>
      </c>
      <c r="BT54" s="66" t="s">
        <v>70</v>
      </c>
      <c r="BU54" s="67" t="s">
        <v>71</v>
      </c>
      <c r="BV54" s="66" t="s">
        <v>72</v>
      </c>
      <c r="BW54" s="66" t="s">
        <v>4</v>
      </c>
      <c r="BX54" s="66" t="s">
        <v>73</v>
      </c>
      <c r="CL54" s="66" t="s">
        <v>1</v>
      </c>
    </row>
    <row r="55" spans="1:91" s="5" customFormat="1" ht="16.5" customHeight="1">
      <c r="A55" s="68" t="s">
        <v>74</v>
      </c>
      <c r="B55" s="69"/>
      <c r="C55" s="70"/>
      <c r="D55" s="223" t="s">
        <v>75</v>
      </c>
      <c r="E55" s="223"/>
      <c r="F55" s="223"/>
      <c r="G55" s="223"/>
      <c r="H55" s="223"/>
      <c r="I55" s="71"/>
      <c r="J55" s="223" t="s">
        <v>76</v>
      </c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1">
        <f>'1 - PODLÁZKY - OPRAVA VOD...'!J30</f>
        <v>0</v>
      </c>
      <c r="AH55" s="222"/>
      <c r="AI55" s="222"/>
      <c r="AJ55" s="222"/>
      <c r="AK55" s="222"/>
      <c r="AL55" s="222"/>
      <c r="AM55" s="222"/>
      <c r="AN55" s="221">
        <f>SUM(AG55,AT55)</f>
        <v>0</v>
      </c>
      <c r="AO55" s="222"/>
      <c r="AP55" s="222"/>
      <c r="AQ55" s="72" t="s">
        <v>77</v>
      </c>
      <c r="AR55" s="69"/>
      <c r="AS55" s="73">
        <v>0</v>
      </c>
      <c r="AT55" s="74">
        <f>ROUND(SUM(AV55:AW55),2)</f>
        <v>0</v>
      </c>
      <c r="AU55" s="75">
        <f>'1 - PODLÁZKY - OPRAVA VOD...'!P94</f>
        <v>0</v>
      </c>
      <c r="AV55" s="74">
        <f>'1 - PODLÁZKY - OPRAVA VOD...'!J33</f>
        <v>0</v>
      </c>
      <c r="AW55" s="74">
        <f>'1 - PODLÁZKY - OPRAVA VOD...'!J34</f>
        <v>0</v>
      </c>
      <c r="AX55" s="74">
        <f>'1 - PODLÁZKY - OPRAVA VOD...'!J35</f>
        <v>0</v>
      </c>
      <c r="AY55" s="74">
        <f>'1 - PODLÁZKY - OPRAVA VOD...'!J36</f>
        <v>0</v>
      </c>
      <c r="AZ55" s="74">
        <f>'1 - PODLÁZKY - OPRAVA VOD...'!F33</f>
        <v>0</v>
      </c>
      <c r="BA55" s="74">
        <f>'1 - PODLÁZKY - OPRAVA VOD...'!F34</f>
        <v>0</v>
      </c>
      <c r="BB55" s="74">
        <f>'1 - PODLÁZKY - OPRAVA VOD...'!F35</f>
        <v>0</v>
      </c>
      <c r="BC55" s="74">
        <f>'1 - PODLÁZKY - OPRAVA VOD...'!F36</f>
        <v>0</v>
      </c>
      <c r="BD55" s="76">
        <f>'1 - PODLÁZKY - OPRAVA VOD...'!F37</f>
        <v>0</v>
      </c>
      <c r="BT55" s="77" t="s">
        <v>75</v>
      </c>
      <c r="BV55" s="77" t="s">
        <v>72</v>
      </c>
      <c r="BW55" s="77" t="s">
        <v>78</v>
      </c>
      <c r="BX55" s="77" t="s">
        <v>4</v>
      </c>
      <c r="CL55" s="77" t="s">
        <v>1</v>
      </c>
      <c r="CM55" s="77" t="s">
        <v>79</v>
      </c>
    </row>
    <row r="56" spans="2:44" s="1" customFormat="1" ht="30" customHeight="1">
      <c r="B56" s="30"/>
      <c r="AR56" s="30"/>
    </row>
    <row r="57" spans="2:44" s="1" customFormat="1" ht="6.95" customHeight="1"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30"/>
    </row>
  </sheetData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1 - PODLÁZKY - OPRAVA VOD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651"/>
  <sheetViews>
    <sheetView showGridLines="0" tabSelected="1" workbookViewId="0" topLeftCell="A68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78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6" t="s">
        <v>78</v>
      </c>
    </row>
    <row r="3" spans="2:46" ht="6.95" customHeight="1">
      <c r="B3" s="17"/>
      <c r="C3" s="18"/>
      <c r="D3" s="18"/>
      <c r="E3" s="18"/>
      <c r="F3" s="18"/>
      <c r="G3" s="18"/>
      <c r="H3" s="18"/>
      <c r="I3" s="79"/>
      <c r="J3" s="18"/>
      <c r="K3" s="18"/>
      <c r="L3" s="19"/>
      <c r="AT3" s="16" t="s">
        <v>79</v>
      </c>
    </row>
    <row r="4" spans="2:46" ht="24.95" customHeight="1">
      <c r="B4" s="19"/>
      <c r="D4" s="20" t="s">
        <v>80</v>
      </c>
      <c r="L4" s="19"/>
      <c r="M4" s="21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33" t="str">
        <f>'Rekapitulace stavby'!K6</f>
        <v>MLADÁ BOLESLAV - PODLÁZKY - OPRAVA VODOVODU</v>
      </c>
      <c r="F7" s="234"/>
      <c r="G7" s="234"/>
      <c r="H7" s="234"/>
      <c r="L7" s="19"/>
    </row>
    <row r="8" spans="2:12" s="1" customFormat="1" ht="12" customHeight="1">
      <c r="B8" s="30"/>
      <c r="D8" s="25" t="s">
        <v>81</v>
      </c>
      <c r="I8" s="80"/>
      <c r="L8" s="30"/>
    </row>
    <row r="9" spans="2:12" s="1" customFormat="1" ht="36.95" customHeight="1">
      <c r="B9" s="30"/>
      <c r="E9" s="209" t="s">
        <v>82</v>
      </c>
      <c r="F9" s="208"/>
      <c r="G9" s="208"/>
      <c r="H9" s="208"/>
      <c r="I9" s="80"/>
      <c r="L9" s="30"/>
    </row>
    <row r="10" spans="2:12" s="1" customFormat="1" ht="11.25">
      <c r="B10" s="30"/>
      <c r="I10" s="80"/>
      <c r="L10" s="30"/>
    </row>
    <row r="11" spans="2:12" s="1" customFormat="1" ht="12" customHeight="1">
      <c r="B11" s="30"/>
      <c r="D11" s="25" t="s">
        <v>18</v>
      </c>
      <c r="F11" s="16" t="s">
        <v>1</v>
      </c>
      <c r="I11" s="81" t="s">
        <v>19</v>
      </c>
      <c r="J11" s="16" t="s">
        <v>1</v>
      </c>
      <c r="L11" s="30"/>
    </row>
    <row r="12" spans="2:12" s="1" customFormat="1" ht="12" customHeight="1">
      <c r="B12" s="30"/>
      <c r="D12" s="25" t="s">
        <v>20</v>
      </c>
      <c r="F12" s="16" t="s">
        <v>21</v>
      </c>
      <c r="I12" s="81" t="s">
        <v>22</v>
      </c>
      <c r="J12" s="46" t="str">
        <f>'Rekapitulace stavby'!AN8</f>
        <v>16. 3. 2020</v>
      </c>
      <c r="L12" s="30"/>
    </row>
    <row r="13" spans="2:12" s="1" customFormat="1" ht="10.9" customHeight="1">
      <c r="B13" s="30"/>
      <c r="I13" s="80"/>
      <c r="L13" s="30"/>
    </row>
    <row r="14" spans="2:12" s="1" customFormat="1" ht="12" customHeight="1">
      <c r="B14" s="30"/>
      <c r="D14" s="25" t="s">
        <v>24</v>
      </c>
      <c r="I14" s="81" t="s">
        <v>25</v>
      </c>
      <c r="J14" s="16" t="s">
        <v>1</v>
      </c>
      <c r="L14" s="30"/>
    </row>
    <row r="15" spans="2:12" s="1" customFormat="1" ht="18" customHeight="1">
      <c r="B15" s="30"/>
      <c r="E15" s="16" t="s">
        <v>26</v>
      </c>
      <c r="I15" s="81" t="s">
        <v>27</v>
      </c>
      <c r="J15" s="16" t="s">
        <v>1</v>
      </c>
      <c r="L15" s="30"/>
    </row>
    <row r="16" spans="2:12" s="1" customFormat="1" ht="6.95" customHeight="1">
      <c r="B16" s="30"/>
      <c r="I16" s="80"/>
      <c r="L16" s="30"/>
    </row>
    <row r="17" spans="2:12" s="1" customFormat="1" ht="12" customHeight="1">
      <c r="B17" s="30"/>
      <c r="D17" s="25" t="s">
        <v>28</v>
      </c>
      <c r="I17" s="81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5" t="str">
        <f>'Rekapitulace stavby'!E14</f>
        <v>Vyplň údaj</v>
      </c>
      <c r="F18" s="226"/>
      <c r="G18" s="226"/>
      <c r="H18" s="226"/>
      <c r="I18" s="81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0"/>
      <c r="L19" s="30"/>
    </row>
    <row r="20" spans="2:12" s="1" customFormat="1" ht="12" customHeight="1">
      <c r="B20" s="30"/>
      <c r="D20" s="25" t="s">
        <v>30</v>
      </c>
      <c r="I20" s="81" t="s">
        <v>25</v>
      </c>
      <c r="J20" s="16" t="s">
        <v>1</v>
      </c>
      <c r="L20" s="30"/>
    </row>
    <row r="21" spans="2:12" s="1" customFormat="1" ht="18" customHeight="1">
      <c r="B21" s="30"/>
      <c r="E21" s="16" t="s">
        <v>31</v>
      </c>
      <c r="I21" s="81" t="s">
        <v>27</v>
      </c>
      <c r="J21" s="16" t="s">
        <v>1</v>
      </c>
      <c r="L21" s="30"/>
    </row>
    <row r="22" spans="2:12" s="1" customFormat="1" ht="6.95" customHeight="1">
      <c r="B22" s="30"/>
      <c r="I22" s="80"/>
      <c r="L22" s="30"/>
    </row>
    <row r="23" spans="2:12" s="1" customFormat="1" ht="12" customHeight="1">
      <c r="B23" s="30"/>
      <c r="D23" s="25" t="s">
        <v>33</v>
      </c>
      <c r="I23" s="81" t="s">
        <v>25</v>
      </c>
      <c r="J23" s="16" t="s">
        <v>1</v>
      </c>
      <c r="L23" s="30"/>
    </row>
    <row r="24" spans="2:12" s="1" customFormat="1" ht="18" customHeight="1">
      <c r="B24" s="30"/>
      <c r="E24" s="16" t="s">
        <v>34</v>
      </c>
      <c r="I24" s="81" t="s">
        <v>27</v>
      </c>
      <c r="J24" s="16" t="s">
        <v>1</v>
      </c>
      <c r="L24" s="30"/>
    </row>
    <row r="25" spans="2:12" s="1" customFormat="1" ht="6.95" customHeight="1">
      <c r="B25" s="30"/>
      <c r="I25" s="80"/>
      <c r="L25" s="30"/>
    </row>
    <row r="26" spans="2:12" s="1" customFormat="1" ht="12" customHeight="1">
      <c r="B26" s="30"/>
      <c r="D26" s="25" t="s">
        <v>35</v>
      </c>
      <c r="I26" s="80"/>
      <c r="L26" s="30"/>
    </row>
    <row r="27" spans="2:12" s="6" customFormat="1" ht="16.5" customHeight="1">
      <c r="B27" s="82"/>
      <c r="E27" s="230" t="s">
        <v>1</v>
      </c>
      <c r="F27" s="230"/>
      <c r="G27" s="230"/>
      <c r="H27" s="230"/>
      <c r="I27" s="83"/>
      <c r="L27" s="82"/>
    </row>
    <row r="28" spans="2:12" s="1" customFormat="1" ht="6.95" customHeight="1">
      <c r="B28" s="30"/>
      <c r="I28" s="80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4"/>
      <c r="J29" s="47"/>
      <c r="K29" s="47"/>
      <c r="L29" s="30"/>
    </row>
    <row r="30" spans="2:12" s="1" customFormat="1" ht="25.35" customHeight="1">
      <c r="B30" s="30"/>
      <c r="D30" s="85" t="s">
        <v>36</v>
      </c>
      <c r="I30" s="80"/>
      <c r="J30" s="60">
        <f>ROUND(J94,2)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4"/>
      <c r="J31" s="47"/>
      <c r="K31" s="47"/>
      <c r="L31" s="30"/>
    </row>
    <row r="32" spans="2:12" s="1" customFormat="1" ht="14.45" customHeight="1">
      <c r="B32" s="30"/>
      <c r="F32" s="33" t="s">
        <v>38</v>
      </c>
      <c r="I32" s="86" t="s">
        <v>37</v>
      </c>
      <c r="J32" s="33" t="s">
        <v>39</v>
      </c>
      <c r="L32" s="30"/>
    </row>
    <row r="33" spans="2:12" s="1" customFormat="1" ht="14.45" customHeight="1">
      <c r="B33" s="30"/>
      <c r="D33" s="25" t="s">
        <v>40</v>
      </c>
      <c r="E33" s="25" t="s">
        <v>41</v>
      </c>
      <c r="F33" s="87">
        <f>ROUND((SUM(BE94:BE650)),2)</f>
        <v>0</v>
      </c>
      <c r="I33" s="88">
        <v>0.21</v>
      </c>
      <c r="J33" s="87">
        <f>ROUND(((SUM(BE94:BE650))*I33),2)</f>
        <v>0</v>
      </c>
      <c r="L33" s="30"/>
    </row>
    <row r="34" spans="2:12" s="1" customFormat="1" ht="14.45" customHeight="1">
      <c r="B34" s="30"/>
      <c r="E34" s="25" t="s">
        <v>42</v>
      </c>
      <c r="F34" s="87">
        <f>ROUND((SUM(BF94:BF650)),2)</f>
        <v>0</v>
      </c>
      <c r="I34" s="88">
        <v>0.15</v>
      </c>
      <c r="J34" s="87">
        <f>ROUND(((SUM(BF94:BF650))*I34),2)</f>
        <v>0</v>
      </c>
      <c r="L34" s="30"/>
    </row>
    <row r="35" spans="2:12" s="1" customFormat="1" ht="14.45" customHeight="1" hidden="1">
      <c r="B35" s="30"/>
      <c r="E35" s="25" t="s">
        <v>43</v>
      </c>
      <c r="F35" s="87">
        <f>ROUND((SUM(BG94:BG650)),2)</f>
        <v>0</v>
      </c>
      <c r="I35" s="88">
        <v>0.21</v>
      </c>
      <c r="J35" s="87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87">
        <f>ROUND((SUM(BH94:BH650)),2)</f>
        <v>0</v>
      </c>
      <c r="I36" s="88">
        <v>0.15</v>
      </c>
      <c r="J36" s="87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87">
        <f>ROUND((SUM(BI94:BI650)),2)</f>
        <v>0</v>
      </c>
      <c r="I37" s="88">
        <v>0</v>
      </c>
      <c r="J37" s="87">
        <f>0</f>
        <v>0</v>
      </c>
      <c r="L37" s="30"/>
    </row>
    <row r="38" spans="2:12" s="1" customFormat="1" ht="6.95" customHeight="1">
      <c r="B38" s="30"/>
      <c r="I38" s="80"/>
      <c r="L38" s="30"/>
    </row>
    <row r="39" spans="2:12" s="1" customFormat="1" ht="25.35" customHeight="1">
      <c r="B39" s="30"/>
      <c r="C39" s="89"/>
      <c r="D39" s="90" t="s">
        <v>46</v>
      </c>
      <c r="E39" s="51"/>
      <c r="F39" s="51"/>
      <c r="G39" s="91" t="s">
        <v>47</v>
      </c>
      <c r="H39" s="92" t="s">
        <v>48</v>
      </c>
      <c r="I39" s="93"/>
      <c r="J39" s="94">
        <f>SUM(J30:J37)</f>
        <v>0</v>
      </c>
      <c r="K39" s="95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96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97"/>
      <c r="J44" s="42"/>
      <c r="K44" s="42"/>
      <c r="L44" s="30"/>
    </row>
    <row r="45" spans="2:12" s="1" customFormat="1" ht="24.95" customHeight="1">
      <c r="B45" s="30"/>
      <c r="C45" s="20" t="s">
        <v>83</v>
      </c>
      <c r="I45" s="80"/>
      <c r="L45" s="30"/>
    </row>
    <row r="46" spans="2:12" s="1" customFormat="1" ht="6.95" customHeight="1">
      <c r="B46" s="30"/>
      <c r="I46" s="80"/>
      <c r="L46" s="30"/>
    </row>
    <row r="47" spans="2:12" s="1" customFormat="1" ht="12" customHeight="1">
      <c r="B47" s="30"/>
      <c r="C47" s="25" t="s">
        <v>16</v>
      </c>
      <c r="I47" s="80"/>
      <c r="L47" s="30"/>
    </row>
    <row r="48" spans="2:12" s="1" customFormat="1" ht="16.5" customHeight="1">
      <c r="B48" s="30"/>
      <c r="E48" s="233" t="str">
        <f>E7</f>
        <v>MLADÁ BOLESLAV - PODLÁZKY - OPRAVA VODOVODU</v>
      </c>
      <c r="F48" s="234"/>
      <c r="G48" s="234"/>
      <c r="H48" s="234"/>
      <c r="I48" s="80"/>
      <c r="L48" s="30"/>
    </row>
    <row r="49" spans="2:12" s="1" customFormat="1" ht="12" customHeight="1">
      <c r="B49" s="30"/>
      <c r="C49" s="25" t="s">
        <v>81</v>
      </c>
      <c r="I49" s="80"/>
      <c r="L49" s="30"/>
    </row>
    <row r="50" spans="2:12" s="1" customFormat="1" ht="16.5" customHeight="1">
      <c r="B50" s="30"/>
      <c r="E50" s="209" t="str">
        <f>E9</f>
        <v>1 - PODLÁZKY - OPRAVA VODOVODU</v>
      </c>
      <c r="F50" s="208"/>
      <c r="G50" s="208"/>
      <c r="H50" s="208"/>
      <c r="I50" s="80"/>
      <c r="L50" s="30"/>
    </row>
    <row r="51" spans="2:12" s="1" customFormat="1" ht="6.95" customHeight="1">
      <c r="B51" s="30"/>
      <c r="I51" s="80"/>
      <c r="L51" s="30"/>
    </row>
    <row r="52" spans="2:12" s="1" customFormat="1" ht="12" customHeight="1">
      <c r="B52" s="30"/>
      <c r="C52" s="25" t="s">
        <v>20</v>
      </c>
      <c r="F52" s="16" t="str">
        <f>F12</f>
        <v>MLADÁ BOLESLAV</v>
      </c>
      <c r="I52" s="81" t="s">
        <v>22</v>
      </c>
      <c r="J52" s="46" t="str">
        <f>IF(J12="","",J12)</f>
        <v>16. 3. 2020</v>
      </c>
      <c r="L52" s="30"/>
    </row>
    <row r="53" spans="2:12" s="1" customFormat="1" ht="6.95" customHeight="1">
      <c r="B53" s="30"/>
      <c r="I53" s="80"/>
      <c r="L53" s="30"/>
    </row>
    <row r="54" spans="2:12" s="1" customFormat="1" ht="38.65" customHeight="1">
      <c r="B54" s="30"/>
      <c r="C54" s="25" t="s">
        <v>24</v>
      </c>
      <c r="F54" s="16" t="str">
        <f>E15</f>
        <v>Vodovody a Kanalizace Mladá Boleslav a.s.</v>
      </c>
      <c r="I54" s="81" t="s">
        <v>30</v>
      </c>
      <c r="J54" s="28" t="str">
        <f>E21</f>
        <v>Ing. Jan Čížek, Vodohospodářská kancelář Trutnov</v>
      </c>
      <c r="L54" s="30"/>
    </row>
    <row r="55" spans="2:12" s="1" customFormat="1" ht="13.7" customHeight="1">
      <c r="B55" s="30"/>
      <c r="C55" s="25" t="s">
        <v>28</v>
      </c>
      <c r="F55" s="16" t="str">
        <f>IF(E18="","",E18)</f>
        <v>Vyplň údaj</v>
      </c>
      <c r="I55" s="81" t="s">
        <v>33</v>
      </c>
      <c r="J55" s="28" t="str">
        <f>E24</f>
        <v>Lenka Benešová</v>
      </c>
      <c r="L55" s="30"/>
    </row>
    <row r="56" spans="2:12" s="1" customFormat="1" ht="10.35" customHeight="1">
      <c r="B56" s="30"/>
      <c r="I56" s="80"/>
      <c r="L56" s="30"/>
    </row>
    <row r="57" spans="2:12" s="1" customFormat="1" ht="29.25" customHeight="1">
      <c r="B57" s="30"/>
      <c r="C57" s="98" t="s">
        <v>84</v>
      </c>
      <c r="D57" s="89"/>
      <c r="E57" s="89"/>
      <c r="F57" s="89"/>
      <c r="G57" s="89"/>
      <c r="H57" s="89"/>
      <c r="I57" s="99"/>
      <c r="J57" s="100" t="s">
        <v>85</v>
      </c>
      <c r="K57" s="89"/>
      <c r="L57" s="30"/>
    </row>
    <row r="58" spans="2:12" s="1" customFormat="1" ht="10.35" customHeight="1">
      <c r="B58" s="30"/>
      <c r="I58" s="80"/>
      <c r="L58" s="30"/>
    </row>
    <row r="59" spans="2:47" s="1" customFormat="1" ht="22.9" customHeight="1">
      <c r="B59" s="30"/>
      <c r="C59" s="101" t="s">
        <v>86</v>
      </c>
      <c r="I59" s="80"/>
      <c r="J59" s="60">
        <f>J94</f>
        <v>0</v>
      </c>
      <c r="L59" s="30"/>
      <c r="AU59" s="16" t="s">
        <v>87</v>
      </c>
    </row>
    <row r="60" spans="2:12" s="7" customFormat="1" ht="24.95" customHeight="1">
      <c r="B60" s="102"/>
      <c r="D60" s="103" t="s">
        <v>88</v>
      </c>
      <c r="E60" s="104"/>
      <c r="F60" s="104"/>
      <c r="G60" s="104"/>
      <c r="H60" s="104"/>
      <c r="I60" s="105"/>
      <c r="J60" s="106">
        <f>J95</f>
        <v>0</v>
      </c>
      <c r="L60" s="102"/>
    </row>
    <row r="61" spans="2:12" s="8" customFormat="1" ht="19.9" customHeight="1">
      <c r="B61" s="107"/>
      <c r="D61" s="108" t="s">
        <v>89</v>
      </c>
      <c r="E61" s="109"/>
      <c r="F61" s="109"/>
      <c r="G61" s="109"/>
      <c r="H61" s="109"/>
      <c r="I61" s="110"/>
      <c r="J61" s="111">
        <f>J96</f>
        <v>0</v>
      </c>
      <c r="L61" s="107"/>
    </row>
    <row r="62" spans="2:12" s="8" customFormat="1" ht="19.9" customHeight="1">
      <c r="B62" s="107"/>
      <c r="D62" s="108" t="s">
        <v>90</v>
      </c>
      <c r="E62" s="109"/>
      <c r="F62" s="109"/>
      <c r="G62" s="109"/>
      <c r="H62" s="109"/>
      <c r="I62" s="110"/>
      <c r="J62" s="111">
        <f>J392</f>
        <v>0</v>
      </c>
      <c r="L62" s="107"/>
    </row>
    <row r="63" spans="2:12" s="8" customFormat="1" ht="19.9" customHeight="1">
      <c r="B63" s="107"/>
      <c r="D63" s="108" t="s">
        <v>91</v>
      </c>
      <c r="E63" s="109"/>
      <c r="F63" s="109"/>
      <c r="G63" s="109"/>
      <c r="H63" s="109"/>
      <c r="I63" s="110"/>
      <c r="J63" s="111">
        <f>J397</f>
        <v>0</v>
      </c>
      <c r="L63" s="107"/>
    </row>
    <row r="64" spans="2:12" s="8" customFormat="1" ht="19.9" customHeight="1">
      <c r="B64" s="107"/>
      <c r="D64" s="108" t="s">
        <v>92</v>
      </c>
      <c r="E64" s="109"/>
      <c r="F64" s="109"/>
      <c r="G64" s="109"/>
      <c r="H64" s="109"/>
      <c r="I64" s="110"/>
      <c r="J64" s="111">
        <f>J416</f>
        <v>0</v>
      </c>
      <c r="L64" s="107"/>
    </row>
    <row r="65" spans="2:12" s="8" customFormat="1" ht="19.9" customHeight="1">
      <c r="B65" s="107"/>
      <c r="D65" s="108" t="s">
        <v>93</v>
      </c>
      <c r="E65" s="109"/>
      <c r="F65" s="109"/>
      <c r="G65" s="109"/>
      <c r="H65" s="109"/>
      <c r="I65" s="110"/>
      <c r="J65" s="111">
        <f>J443</f>
        <v>0</v>
      </c>
      <c r="L65" s="107"/>
    </row>
    <row r="66" spans="2:12" s="8" customFormat="1" ht="19.9" customHeight="1">
      <c r="B66" s="107"/>
      <c r="D66" s="108" t="s">
        <v>94</v>
      </c>
      <c r="E66" s="109"/>
      <c r="F66" s="109"/>
      <c r="G66" s="109"/>
      <c r="H66" s="109"/>
      <c r="I66" s="110"/>
      <c r="J66" s="111">
        <f>J601</f>
        <v>0</v>
      </c>
      <c r="L66" s="107"/>
    </row>
    <row r="67" spans="2:12" s="8" customFormat="1" ht="19.9" customHeight="1">
      <c r="B67" s="107"/>
      <c r="D67" s="108" t="s">
        <v>95</v>
      </c>
      <c r="E67" s="109"/>
      <c r="F67" s="109"/>
      <c r="G67" s="109"/>
      <c r="H67" s="109"/>
      <c r="I67" s="110"/>
      <c r="J67" s="111">
        <f>J621</f>
        <v>0</v>
      </c>
      <c r="L67" s="107"/>
    </row>
    <row r="68" spans="2:12" s="8" customFormat="1" ht="19.9" customHeight="1">
      <c r="B68" s="107"/>
      <c r="D68" s="108" t="s">
        <v>96</v>
      </c>
      <c r="E68" s="109"/>
      <c r="F68" s="109"/>
      <c r="G68" s="109"/>
      <c r="H68" s="109"/>
      <c r="I68" s="110"/>
      <c r="J68" s="111">
        <f>J633</f>
        <v>0</v>
      </c>
      <c r="L68" s="107"/>
    </row>
    <row r="69" spans="2:12" s="7" customFormat="1" ht="24.95" customHeight="1">
      <c r="B69" s="102"/>
      <c r="D69" s="103" t="s">
        <v>97</v>
      </c>
      <c r="E69" s="104"/>
      <c r="F69" s="104"/>
      <c r="G69" s="104"/>
      <c r="H69" s="104"/>
      <c r="I69" s="105"/>
      <c r="J69" s="106">
        <f>J635</f>
        <v>0</v>
      </c>
      <c r="L69" s="102"/>
    </row>
    <row r="70" spans="2:12" s="8" customFormat="1" ht="19.9" customHeight="1">
      <c r="B70" s="107"/>
      <c r="D70" s="108" t="s">
        <v>98</v>
      </c>
      <c r="E70" s="109"/>
      <c r="F70" s="109"/>
      <c r="G70" s="109"/>
      <c r="H70" s="109"/>
      <c r="I70" s="110"/>
      <c r="J70" s="111">
        <f>J636</f>
        <v>0</v>
      </c>
      <c r="L70" s="107"/>
    </row>
    <row r="71" spans="2:12" s="8" customFormat="1" ht="19.9" customHeight="1">
      <c r="B71" s="107"/>
      <c r="D71" s="108" t="s">
        <v>99</v>
      </c>
      <c r="E71" s="109"/>
      <c r="F71" s="109"/>
      <c r="G71" s="109"/>
      <c r="H71" s="109"/>
      <c r="I71" s="110"/>
      <c r="J71" s="111">
        <f>J640</f>
        <v>0</v>
      </c>
      <c r="L71" s="107"/>
    </row>
    <row r="72" spans="2:12" s="8" customFormat="1" ht="19.9" customHeight="1">
      <c r="B72" s="107"/>
      <c r="D72" s="108" t="s">
        <v>100</v>
      </c>
      <c r="E72" s="109"/>
      <c r="F72" s="109"/>
      <c r="G72" s="109"/>
      <c r="H72" s="109"/>
      <c r="I72" s="110"/>
      <c r="J72" s="111">
        <f>J643</f>
        <v>0</v>
      </c>
      <c r="L72" s="107"/>
    </row>
    <row r="73" spans="2:12" s="8" customFormat="1" ht="19.9" customHeight="1">
      <c r="B73" s="107"/>
      <c r="D73" s="108" t="s">
        <v>101</v>
      </c>
      <c r="E73" s="109"/>
      <c r="F73" s="109"/>
      <c r="G73" s="109"/>
      <c r="H73" s="109"/>
      <c r="I73" s="110"/>
      <c r="J73" s="111">
        <f>J647</f>
        <v>0</v>
      </c>
      <c r="L73" s="107"/>
    </row>
    <row r="74" spans="2:12" s="8" customFormat="1" ht="19.9" customHeight="1">
      <c r="B74" s="107"/>
      <c r="D74" s="108" t="s">
        <v>102</v>
      </c>
      <c r="E74" s="109"/>
      <c r="F74" s="109"/>
      <c r="G74" s="109"/>
      <c r="H74" s="109"/>
      <c r="I74" s="110"/>
      <c r="J74" s="111">
        <f>J649</f>
        <v>0</v>
      </c>
      <c r="L74" s="107"/>
    </row>
    <row r="75" spans="2:12" s="1" customFormat="1" ht="21.75" customHeight="1">
      <c r="B75" s="30"/>
      <c r="I75" s="80"/>
      <c r="L75" s="30"/>
    </row>
    <row r="76" spans="2:12" s="1" customFormat="1" ht="6.95" customHeight="1">
      <c r="B76" s="39"/>
      <c r="C76" s="40"/>
      <c r="D76" s="40"/>
      <c r="E76" s="40"/>
      <c r="F76" s="40"/>
      <c r="G76" s="40"/>
      <c r="H76" s="40"/>
      <c r="I76" s="96"/>
      <c r="J76" s="40"/>
      <c r="K76" s="40"/>
      <c r="L76" s="30"/>
    </row>
    <row r="80" spans="2:12" s="1" customFormat="1" ht="6.95" customHeight="1">
      <c r="B80" s="41"/>
      <c r="C80" s="42"/>
      <c r="D80" s="42"/>
      <c r="E80" s="42"/>
      <c r="F80" s="42"/>
      <c r="G80" s="42"/>
      <c r="H80" s="42"/>
      <c r="I80" s="97"/>
      <c r="J80" s="42"/>
      <c r="K80" s="42"/>
      <c r="L80" s="30"/>
    </row>
    <row r="81" spans="2:12" s="1" customFormat="1" ht="24.95" customHeight="1">
      <c r="B81" s="30"/>
      <c r="C81" s="20" t="s">
        <v>103</v>
      </c>
      <c r="I81" s="80"/>
      <c r="L81" s="30"/>
    </row>
    <row r="82" spans="2:12" s="1" customFormat="1" ht="6.95" customHeight="1">
      <c r="B82" s="30"/>
      <c r="I82" s="80"/>
      <c r="L82" s="30"/>
    </row>
    <row r="83" spans="2:12" s="1" customFormat="1" ht="12" customHeight="1">
      <c r="B83" s="30"/>
      <c r="C83" s="25" t="s">
        <v>16</v>
      </c>
      <c r="I83" s="80"/>
      <c r="L83" s="30"/>
    </row>
    <row r="84" spans="2:12" s="1" customFormat="1" ht="16.5" customHeight="1">
      <c r="B84" s="30"/>
      <c r="E84" s="233" t="str">
        <f>E7</f>
        <v>MLADÁ BOLESLAV - PODLÁZKY - OPRAVA VODOVODU</v>
      </c>
      <c r="F84" s="234"/>
      <c r="G84" s="234"/>
      <c r="H84" s="234"/>
      <c r="I84" s="80"/>
      <c r="L84" s="30"/>
    </row>
    <row r="85" spans="2:12" s="1" customFormat="1" ht="12" customHeight="1">
      <c r="B85" s="30"/>
      <c r="C85" s="25" t="s">
        <v>81</v>
      </c>
      <c r="I85" s="80"/>
      <c r="L85" s="30"/>
    </row>
    <row r="86" spans="2:12" s="1" customFormat="1" ht="16.5" customHeight="1">
      <c r="B86" s="30"/>
      <c r="E86" s="209" t="str">
        <f>E9</f>
        <v>1 - PODLÁZKY - OPRAVA VODOVODU</v>
      </c>
      <c r="F86" s="208"/>
      <c r="G86" s="208"/>
      <c r="H86" s="208"/>
      <c r="I86" s="80"/>
      <c r="L86" s="30"/>
    </row>
    <row r="87" spans="2:12" s="1" customFormat="1" ht="6.95" customHeight="1">
      <c r="B87" s="30"/>
      <c r="I87" s="80"/>
      <c r="L87" s="30"/>
    </row>
    <row r="88" spans="2:12" s="1" customFormat="1" ht="12" customHeight="1">
      <c r="B88" s="30"/>
      <c r="C88" s="25" t="s">
        <v>20</v>
      </c>
      <c r="F88" s="16" t="str">
        <f>F12</f>
        <v>MLADÁ BOLESLAV</v>
      </c>
      <c r="I88" s="81" t="s">
        <v>22</v>
      </c>
      <c r="J88" s="46" t="str">
        <f>IF(J12="","",J12)</f>
        <v>16. 3. 2020</v>
      </c>
      <c r="L88" s="30"/>
    </row>
    <row r="89" spans="2:12" s="1" customFormat="1" ht="6.95" customHeight="1">
      <c r="B89" s="30"/>
      <c r="I89" s="80"/>
      <c r="L89" s="30"/>
    </row>
    <row r="90" spans="2:12" s="1" customFormat="1" ht="38.65" customHeight="1">
      <c r="B90" s="30"/>
      <c r="C90" s="25" t="s">
        <v>24</v>
      </c>
      <c r="F90" s="16" t="str">
        <f>E15</f>
        <v>Vodovody a Kanalizace Mladá Boleslav a.s.</v>
      </c>
      <c r="I90" s="81" t="s">
        <v>30</v>
      </c>
      <c r="J90" s="28" t="str">
        <f>E21</f>
        <v>Ing. Jan Čížek, Vodohospodářská kancelář Trutnov</v>
      </c>
      <c r="L90" s="30"/>
    </row>
    <row r="91" spans="2:12" s="1" customFormat="1" ht="13.7" customHeight="1">
      <c r="B91" s="30"/>
      <c r="C91" s="25" t="s">
        <v>28</v>
      </c>
      <c r="F91" s="16" t="str">
        <f>IF(E18="","",E18)</f>
        <v>Vyplň údaj</v>
      </c>
      <c r="I91" s="81" t="s">
        <v>33</v>
      </c>
      <c r="J91" s="28" t="str">
        <f>E24</f>
        <v>Lenka Benešová</v>
      </c>
      <c r="L91" s="30"/>
    </row>
    <row r="92" spans="2:12" s="1" customFormat="1" ht="10.35" customHeight="1">
      <c r="B92" s="30"/>
      <c r="I92" s="80"/>
      <c r="L92" s="30"/>
    </row>
    <row r="93" spans="2:20" s="9" customFormat="1" ht="29.25" customHeight="1">
      <c r="B93" s="112"/>
      <c r="C93" s="113" t="s">
        <v>104</v>
      </c>
      <c r="D93" s="114" t="s">
        <v>55</v>
      </c>
      <c r="E93" s="114" t="s">
        <v>51</v>
      </c>
      <c r="F93" s="114" t="s">
        <v>52</v>
      </c>
      <c r="G93" s="114" t="s">
        <v>105</v>
      </c>
      <c r="H93" s="114" t="s">
        <v>106</v>
      </c>
      <c r="I93" s="115" t="s">
        <v>107</v>
      </c>
      <c r="J93" s="116" t="s">
        <v>85</v>
      </c>
      <c r="K93" s="117" t="s">
        <v>108</v>
      </c>
      <c r="L93" s="112"/>
      <c r="M93" s="53" t="s">
        <v>1</v>
      </c>
      <c r="N93" s="54" t="s">
        <v>40</v>
      </c>
      <c r="O93" s="54" t="s">
        <v>109</v>
      </c>
      <c r="P93" s="54" t="s">
        <v>110</v>
      </c>
      <c r="Q93" s="54" t="s">
        <v>111</v>
      </c>
      <c r="R93" s="54" t="s">
        <v>112</v>
      </c>
      <c r="S93" s="54" t="s">
        <v>113</v>
      </c>
      <c r="T93" s="55" t="s">
        <v>114</v>
      </c>
    </row>
    <row r="94" spans="2:63" s="1" customFormat="1" ht="22.9" customHeight="1">
      <c r="B94" s="30"/>
      <c r="C94" s="58" t="s">
        <v>115</v>
      </c>
      <c r="I94" s="80"/>
      <c r="J94" s="118">
        <f>BK94</f>
        <v>0</v>
      </c>
      <c r="L94" s="30"/>
      <c r="M94" s="56"/>
      <c r="N94" s="47"/>
      <c r="O94" s="47"/>
      <c r="P94" s="119">
        <f>P95+P635</f>
        <v>0</v>
      </c>
      <c r="Q94" s="47"/>
      <c r="R94" s="119">
        <f>R95+R635</f>
        <v>405.40801928999997</v>
      </c>
      <c r="S94" s="47"/>
      <c r="T94" s="120">
        <f>T95+T635</f>
        <v>195.52549999999997</v>
      </c>
      <c r="AT94" s="16" t="s">
        <v>69</v>
      </c>
      <c r="AU94" s="16" t="s">
        <v>87</v>
      </c>
      <c r="BK94" s="121">
        <f>BK95+BK635</f>
        <v>0</v>
      </c>
    </row>
    <row r="95" spans="2:63" s="10" customFormat="1" ht="25.9" customHeight="1">
      <c r="B95" s="122"/>
      <c r="D95" s="123" t="s">
        <v>69</v>
      </c>
      <c r="E95" s="124" t="s">
        <v>116</v>
      </c>
      <c r="F95" s="124" t="s">
        <v>117</v>
      </c>
      <c r="I95" s="125"/>
      <c r="J95" s="126">
        <f>BK95</f>
        <v>0</v>
      </c>
      <c r="L95" s="122"/>
      <c r="M95" s="127"/>
      <c r="N95" s="128"/>
      <c r="O95" s="128"/>
      <c r="P95" s="129">
        <f>P96+P392+P397+P416+P443+P601+P621+P633</f>
        <v>0</v>
      </c>
      <c r="Q95" s="128"/>
      <c r="R95" s="129">
        <f>R96+R392+R397+R416+R443+R601+R621+R633</f>
        <v>405.40801928999997</v>
      </c>
      <c r="S95" s="128"/>
      <c r="T95" s="130">
        <f>T96+T392+T397+T416+T443+T601+T621+T633</f>
        <v>195.52549999999997</v>
      </c>
      <c r="AR95" s="123" t="s">
        <v>75</v>
      </c>
      <c r="AT95" s="131" t="s">
        <v>69</v>
      </c>
      <c r="AU95" s="131" t="s">
        <v>70</v>
      </c>
      <c r="AY95" s="123" t="s">
        <v>118</v>
      </c>
      <c r="BK95" s="132">
        <f>BK96+BK392+BK397+BK416+BK443+BK601+BK621+BK633</f>
        <v>0</v>
      </c>
    </row>
    <row r="96" spans="2:63" s="10" customFormat="1" ht="22.9" customHeight="1">
      <c r="B96" s="122"/>
      <c r="D96" s="123" t="s">
        <v>69</v>
      </c>
      <c r="E96" s="133" t="s">
        <v>75</v>
      </c>
      <c r="F96" s="133" t="s">
        <v>119</v>
      </c>
      <c r="I96" s="125"/>
      <c r="J96" s="134">
        <f>BK96</f>
        <v>0</v>
      </c>
      <c r="L96" s="122"/>
      <c r="M96" s="127"/>
      <c r="N96" s="128"/>
      <c r="O96" s="128"/>
      <c r="P96" s="129">
        <f>SUM(P97:P391)</f>
        <v>0</v>
      </c>
      <c r="Q96" s="128"/>
      <c r="R96" s="129">
        <f>SUM(R97:R391)</f>
        <v>166.72276768999998</v>
      </c>
      <c r="S96" s="128"/>
      <c r="T96" s="130">
        <f>SUM(T97:T391)</f>
        <v>133.80999999999997</v>
      </c>
      <c r="AR96" s="123" t="s">
        <v>75</v>
      </c>
      <c r="AT96" s="131" t="s">
        <v>69</v>
      </c>
      <c r="AU96" s="131" t="s">
        <v>75</v>
      </c>
      <c r="AY96" s="123" t="s">
        <v>118</v>
      </c>
      <c r="BK96" s="132">
        <f>SUM(BK97:BK391)</f>
        <v>0</v>
      </c>
    </row>
    <row r="97" spans="2:65" s="1" customFormat="1" ht="16.5" customHeight="1">
      <c r="B97" s="135"/>
      <c r="C97" s="136" t="s">
        <v>75</v>
      </c>
      <c r="D97" s="136" t="s">
        <v>120</v>
      </c>
      <c r="E97" s="137" t="s">
        <v>121</v>
      </c>
      <c r="F97" s="138" t="s">
        <v>122</v>
      </c>
      <c r="G97" s="139" t="s">
        <v>1</v>
      </c>
      <c r="H97" s="140">
        <v>1123.369</v>
      </c>
      <c r="I97" s="141"/>
      <c r="J97" s="142">
        <f>ROUND(I97*H97,2)</f>
        <v>0</v>
      </c>
      <c r="K97" s="138" t="s">
        <v>1</v>
      </c>
      <c r="L97" s="30"/>
      <c r="M97" s="143" t="s">
        <v>1</v>
      </c>
      <c r="N97" s="144" t="s">
        <v>41</v>
      </c>
      <c r="O97" s="49"/>
      <c r="P97" s="145">
        <f>O97*H97</f>
        <v>0</v>
      </c>
      <c r="Q97" s="145">
        <v>0</v>
      </c>
      <c r="R97" s="145">
        <f>Q97*H97</f>
        <v>0</v>
      </c>
      <c r="S97" s="145">
        <v>0</v>
      </c>
      <c r="T97" s="146">
        <f>S97*H97</f>
        <v>0</v>
      </c>
      <c r="AR97" s="16" t="s">
        <v>123</v>
      </c>
      <c r="AT97" s="16" t="s">
        <v>120</v>
      </c>
      <c r="AU97" s="16" t="s">
        <v>79</v>
      </c>
      <c r="AY97" s="16" t="s">
        <v>118</v>
      </c>
      <c r="BE97" s="147">
        <f>IF(N97="základní",J97,0)</f>
        <v>0</v>
      </c>
      <c r="BF97" s="147">
        <f>IF(N97="snížená",J97,0)</f>
        <v>0</v>
      </c>
      <c r="BG97" s="147">
        <f>IF(N97="zákl. přenesená",J97,0)</f>
        <v>0</v>
      </c>
      <c r="BH97" s="147">
        <f>IF(N97="sníž. přenesená",J97,0)</f>
        <v>0</v>
      </c>
      <c r="BI97" s="147">
        <f>IF(N97="nulová",J97,0)</f>
        <v>0</v>
      </c>
      <c r="BJ97" s="16" t="s">
        <v>75</v>
      </c>
      <c r="BK97" s="147">
        <f>ROUND(I97*H97,2)</f>
        <v>0</v>
      </c>
      <c r="BL97" s="16" t="s">
        <v>123</v>
      </c>
      <c r="BM97" s="16" t="s">
        <v>124</v>
      </c>
    </row>
    <row r="98" spans="2:51" s="11" customFormat="1" ht="11.25">
      <c r="B98" s="148"/>
      <c r="D98" s="149" t="s">
        <v>125</v>
      </c>
      <c r="E98" s="150" t="s">
        <v>1</v>
      </c>
      <c r="F98" s="151" t="s">
        <v>126</v>
      </c>
      <c r="H98" s="150" t="s">
        <v>1</v>
      </c>
      <c r="I98" s="152"/>
      <c r="L98" s="148"/>
      <c r="M98" s="153"/>
      <c r="N98" s="154"/>
      <c r="O98" s="154"/>
      <c r="P98" s="154"/>
      <c r="Q98" s="154"/>
      <c r="R98" s="154"/>
      <c r="S98" s="154"/>
      <c r="T98" s="155"/>
      <c r="AT98" s="150" t="s">
        <v>125</v>
      </c>
      <c r="AU98" s="150" t="s">
        <v>79</v>
      </c>
      <c r="AV98" s="11" t="s">
        <v>75</v>
      </c>
      <c r="AW98" s="11" t="s">
        <v>32</v>
      </c>
      <c r="AX98" s="11" t="s">
        <v>70</v>
      </c>
      <c r="AY98" s="150" t="s">
        <v>118</v>
      </c>
    </row>
    <row r="99" spans="2:51" s="12" customFormat="1" ht="11.25">
      <c r="B99" s="156"/>
      <c r="D99" s="149" t="s">
        <v>125</v>
      </c>
      <c r="E99" s="157" t="s">
        <v>1</v>
      </c>
      <c r="F99" s="158" t="s">
        <v>127</v>
      </c>
      <c r="H99" s="159">
        <v>34.98</v>
      </c>
      <c r="I99" s="160"/>
      <c r="L99" s="156"/>
      <c r="M99" s="161"/>
      <c r="N99" s="162"/>
      <c r="O99" s="162"/>
      <c r="P99" s="162"/>
      <c r="Q99" s="162"/>
      <c r="R99" s="162"/>
      <c r="S99" s="162"/>
      <c r="T99" s="163"/>
      <c r="AT99" s="157" t="s">
        <v>125</v>
      </c>
      <c r="AU99" s="157" t="s">
        <v>79</v>
      </c>
      <c r="AV99" s="12" t="s">
        <v>79</v>
      </c>
      <c r="AW99" s="12" t="s">
        <v>32</v>
      </c>
      <c r="AX99" s="12" t="s">
        <v>70</v>
      </c>
      <c r="AY99" s="157" t="s">
        <v>118</v>
      </c>
    </row>
    <row r="100" spans="2:51" s="12" customFormat="1" ht="11.25">
      <c r="B100" s="156"/>
      <c r="D100" s="149" t="s">
        <v>125</v>
      </c>
      <c r="E100" s="157" t="s">
        <v>1</v>
      </c>
      <c r="F100" s="158" t="s">
        <v>128</v>
      </c>
      <c r="H100" s="159">
        <v>32.148</v>
      </c>
      <c r="I100" s="160"/>
      <c r="L100" s="156"/>
      <c r="M100" s="161"/>
      <c r="N100" s="162"/>
      <c r="O100" s="162"/>
      <c r="P100" s="162"/>
      <c r="Q100" s="162"/>
      <c r="R100" s="162"/>
      <c r="S100" s="162"/>
      <c r="T100" s="163"/>
      <c r="AT100" s="157" t="s">
        <v>125</v>
      </c>
      <c r="AU100" s="157" t="s">
        <v>79</v>
      </c>
      <c r="AV100" s="12" t="s">
        <v>79</v>
      </c>
      <c r="AW100" s="12" t="s">
        <v>32</v>
      </c>
      <c r="AX100" s="12" t="s">
        <v>70</v>
      </c>
      <c r="AY100" s="157" t="s">
        <v>118</v>
      </c>
    </row>
    <row r="101" spans="2:51" s="12" customFormat="1" ht="11.25">
      <c r="B101" s="156"/>
      <c r="D101" s="149" t="s">
        <v>125</v>
      </c>
      <c r="E101" s="157" t="s">
        <v>1</v>
      </c>
      <c r="F101" s="158" t="s">
        <v>129</v>
      </c>
      <c r="H101" s="159">
        <v>27.44</v>
      </c>
      <c r="I101" s="160"/>
      <c r="L101" s="156"/>
      <c r="M101" s="161"/>
      <c r="N101" s="162"/>
      <c r="O101" s="162"/>
      <c r="P101" s="162"/>
      <c r="Q101" s="162"/>
      <c r="R101" s="162"/>
      <c r="S101" s="162"/>
      <c r="T101" s="163"/>
      <c r="AT101" s="157" t="s">
        <v>125</v>
      </c>
      <c r="AU101" s="157" t="s">
        <v>79</v>
      </c>
      <c r="AV101" s="12" t="s">
        <v>79</v>
      </c>
      <c r="AW101" s="12" t="s">
        <v>32</v>
      </c>
      <c r="AX101" s="12" t="s">
        <v>70</v>
      </c>
      <c r="AY101" s="157" t="s">
        <v>118</v>
      </c>
    </row>
    <row r="102" spans="2:51" s="12" customFormat="1" ht="11.25">
      <c r="B102" s="156"/>
      <c r="D102" s="149" t="s">
        <v>125</v>
      </c>
      <c r="E102" s="157" t="s">
        <v>1</v>
      </c>
      <c r="F102" s="158" t="s">
        <v>130</v>
      </c>
      <c r="H102" s="159">
        <v>26.88</v>
      </c>
      <c r="I102" s="160"/>
      <c r="L102" s="156"/>
      <c r="M102" s="161"/>
      <c r="N102" s="162"/>
      <c r="O102" s="162"/>
      <c r="P102" s="162"/>
      <c r="Q102" s="162"/>
      <c r="R102" s="162"/>
      <c r="S102" s="162"/>
      <c r="T102" s="163"/>
      <c r="AT102" s="157" t="s">
        <v>125</v>
      </c>
      <c r="AU102" s="157" t="s">
        <v>79</v>
      </c>
      <c r="AV102" s="12" t="s">
        <v>79</v>
      </c>
      <c r="AW102" s="12" t="s">
        <v>32</v>
      </c>
      <c r="AX102" s="12" t="s">
        <v>70</v>
      </c>
      <c r="AY102" s="157" t="s">
        <v>118</v>
      </c>
    </row>
    <row r="103" spans="2:51" s="12" customFormat="1" ht="11.25">
      <c r="B103" s="156"/>
      <c r="D103" s="149" t="s">
        <v>125</v>
      </c>
      <c r="E103" s="157" t="s">
        <v>1</v>
      </c>
      <c r="F103" s="158" t="s">
        <v>131</v>
      </c>
      <c r="H103" s="159">
        <v>26.64</v>
      </c>
      <c r="I103" s="160"/>
      <c r="L103" s="156"/>
      <c r="M103" s="161"/>
      <c r="N103" s="162"/>
      <c r="O103" s="162"/>
      <c r="P103" s="162"/>
      <c r="Q103" s="162"/>
      <c r="R103" s="162"/>
      <c r="S103" s="162"/>
      <c r="T103" s="163"/>
      <c r="AT103" s="157" t="s">
        <v>125</v>
      </c>
      <c r="AU103" s="157" t="s">
        <v>79</v>
      </c>
      <c r="AV103" s="12" t="s">
        <v>79</v>
      </c>
      <c r="AW103" s="12" t="s">
        <v>32</v>
      </c>
      <c r="AX103" s="12" t="s">
        <v>70</v>
      </c>
      <c r="AY103" s="157" t="s">
        <v>118</v>
      </c>
    </row>
    <row r="104" spans="2:51" s="12" customFormat="1" ht="11.25">
      <c r="B104" s="156"/>
      <c r="D104" s="149" t="s">
        <v>125</v>
      </c>
      <c r="E104" s="157" t="s">
        <v>1</v>
      </c>
      <c r="F104" s="158" t="s">
        <v>132</v>
      </c>
      <c r="H104" s="159">
        <v>24.716</v>
      </c>
      <c r="I104" s="160"/>
      <c r="L104" s="156"/>
      <c r="M104" s="161"/>
      <c r="N104" s="162"/>
      <c r="O104" s="162"/>
      <c r="P104" s="162"/>
      <c r="Q104" s="162"/>
      <c r="R104" s="162"/>
      <c r="S104" s="162"/>
      <c r="T104" s="163"/>
      <c r="AT104" s="157" t="s">
        <v>125</v>
      </c>
      <c r="AU104" s="157" t="s">
        <v>79</v>
      </c>
      <c r="AV104" s="12" t="s">
        <v>79</v>
      </c>
      <c r="AW104" s="12" t="s">
        <v>32</v>
      </c>
      <c r="AX104" s="12" t="s">
        <v>70</v>
      </c>
      <c r="AY104" s="157" t="s">
        <v>118</v>
      </c>
    </row>
    <row r="105" spans="2:51" s="12" customFormat="1" ht="11.25">
      <c r="B105" s="156"/>
      <c r="D105" s="149" t="s">
        <v>125</v>
      </c>
      <c r="E105" s="157" t="s">
        <v>1</v>
      </c>
      <c r="F105" s="158" t="s">
        <v>133</v>
      </c>
      <c r="H105" s="159">
        <v>28.638</v>
      </c>
      <c r="I105" s="160"/>
      <c r="L105" s="156"/>
      <c r="M105" s="161"/>
      <c r="N105" s="162"/>
      <c r="O105" s="162"/>
      <c r="P105" s="162"/>
      <c r="Q105" s="162"/>
      <c r="R105" s="162"/>
      <c r="S105" s="162"/>
      <c r="T105" s="163"/>
      <c r="AT105" s="157" t="s">
        <v>125</v>
      </c>
      <c r="AU105" s="157" t="s">
        <v>79</v>
      </c>
      <c r="AV105" s="12" t="s">
        <v>79</v>
      </c>
      <c r="AW105" s="12" t="s">
        <v>32</v>
      </c>
      <c r="AX105" s="12" t="s">
        <v>70</v>
      </c>
      <c r="AY105" s="157" t="s">
        <v>118</v>
      </c>
    </row>
    <row r="106" spans="2:51" s="12" customFormat="1" ht="11.25">
      <c r="B106" s="156"/>
      <c r="D106" s="149" t="s">
        <v>125</v>
      </c>
      <c r="E106" s="157" t="s">
        <v>1</v>
      </c>
      <c r="F106" s="158" t="s">
        <v>134</v>
      </c>
      <c r="H106" s="159">
        <v>30.33</v>
      </c>
      <c r="I106" s="160"/>
      <c r="L106" s="156"/>
      <c r="M106" s="161"/>
      <c r="N106" s="162"/>
      <c r="O106" s="162"/>
      <c r="P106" s="162"/>
      <c r="Q106" s="162"/>
      <c r="R106" s="162"/>
      <c r="S106" s="162"/>
      <c r="T106" s="163"/>
      <c r="AT106" s="157" t="s">
        <v>125</v>
      </c>
      <c r="AU106" s="157" t="s">
        <v>79</v>
      </c>
      <c r="AV106" s="12" t="s">
        <v>79</v>
      </c>
      <c r="AW106" s="12" t="s">
        <v>32</v>
      </c>
      <c r="AX106" s="12" t="s">
        <v>70</v>
      </c>
      <c r="AY106" s="157" t="s">
        <v>118</v>
      </c>
    </row>
    <row r="107" spans="2:51" s="12" customFormat="1" ht="11.25">
      <c r="B107" s="156"/>
      <c r="D107" s="149" t="s">
        <v>125</v>
      </c>
      <c r="E107" s="157" t="s">
        <v>1</v>
      </c>
      <c r="F107" s="158" t="s">
        <v>135</v>
      </c>
      <c r="H107" s="159">
        <v>29.56</v>
      </c>
      <c r="I107" s="160"/>
      <c r="L107" s="156"/>
      <c r="M107" s="161"/>
      <c r="N107" s="162"/>
      <c r="O107" s="162"/>
      <c r="P107" s="162"/>
      <c r="Q107" s="162"/>
      <c r="R107" s="162"/>
      <c r="S107" s="162"/>
      <c r="T107" s="163"/>
      <c r="AT107" s="157" t="s">
        <v>125</v>
      </c>
      <c r="AU107" s="157" t="s">
        <v>79</v>
      </c>
      <c r="AV107" s="12" t="s">
        <v>79</v>
      </c>
      <c r="AW107" s="12" t="s">
        <v>32</v>
      </c>
      <c r="AX107" s="12" t="s">
        <v>70</v>
      </c>
      <c r="AY107" s="157" t="s">
        <v>118</v>
      </c>
    </row>
    <row r="108" spans="2:51" s="12" customFormat="1" ht="11.25">
      <c r="B108" s="156"/>
      <c r="D108" s="149" t="s">
        <v>125</v>
      </c>
      <c r="E108" s="157" t="s">
        <v>1</v>
      </c>
      <c r="F108" s="158" t="s">
        <v>136</v>
      </c>
      <c r="H108" s="159">
        <v>27.394</v>
      </c>
      <c r="I108" s="160"/>
      <c r="L108" s="156"/>
      <c r="M108" s="161"/>
      <c r="N108" s="162"/>
      <c r="O108" s="162"/>
      <c r="P108" s="162"/>
      <c r="Q108" s="162"/>
      <c r="R108" s="162"/>
      <c r="S108" s="162"/>
      <c r="T108" s="163"/>
      <c r="AT108" s="157" t="s">
        <v>125</v>
      </c>
      <c r="AU108" s="157" t="s">
        <v>79</v>
      </c>
      <c r="AV108" s="12" t="s">
        <v>79</v>
      </c>
      <c r="AW108" s="12" t="s">
        <v>32</v>
      </c>
      <c r="AX108" s="12" t="s">
        <v>70</v>
      </c>
      <c r="AY108" s="157" t="s">
        <v>118</v>
      </c>
    </row>
    <row r="109" spans="2:51" s="12" customFormat="1" ht="11.25">
      <c r="B109" s="156"/>
      <c r="D109" s="149" t="s">
        <v>125</v>
      </c>
      <c r="E109" s="157" t="s">
        <v>1</v>
      </c>
      <c r="F109" s="158" t="s">
        <v>137</v>
      </c>
      <c r="H109" s="159">
        <v>22.54</v>
      </c>
      <c r="I109" s="160"/>
      <c r="L109" s="156"/>
      <c r="M109" s="161"/>
      <c r="N109" s="162"/>
      <c r="O109" s="162"/>
      <c r="P109" s="162"/>
      <c r="Q109" s="162"/>
      <c r="R109" s="162"/>
      <c r="S109" s="162"/>
      <c r="T109" s="163"/>
      <c r="AT109" s="157" t="s">
        <v>125</v>
      </c>
      <c r="AU109" s="157" t="s">
        <v>79</v>
      </c>
      <c r="AV109" s="12" t="s">
        <v>79</v>
      </c>
      <c r="AW109" s="12" t="s">
        <v>32</v>
      </c>
      <c r="AX109" s="12" t="s">
        <v>70</v>
      </c>
      <c r="AY109" s="157" t="s">
        <v>118</v>
      </c>
    </row>
    <row r="110" spans="2:51" s="12" customFormat="1" ht="11.25">
      <c r="B110" s="156"/>
      <c r="D110" s="149" t="s">
        <v>125</v>
      </c>
      <c r="E110" s="157" t="s">
        <v>1</v>
      </c>
      <c r="F110" s="158" t="s">
        <v>138</v>
      </c>
      <c r="H110" s="159">
        <v>31.262</v>
      </c>
      <c r="I110" s="160"/>
      <c r="L110" s="156"/>
      <c r="M110" s="161"/>
      <c r="N110" s="162"/>
      <c r="O110" s="162"/>
      <c r="P110" s="162"/>
      <c r="Q110" s="162"/>
      <c r="R110" s="162"/>
      <c r="S110" s="162"/>
      <c r="T110" s="163"/>
      <c r="AT110" s="157" t="s">
        <v>125</v>
      </c>
      <c r="AU110" s="157" t="s">
        <v>79</v>
      </c>
      <c r="AV110" s="12" t="s">
        <v>79</v>
      </c>
      <c r="AW110" s="12" t="s">
        <v>32</v>
      </c>
      <c r="AX110" s="12" t="s">
        <v>70</v>
      </c>
      <c r="AY110" s="157" t="s">
        <v>118</v>
      </c>
    </row>
    <row r="111" spans="2:51" s="12" customFormat="1" ht="11.25">
      <c r="B111" s="156"/>
      <c r="D111" s="149" t="s">
        <v>125</v>
      </c>
      <c r="E111" s="157" t="s">
        <v>1</v>
      </c>
      <c r="F111" s="158" t="s">
        <v>139</v>
      </c>
      <c r="H111" s="159">
        <v>20.72</v>
      </c>
      <c r="I111" s="160"/>
      <c r="L111" s="156"/>
      <c r="M111" s="161"/>
      <c r="N111" s="162"/>
      <c r="O111" s="162"/>
      <c r="P111" s="162"/>
      <c r="Q111" s="162"/>
      <c r="R111" s="162"/>
      <c r="S111" s="162"/>
      <c r="T111" s="163"/>
      <c r="AT111" s="157" t="s">
        <v>125</v>
      </c>
      <c r="AU111" s="157" t="s">
        <v>79</v>
      </c>
      <c r="AV111" s="12" t="s">
        <v>79</v>
      </c>
      <c r="AW111" s="12" t="s">
        <v>32</v>
      </c>
      <c r="AX111" s="12" t="s">
        <v>70</v>
      </c>
      <c r="AY111" s="157" t="s">
        <v>118</v>
      </c>
    </row>
    <row r="112" spans="2:51" s="12" customFormat="1" ht="11.25">
      <c r="B112" s="156"/>
      <c r="D112" s="149" t="s">
        <v>125</v>
      </c>
      <c r="E112" s="157" t="s">
        <v>1</v>
      </c>
      <c r="F112" s="158" t="s">
        <v>140</v>
      </c>
      <c r="H112" s="159">
        <v>26.96</v>
      </c>
      <c r="I112" s="160"/>
      <c r="L112" s="156"/>
      <c r="M112" s="161"/>
      <c r="N112" s="162"/>
      <c r="O112" s="162"/>
      <c r="P112" s="162"/>
      <c r="Q112" s="162"/>
      <c r="R112" s="162"/>
      <c r="S112" s="162"/>
      <c r="T112" s="163"/>
      <c r="AT112" s="157" t="s">
        <v>125</v>
      </c>
      <c r="AU112" s="157" t="s">
        <v>79</v>
      </c>
      <c r="AV112" s="12" t="s">
        <v>79</v>
      </c>
      <c r="AW112" s="12" t="s">
        <v>32</v>
      </c>
      <c r="AX112" s="12" t="s">
        <v>70</v>
      </c>
      <c r="AY112" s="157" t="s">
        <v>118</v>
      </c>
    </row>
    <row r="113" spans="2:51" s="12" customFormat="1" ht="11.25">
      <c r="B113" s="156"/>
      <c r="D113" s="149" t="s">
        <v>125</v>
      </c>
      <c r="E113" s="157" t="s">
        <v>1</v>
      </c>
      <c r="F113" s="158" t="s">
        <v>141</v>
      </c>
      <c r="H113" s="159">
        <v>35.76</v>
      </c>
      <c r="I113" s="160"/>
      <c r="L113" s="156"/>
      <c r="M113" s="161"/>
      <c r="N113" s="162"/>
      <c r="O113" s="162"/>
      <c r="P113" s="162"/>
      <c r="Q113" s="162"/>
      <c r="R113" s="162"/>
      <c r="S113" s="162"/>
      <c r="T113" s="163"/>
      <c r="AT113" s="157" t="s">
        <v>125</v>
      </c>
      <c r="AU113" s="157" t="s">
        <v>79</v>
      </c>
      <c r="AV113" s="12" t="s">
        <v>79</v>
      </c>
      <c r="AW113" s="12" t="s">
        <v>32</v>
      </c>
      <c r="AX113" s="12" t="s">
        <v>70</v>
      </c>
      <c r="AY113" s="157" t="s">
        <v>118</v>
      </c>
    </row>
    <row r="114" spans="2:51" s="12" customFormat="1" ht="11.25">
      <c r="B114" s="156"/>
      <c r="D114" s="149" t="s">
        <v>125</v>
      </c>
      <c r="E114" s="157" t="s">
        <v>1</v>
      </c>
      <c r="F114" s="158" t="s">
        <v>142</v>
      </c>
      <c r="H114" s="159">
        <v>16.626</v>
      </c>
      <c r="I114" s="160"/>
      <c r="L114" s="156"/>
      <c r="M114" s="161"/>
      <c r="N114" s="162"/>
      <c r="O114" s="162"/>
      <c r="P114" s="162"/>
      <c r="Q114" s="162"/>
      <c r="R114" s="162"/>
      <c r="S114" s="162"/>
      <c r="T114" s="163"/>
      <c r="AT114" s="157" t="s">
        <v>125</v>
      </c>
      <c r="AU114" s="157" t="s">
        <v>79</v>
      </c>
      <c r="AV114" s="12" t="s">
        <v>79</v>
      </c>
      <c r="AW114" s="12" t="s">
        <v>32</v>
      </c>
      <c r="AX114" s="12" t="s">
        <v>70</v>
      </c>
      <c r="AY114" s="157" t="s">
        <v>118</v>
      </c>
    </row>
    <row r="115" spans="2:51" s="12" customFormat="1" ht="11.25">
      <c r="B115" s="156"/>
      <c r="D115" s="149" t="s">
        <v>125</v>
      </c>
      <c r="E115" s="157" t="s">
        <v>1</v>
      </c>
      <c r="F115" s="158" t="s">
        <v>143</v>
      </c>
      <c r="H115" s="159">
        <v>39.818</v>
      </c>
      <c r="I115" s="160"/>
      <c r="L115" s="156"/>
      <c r="M115" s="161"/>
      <c r="N115" s="162"/>
      <c r="O115" s="162"/>
      <c r="P115" s="162"/>
      <c r="Q115" s="162"/>
      <c r="R115" s="162"/>
      <c r="S115" s="162"/>
      <c r="T115" s="163"/>
      <c r="AT115" s="157" t="s">
        <v>125</v>
      </c>
      <c r="AU115" s="157" t="s">
        <v>79</v>
      </c>
      <c r="AV115" s="12" t="s">
        <v>79</v>
      </c>
      <c r="AW115" s="12" t="s">
        <v>32</v>
      </c>
      <c r="AX115" s="12" t="s">
        <v>70</v>
      </c>
      <c r="AY115" s="157" t="s">
        <v>118</v>
      </c>
    </row>
    <row r="116" spans="2:51" s="12" customFormat="1" ht="11.25">
      <c r="B116" s="156"/>
      <c r="D116" s="149" t="s">
        <v>125</v>
      </c>
      <c r="E116" s="157" t="s">
        <v>1</v>
      </c>
      <c r="F116" s="158" t="s">
        <v>144</v>
      </c>
      <c r="H116" s="159">
        <v>24.284</v>
      </c>
      <c r="I116" s="160"/>
      <c r="L116" s="156"/>
      <c r="M116" s="161"/>
      <c r="N116" s="162"/>
      <c r="O116" s="162"/>
      <c r="P116" s="162"/>
      <c r="Q116" s="162"/>
      <c r="R116" s="162"/>
      <c r="S116" s="162"/>
      <c r="T116" s="163"/>
      <c r="AT116" s="157" t="s">
        <v>125</v>
      </c>
      <c r="AU116" s="157" t="s">
        <v>79</v>
      </c>
      <c r="AV116" s="12" t="s">
        <v>79</v>
      </c>
      <c r="AW116" s="12" t="s">
        <v>32</v>
      </c>
      <c r="AX116" s="12" t="s">
        <v>70</v>
      </c>
      <c r="AY116" s="157" t="s">
        <v>118</v>
      </c>
    </row>
    <row r="117" spans="2:51" s="12" customFormat="1" ht="11.25">
      <c r="B117" s="156"/>
      <c r="D117" s="149" t="s">
        <v>125</v>
      </c>
      <c r="E117" s="157" t="s">
        <v>1</v>
      </c>
      <c r="F117" s="158" t="s">
        <v>145</v>
      </c>
      <c r="H117" s="159">
        <v>41.114</v>
      </c>
      <c r="I117" s="160"/>
      <c r="L117" s="156"/>
      <c r="M117" s="161"/>
      <c r="N117" s="162"/>
      <c r="O117" s="162"/>
      <c r="P117" s="162"/>
      <c r="Q117" s="162"/>
      <c r="R117" s="162"/>
      <c r="S117" s="162"/>
      <c r="T117" s="163"/>
      <c r="AT117" s="157" t="s">
        <v>125</v>
      </c>
      <c r="AU117" s="157" t="s">
        <v>79</v>
      </c>
      <c r="AV117" s="12" t="s">
        <v>79</v>
      </c>
      <c r="AW117" s="12" t="s">
        <v>32</v>
      </c>
      <c r="AX117" s="12" t="s">
        <v>70</v>
      </c>
      <c r="AY117" s="157" t="s">
        <v>118</v>
      </c>
    </row>
    <row r="118" spans="2:51" s="12" customFormat="1" ht="11.25">
      <c r="B118" s="156"/>
      <c r="D118" s="149" t="s">
        <v>125</v>
      </c>
      <c r="E118" s="157" t="s">
        <v>1</v>
      </c>
      <c r="F118" s="158" t="s">
        <v>146</v>
      </c>
      <c r="H118" s="159">
        <v>49.205</v>
      </c>
      <c r="I118" s="160"/>
      <c r="L118" s="156"/>
      <c r="M118" s="161"/>
      <c r="N118" s="162"/>
      <c r="O118" s="162"/>
      <c r="P118" s="162"/>
      <c r="Q118" s="162"/>
      <c r="R118" s="162"/>
      <c r="S118" s="162"/>
      <c r="T118" s="163"/>
      <c r="AT118" s="157" t="s">
        <v>125</v>
      </c>
      <c r="AU118" s="157" t="s">
        <v>79</v>
      </c>
      <c r="AV118" s="12" t="s">
        <v>79</v>
      </c>
      <c r="AW118" s="12" t="s">
        <v>32</v>
      </c>
      <c r="AX118" s="12" t="s">
        <v>70</v>
      </c>
      <c r="AY118" s="157" t="s">
        <v>118</v>
      </c>
    </row>
    <row r="119" spans="2:51" s="12" customFormat="1" ht="11.25">
      <c r="B119" s="156"/>
      <c r="D119" s="149" t="s">
        <v>125</v>
      </c>
      <c r="E119" s="157" t="s">
        <v>1</v>
      </c>
      <c r="F119" s="158" t="s">
        <v>147</v>
      </c>
      <c r="H119" s="159">
        <v>91.512</v>
      </c>
      <c r="I119" s="160"/>
      <c r="L119" s="156"/>
      <c r="M119" s="161"/>
      <c r="N119" s="162"/>
      <c r="O119" s="162"/>
      <c r="P119" s="162"/>
      <c r="Q119" s="162"/>
      <c r="R119" s="162"/>
      <c r="S119" s="162"/>
      <c r="T119" s="163"/>
      <c r="AT119" s="157" t="s">
        <v>125</v>
      </c>
      <c r="AU119" s="157" t="s">
        <v>79</v>
      </c>
      <c r="AV119" s="12" t="s">
        <v>79</v>
      </c>
      <c r="AW119" s="12" t="s">
        <v>32</v>
      </c>
      <c r="AX119" s="12" t="s">
        <v>70</v>
      </c>
      <c r="AY119" s="157" t="s">
        <v>118</v>
      </c>
    </row>
    <row r="120" spans="2:51" s="12" customFormat="1" ht="11.25">
      <c r="B120" s="156"/>
      <c r="D120" s="149" t="s">
        <v>125</v>
      </c>
      <c r="E120" s="157" t="s">
        <v>1</v>
      </c>
      <c r="F120" s="158" t="s">
        <v>148</v>
      </c>
      <c r="H120" s="159">
        <v>82.722</v>
      </c>
      <c r="I120" s="160"/>
      <c r="L120" s="156"/>
      <c r="M120" s="161"/>
      <c r="N120" s="162"/>
      <c r="O120" s="162"/>
      <c r="P120" s="162"/>
      <c r="Q120" s="162"/>
      <c r="R120" s="162"/>
      <c r="S120" s="162"/>
      <c r="T120" s="163"/>
      <c r="AT120" s="157" t="s">
        <v>125</v>
      </c>
      <c r="AU120" s="157" t="s">
        <v>79</v>
      </c>
      <c r="AV120" s="12" t="s">
        <v>79</v>
      </c>
      <c r="AW120" s="12" t="s">
        <v>32</v>
      </c>
      <c r="AX120" s="12" t="s">
        <v>70</v>
      </c>
      <c r="AY120" s="157" t="s">
        <v>118</v>
      </c>
    </row>
    <row r="121" spans="2:51" s="12" customFormat="1" ht="11.25">
      <c r="B121" s="156"/>
      <c r="D121" s="149" t="s">
        <v>125</v>
      </c>
      <c r="E121" s="157" t="s">
        <v>1</v>
      </c>
      <c r="F121" s="158" t="s">
        <v>149</v>
      </c>
      <c r="H121" s="159">
        <v>38.386</v>
      </c>
      <c r="I121" s="160"/>
      <c r="L121" s="156"/>
      <c r="M121" s="161"/>
      <c r="N121" s="162"/>
      <c r="O121" s="162"/>
      <c r="P121" s="162"/>
      <c r="Q121" s="162"/>
      <c r="R121" s="162"/>
      <c r="S121" s="162"/>
      <c r="T121" s="163"/>
      <c r="AT121" s="157" t="s">
        <v>125</v>
      </c>
      <c r="AU121" s="157" t="s">
        <v>79</v>
      </c>
      <c r="AV121" s="12" t="s">
        <v>79</v>
      </c>
      <c r="AW121" s="12" t="s">
        <v>32</v>
      </c>
      <c r="AX121" s="12" t="s">
        <v>70</v>
      </c>
      <c r="AY121" s="157" t="s">
        <v>118</v>
      </c>
    </row>
    <row r="122" spans="2:51" s="12" customFormat="1" ht="11.25">
      <c r="B122" s="156"/>
      <c r="D122" s="149" t="s">
        <v>125</v>
      </c>
      <c r="E122" s="157" t="s">
        <v>1</v>
      </c>
      <c r="F122" s="158" t="s">
        <v>150</v>
      </c>
      <c r="H122" s="159">
        <v>62.654</v>
      </c>
      <c r="I122" s="160"/>
      <c r="L122" s="156"/>
      <c r="M122" s="161"/>
      <c r="N122" s="162"/>
      <c r="O122" s="162"/>
      <c r="P122" s="162"/>
      <c r="Q122" s="162"/>
      <c r="R122" s="162"/>
      <c r="S122" s="162"/>
      <c r="T122" s="163"/>
      <c r="AT122" s="157" t="s">
        <v>125</v>
      </c>
      <c r="AU122" s="157" t="s">
        <v>79</v>
      </c>
      <c r="AV122" s="12" t="s">
        <v>79</v>
      </c>
      <c r="AW122" s="12" t="s">
        <v>32</v>
      </c>
      <c r="AX122" s="12" t="s">
        <v>70</v>
      </c>
      <c r="AY122" s="157" t="s">
        <v>118</v>
      </c>
    </row>
    <row r="123" spans="2:51" s="12" customFormat="1" ht="11.25">
      <c r="B123" s="156"/>
      <c r="D123" s="149" t="s">
        <v>125</v>
      </c>
      <c r="E123" s="157" t="s">
        <v>1</v>
      </c>
      <c r="F123" s="158" t="s">
        <v>151</v>
      </c>
      <c r="H123" s="159">
        <v>49.462</v>
      </c>
      <c r="I123" s="160"/>
      <c r="L123" s="156"/>
      <c r="M123" s="161"/>
      <c r="N123" s="162"/>
      <c r="O123" s="162"/>
      <c r="P123" s="162"/>
      <c r="Q123" s="162"/>
      <c r="R123" s="162"/>
      <c r="S123" s="162"/>
      <c r="T123" s="163"/>
      <c r="AT123" s="157" t="s">
        <v>125</v>
      </c>
      <c r="AU123" s="157" t="s">
        <v>79</v>
      </c>
      <c r="AV123" s="12" t="s">
        <v>79</v>
      </c>
      <c r="AW123" s="12" t="s">
        <v>32</v>
      </c>
      <c r="AX123" s="12" t="s">
        <v>70</v>
      </c>
      <c r="AY123" s="157" t="s">
        <v>118</v>
      </c>
    </row>
    <row r="124" spans="2:51" s="12" customFormat="1" ht="11.25">
      <c r="B124" s="156"/>
      <c r="D124" s="149" t="s">
        <v>125</v>
      </c>
      <c r="E124" s="157" t="s">
        <v>1</v>
      </c>
      <c r="F124" s="158" t="s">
        <v>152</v>
      </c>
      <c r="H124" s="159">
        <v>33.949</v>
      </c>
      <c r="I124" s="160"/>
      <c r="L124" s="156"/>
      <c r="M124" s="161"/>
      <c r="N124" s="162"/>
      <c r="O124" s="162"/>
      <c r="P124" s="162"/>
      <c r="Q124" s="162"/>
      <c r="R124" s="162"/>
      <c r="S124" s="162"/>
      <c r="T124" s="163"/>
      <c r="AT124" s="157" t="s">
        <v>125</v>
      </c>
      <c r="AU124" s="157" t="s">
        <v>79</v>
      </c>
      <c r="AV124" s="12" t="s">
        <v>79</v>
      </c>
      <c r="AW124" s="12" t="s">
        <v>32</v>
      </c>
      <c r="AX124" s="12" t="s">
        <v>70</v>
      </c>
      <c r="AY124" s="157" t="s">
        <v>118</v>
      </c>
    </row>
    <row r="125" spans="2:51" s="12" customFormat="1" ht="11.25">
      <c r="B125" s="156"/>
      <c r="D125" s="149" t="s">
        <v>125</v>
      </c>
      <c r="E125" s="157" t="s">
        <v>1</v>
      </c>
      <c r="F125" s="158" t="s">
        <v>153</v>
      </c>
      <c r="H125" s="159">
        <v>32.037</v>
      </c>
      <c r="I125" s="160"/>
      <c r="L125" s="156"/>
      <c r="M125" s="161"/>
      <c r="N125" s="162"/>
      <c r="O125" s="162"/>
      <c r="P125" s="162"/>
      <c r="Q125" s="162"/>
      <c r="R125" s="162"/>
      <c r="S125" s="162"/>
      <c r="T125" s="163"/>
      <c r="AT125" s="157" t="s">
        <v>125</v>
      </c>
      <c r="AU125" s="157" t="s">
        <v>79</v>
      </c>
      <c r="AV125" s="12" t="s">
        <v>79</v>
      </c>
      <c r="AW125" s="12" t="s">
        <v>32</v>
      </c>
      <c r="AX125" s="12" t="s">
        <v>70</v>
      </c>
      <c r="AY125" s="157" t="s">
        <v>118</v>
      </c>
    </row>
    <row r="126" spans="2:51" s="12" customFormat="1" ht="11.25">
      <c r="B126" s="156"/>
      <c r="D126" s="149" t="s">
        <v>125</v>
      </c>
      <c r="E126" s="157" t="s">
        <v>1</v>
      </c>
      <c r="F126" s="158" t="s">
        <v>154</v>
      </c>
      <c r="H126" s="159">
        <v>44.337</v>
      </c>
      <c r="I126" s="160"/>
      <c r="L126" s="156"/>
      <c r="M126" s="161"/>
      <c r="N126" s="162"/>
      <c r="O126" s="162"/>
      <c r="P126" s="162"/>
      <c r="Q126" s="162"/>
      <c r="R126" s="162"/>
      <c r="S126" s="162"/>
      <c r="T126" s="163"/>
      <c r="AT126" s="157" t="s">
        <v>125</v>
      </c>
      <c r="AU126" s="157" t="s">
        <v>79</v>
      </c>
      <c r="AV126" s="12" t="s">
        <v>79</v>
      </c>
      <c r="AW126" s="12" t="s">
        <v>32</v>
      </c>
      <c r="AX126" s="12" t="s">
        <v>70</v>
      </c>
      <c r="AY126" s="157" t="s">
        <v>118</v>
      </c>
    </row>
    <row r="127" spans="2:51" s="12" customFormat="1" ht="11.25">
      <c r="B127" s="156"/>
      <c r="D127" s="149" t="s">
        <v>125</v>
      </c>
      <c r="E127" s="157" t="s">
        <v>1</v>
      </c>
      <c r="F127" s="158" t="s">
        <v>155</v>
      </c>
      <c r="H127" s="159">
        <v>29.064</v>
      </c>
      <c r="I127" s="160"/>
      <c r="L127" s="156"/>
      <c r="M127" s="161"/>
      <c r="N127" s="162"/>
      <c r="O127" s="162"/>
      <c r="P127" s="162"/>
      <c r="Q127" s="162"/>
      <c r="R127" s="162"/>
      <c r="S127" s="162"/>
      <c r="T127" s="163"/>
      <c r="AT127" s="157" t="s">
        <v>125</v>
      </c>
      <c r="AU127" s="157" t="s">
        <v>79</v>
      </c>
      <c r="AV127" s="12" t="s">
        <v>79</v>
      </c>
      <c r="AW127" s="12" t="s">
        <v>32</v>
      </c>
      <c r="AX127" s="12" t="s">
        <v>70</v>
      </c>
      <c r="AY127" s="157" t="s">
        <v>118</v>
      </c>
    </row>
    <row r="128" spans="2:51" s="12" customFormat="1" ht="11.25">
      <c r="B128" s="156"/>
      <c r="D128" s="149" t="s">
        <v>125</v>
      </c>
      <c r="E128" s="157" t="s">
        <v>1</v>
      </c>
      <c r="F128" s="158" t="s">
        <v>156</v>
      </c>
      <c r="H128" s="159">
        <v>35.136</v>
      </c>
      <c r="I128" s="160"/>
      <c r="L128" s="156"/>
      <c r="M128" s="161"/>
      <c r="N128" s="162"/>
      <c r="O128" s="162"/>
      <c r="P128" s="162"/>
      <c r="Q128" s="162"/>
      <c r="R128" s="162"/>
      <c r="S128" s="162"/>
      <c r="T128" s="163"/>
      <c r="AT128" s="157" t="s">
        <v>125</v>
      </c>
      <c r="AU128" s="157" t="s">
        <v>79</v>
      </c>
      <c r="AV128" s="12" t="s">
        <v>79</v>
      </c>
      <c r="AW128" s="12" t="s">
        <v>32</v>
      </c>
      <c r="AX128" s="12" t="s">
        <v>70</v>
      </c>
      <c r="AY128" s="157" t="s">
        <v>118</v>
      </c>
    </row>
    <row r="129" spans="2:51" s="12" customFormat="1" ht="11.25">
      <c r="B129" s="156"/>
      <c r="D129" s="149" t="s">
        <v>125</v>
      </c>
      <c r="E129" s="157" t="s">
        <v>1</v>
      </c>
      <c r="F129" s="158" t="s">
        <v>157</v>
      </c>
      <c r="H129" s="159">
        <v>40.368</v>
      </c>
      <c r="I129" s="160"/>
      <c r="L129" s="156"/>
      <c r="M129" s="161"/>
      <c r="N129" s="162"/>
      <c r="O129" s="162"/>
      <c r="P129" s="162"/>
      <c r="Q129" s="162"/>
      <c r="R129" s="162"/>
      <c r="S129" s="162"/>
      <c r="T129" s="163"/>
      <c r="AT129" s="157" t="s">
        <v>125</v>
      </c>
      <c r="AU129" s="157" t="s">
        <v>79</v>
      </c>
      <c r="AV129" s="12" t="s">
        <v>79</v>
      </c>
      <c r="AW129" s="12" t="s">
        <v>32</v>
      </c>
      <c r="AX129" s="12" t="s">
        <v>70</v>
      </c>
      <c r="AY129" s="157" t="s">
        <v>118</v>
      </c>
    </row>
    <row r="130" spans="2:51" s="12" customFormat="1" ht="11.25">
      <c r="B130" s="156"/>
      <c r="D130" s="149" t="s">
        <v>125</v>
      </c>
      <c r="E130" s="157" t="s">
        <v>1</v>
      </c>
      <c r="F130" s="158" t="s">
        <v>158</v>
      </c>
      <c r="H130" s="159">
        <v>35.081</v>
      </c>
      <c r="I130" s="160"/>
      <c r="L130" s="156"/>
      <c r="M130" s="161"/>
      <c r="N130" s="162"/>
      <c r="O130" s="162"/>
      <c r="P130" s="162"/>
      <c r="Q130" s="162"/>
      <c r="R130" s="162"/>
      <c r="S130" s="162"/>
      <c r="T130" s="163"/>
      <c r="AT130" s="157" t="s">
        <v>125</v>
      </c>
      <c r="AU130" s="157" t="s">
        <v>79</v>
      </c>
      <c r="AV130" s="12" t="s">
        <v>79</v>
      </c>
      <c r="AW130" s="12" t="s">
        <v>32</v>
      </c>
      <c r="AX130" s="12" t="s">
        <v>70</v>
      </c>
      <c r="AY130" s="157" t="s">
        <v>118</v>
      </c>
    </row>
    <row r="131" spans="2:51" s="12" customFormat="1" ht="11.25">
      <c r="B131" s="156"/>
      <c r="D131" s="149" t="s">
        <v>125</v>
      </c>
      <c r="E131" s="157" t="s">
        <v>1</v>
      </c>
      <c r="F131" s="158" t="s">
        <v>159</v>
      </c>
      <c r="H131" s="159">
        <v>24.73</v>
      </c>
      <c r="I131" s="160"/>
      <c r="L131" s="156"/>
      <c r="M131" s="161"/>
      <c r="N131" s="162"/>
      <c r="O131" s="162"/>
      <c r="P131" s="162"/>
      <c r="Q131" s="162"/>
      <c r="R131" s="162"/>
      <c r="S131" s="162"/>
      <c r="T131" s="163"/>
      <c r="AT131" s="157" t="s">
        <v>125</v>
      </c>
      <c r="AU131" s="157" t="s">
        <v>79</v>
      </c>
      <c r="AV131" s="12" t="s">
        <v>79</v>
      </c>
      <c r="AW131" s="12" t="s">
        <v>32</v>
      </c>
      <c r="AX131" s="12" t="s">
        <v>70</v>
      </c>
      <c r="AY131" s="157" t="s">
        <v>118</v>
      </c>
    </row>
    <row r="132" spans="2:51" s="12" customFormat="1" ht="11.25">
      <c r="B132" s="156"/>
      <c r="D132" s="149" t="s">
        <v>125</v>
      </c>
      <c r="E132" s="157" t="s">
        <v>1</v>
      </c>
      <c r="F132" s="158" t="s">
        <v>160</v>
      </c>
      <c r="H132" s="159">
        <v>29.255</v>
      </c>
      <c r="I132" s="160"/>
      <c r="L132" s="156"/>
      <c r="M132" s="161"/>
      <c r="N132" s="162"/>
      <c r="O132" s="162"/>
      <c r="P132" s="162"/>
      <c r="Q132" s="162"/>
      <c r="R132" s="162"/>
      <c r="S132" s="162"/>
      <c r="T132" s="163"/>
      <c r="AT132" s="157" t="s">
        <v>125</v>
      </c>
      <c r="AU132" s="157" t="s">
        <v>79</v>
      </c>
      <c r="AV132" s="12" t="s">
        <v>79</v>
      </c>
      <c r="AW132" s="12" t="s">
        <v>32</v>
      </c>
      <c r="AX132" s="12" t="s">
        <v>70</v>
      </c>
      <c r="AY132" s="157" t="s">
        <v>118</v>
      </c>
    </row>
    <row r="133" spans="2:51" s="12" customFormat="1" ht="11.25">
      <c r="B133" s="156"/>
      <c r="D133" s="149" t="s">
        <v>125</v>
      </c>
      <c r="E133" s="157" t="s">
        <v>1</v>
      </c>
      <c r="F133" s="158" t="s">
        <v>161</v>
      </c>
      <c r="H133" s="159">
        <v>10.251</v>
      </c>
      <c r="I133" s="160"/>
      <c r="L133" s="156"/>
      <c r="M133" s="161"/>
      <c r="N133" s="162"/>
      <c r="O133" s="162"/>
      <c r="P133" s="162"/>
      <c r="Q133" s="162"/>
      <c r="R133" s="162"/>
      <c r="S133" s="162"/>
      <c r="T133" s="163"/>
      <c r="AT133" s="157" t="s">
        <v>125</v>
      </c>
      <c r="AU133" s="157" t="s">
        <v>79</v>
      </c>
      <c r="AV133" s="12" t="s">
        <v>79</v>
      </c>
      <c r="AW133" s="12" t="s">
        <v>32</v>
      </c>
      <c r="AX133" s="12" t="s">
        <v>70</v>
      </c>
      <c r="AY133" s="157" t="s">
        <v>118</v>
      </c>
    </row>
    <row r="134" spans="2:51" s="12" customFormat="1" ht="11.25">
      <c r="B134" s="156"/>
      <c r="D134" s="149" t="s">
        <v>125</v>
      </c>
      <c r="E134" s="157" t="s">
        <v>1</v>
      </c>
      <c r="F134" s="158" t="s">
        <v>162</v>
      </c>
      <c r="H134" s="159">
        <v>7.512</v>
      </c>
      <c r="I134" s="160"/>
      <c r="L134" s="156"/>
      <c r="M134" s="161"/>
      <c r="N134" s="162"/>
      <c r="O134" s="162"/>
      <c r="P134" s="162"/>
      <c r="Q134" s="162"/>
      <c r="R134" s="162"/>
      <c r="S134" s="162"/>
      <c r="T134" s="163"/>
      <c r="AT134" s="157" t="s">
        <v>125</v>
      </c>
      <c r="AU134" s="157" t="s">
        <v>79</v>
      </c>
      <c r="AV134" s="12" t="s">
        <v>79</v>
      </c>
      <c r="AW134" s="12" t="s">
        <v>32</v>
      </c>
      <c r="AX134" s="12" t="s">
        <v>70</v>
      </c>
      <c r="AY134" s="157" t="s">
        <v>118</v>
      </c>
    </row>
    <row r="135" spans="2:51" s="11" customFormat="1" ht="11.25">
      <c r="B135" s="148"/>
      <c r="D135" s="149" t="s">
        <v>125</v>
      </c>
      <c r="E135" s="150" t="s">
        <v>1</v>
      </c>
      <c r="F135" s="151" t="s">
        <v>163</v>
      </c>
      <c r="H135" s="150" t="s">
        <v>1</v>
      </c>
      <c r="I135" s="152"/>
      <c r="L135" s="148"/>
      <c r="M135" s="153"/>
      <c r="N135" s="154"/>
      <c r="O135" s="154"/>
      <c r="P135" s="154"/>
      <c r="Q135" s="154"/>
      <c r="R135" s="154"/>
      <c r="S135" s="154"/>
      <c r="T135" s="155"/>
      <c r="AT135" s="150" t="s">
        <v>125</v>
      </c>
      <c r="AU135" s="150" t="s">
        <v>79</v>
      </c>
      <c r="AV135" s="11" t="s">
        <v>75</v>
      </c>
      <c r="AW135" s="11" t="s">
        <v>32</v>
      </c>
      <c r="AX135" s="11" t="s">
        <v>70</v>
      </c>
      <c r="AY135" s="150" t="s">
        <v>118</v>
      </c>
    </row>
    <row r="136" spans="2:51" s="12" customFormat="1" ht="11.25">
      <c r="B136" s="156"/>
      <c r="D136" s="149" t="s">
        <v>125</v>
      </c>
      <c r="E136" s="157" t="s">
        <v>1</v>
      </c>
      <c r="F136" s="158" t="s">
        <v>164</v>
      </c>
      <c r="H136" s="159">
        <v>0.814</v>
      </c>
      <c r="I136" s="160"/>
      <c r="L136" s="156"/>
      <c r="M136" s="161"/>
      <c r="N136" s="162"/>
      <c r="O136" s="162"/>
      <c r="P136" s="162"/>
      <c r="Q136" s="162"/>
      <c r="R136" s="162"/>
      <c r="S136" s="162"/>
      <c r="T136" s="163"/>
      <c r="AT136" s="157" t="s">
        <v>125</v>
      </c>
      <c r="AU136" s="157" t="s">
        <v>79</v>
      </c>
      <c r="AV136" s="12" t="s">
        <v>79</v>
      </c>
      <c r="AW136" s="12" t="s">
        <v>32</v>
      </c>
      <c r="AX136" s="12" t="s">
        <v>70</v>
      </c>
      <c r="AY136" s="157" t="s">
        <v>118</v>
      </c>
    </row>
    <row r="137" spans="2:51" s="12" customFormat="1" ht="11.25">
      <c r="B137" s="156"/>
      <c r="D137" s="149" t="s">
        <v>125</v>
      </c>
      <c r="E137" s="157" t="s">
        <v>1</v>
      </c>
      <c r="F137" s="158" t="s">
        <v>165</v>
      </c>
      <c r="H137" s="159">
        <v>24.111</v>
      </c>
      <c r="I137" s="160"/>
      <c r="L137" s="156"/>
      <c r="M137" s="161"/>
      <c r="N137" s="162"/>
      <c r="O137" s="162"/>
      <c r="P137" s="162"/>
      <c r="Q137" s="162"/>
      <c r="R137" s="162"/>
      <c r="S137" s="162"/>
      <c r="T137" s="163"/>
      <c r="AT137" s="157" t="s">
        <v>125</v>
      </c>
      <c r="AU137" s="157" t="s">
        <v>79</v>
      </c>
      <c r="AV137" s="12" t="s">
        <v>79</v>
      </c>
      <c r="AW137" s="12" t="s">
        <v>32</v>
      </c>
      <c r="AX137" s="12" t="s">
        <v>70</v>
      </c>
      <c r="AY137" s="157" t="s">
        <v>118</v>
      </c>
    </row>
    <row r="138" spans="2:51" s="12" customFormat="1" ht="11.25">
      <c r="B138" s="156"/>
      <c r="D138" s="149" t="s">
        <v>125</v>
      </c>
      <c r="E138" s="157" t="s">
        <v>1</v>
      </c>
      <c r="F138" s="158" t="s">
        <v>166</v>
      </c>
      <c r="H138" s="159">
        <v>14.485</v>
      </c>
      <c r="I138" s="160"/>
      <c r="L138" s="156"/>
      <c r="M138" s="161"/>
      <c r="N138" s="162"/>
      <c r="O138" s="162"/>
      <c r="P138" s="162"/>
      <c r="Q138" s="162"/>
      <c r="R138" s="162"/>
      <c r="S138" s="162"/>
      <c r="T138" s="163"/>
      <c r="AT138" s="157" t="s">
        <v>125</v>
      </c>
      <c r="AU138" s="157" t="s">
        <v>79</v>
      </c>
      <c r="AV138" s="12" t="s">
        <v>79</v>
      </c>
      <c r="AW138" s="12" t="s">
        <v>32</v>
      </c>
      <c r="AX138" s="12" t="s">
        <v>70</v>
      </c>
      <c r="AY138" s="157" t="s">
        <v>118</v>
      </c>
    </row>
    <row r="139" spans="2:51" s="12" customFormat="1" ht="11.25">
      <c r="B139" s="156"/>
      <c r="D139" s="149" t="s">
        <v>125</v>
      </c>
      <c r="E139" s="157" t="s">
        <v>1</v>
      </c>
      <c r="F139" s="158" t="s">
        <v>167</v>
      </c>
      <c r="H139" s="159">
        <v>5.32</v>
      </c>
      <c r="I139" s="160"/>
      <c r="L139" s="156"/>
      <c r="M139" s="161"/>
      <c r="N139" s="162"/>
      <c r="O139" s="162"/>
      <c r="P139" s="162"/>
      <c r="Q139" s="162"/>
      <c r="R139" s="162"/>
      <c r="S139" s="162"/>
      <c r="T139" s="163"/>
      <c r="AT139" s="157" t="s">
        <v>125</v>
      </c>
      <c r="AU139" s="157" t="s">
        <v>79</v>
      </c>
      <c r="AV139" s="12" t="s">
        <v>79</v>
      </c>
      <c r="AW139" s="12" t="s">
        <v>32</v>
      </c>
      <c r="AX139" s="12" t="s">
        <v>70</v>
      </c>
      <c r="AY139" s="157" t="s">
        <v>118</v>
      </c>
    </row>
    <row r="140" spans="2:51" s="12" customFormat="1" ht="11.25">
      <c r="B140" s="156"/>
      <c r="D140" s="149" t="s">
        <v>125</v>
      </c>
      <c r="E140" s="157" t="s">
        <v>1</v>
      </c>
      <c r="F140" s="158" t="s">
        <v>168</v>
      </c>
      <c r="H140" s="159">
        <v>6.224</v>
      </c>
      <c r="I140" s="160"/>
      <c r="L140" s="156"/>
      <c r="M140" s="161"/>
      <c r="N140" s="162"/>
      <c r="O140" s="162"/>
      <c r="P140" s="162"/>
      <c r="Q140" s="162"/>
      <c r="R140" s="162"/>
      <c r="S140" s="162"/>
      <c r="T140" s="163"/>
      <c r="AT140" s="157" t="s">
        <v>125</v>
      </c>
      <c r="AU140" s="157" t="s">
        <v>79</v>
      </c>
      <c r="AV140" s="12" t="s">
        <v>79</v>
      </c>
      <c r="AW140" s="12" t="s">
        <v>32</v>
      </c>
      <c r="AX140" s="12" t="s">
        <v>70</v>
      </c>
      <c r="AY140" s="157" t="s">
        <v>118</v>
      </c>
    </row>
    <row r="141" spans="2:51" s="12" customFormat="1" ht="11.25">
      <c r="B141" s="156"/>
      <c r="D141" s="149" t="s">
        <v>125</v>
      </c>
      <c r="E141" s="157" t="s">
        <v>1</v>
      </c>
      <c r="F141" s="158" t="s">
        <v>169</v>
      </c>
      <c r="H141" s="159">
        <v>9.074</v>
      </c>
      <c r="I141" s="160"/>
      <c r="L141" s="156"/>
      <c r="M141" s="161"/>
      <c r="N141" s="162"/>
      <c r="O141" s="162"/>
      <c r="P141" s="162"/>
      <c r="Q141" s="162"/>
      <c r="R141" s="162"/>
      <c r="S141" s="162"/>
      <c r="T141" s="163"/>
      <c r="AT141" s="157" t="s">
        <v>125</v>
      </c>
      <c r="AU141" s="157" t="s">
        <v>79</v>
      </c>
      <c r="AV141" s="12" t="s">
        <v>79</v>
      </c>
      <c r="AW141" s="12" t="s">
        <v>32</v>
      </c>
      <c r="AX141" s="12" t="s">
        <v>70</v>
      </c>
      <c r="AY141" s="157" t="s">
        <v>118</v>
      </c>
    </row>
    <row r="142" spans="2:51" s="11" customFormat="1" ht="11.25">
      <c r="B142" s="148"/>
      <c r="D142" s="149" t="s">
        <v>125</v>
      </c>
      <c r="E142" s="150" t="s">
        <v>1</v>
      </c>
      <c r="F142" s="151" t="s">
        <v>170</v>
      </c>
      <c r="H142" s="150" t="s">
        <v>1</v>
      </c>
      <c r="I142" s="152"/>
      <c r="L142" s="148"/>
      <c r="M142" s="153"/>
      <c r="N142" s="154"/>
      <c r="O142" s="154"/>
      <c r="P142" s="154"/>
      <c r="Q142" s="154"/>
      <c r="R142" s="154"/>
      <c r="S142" s="154"/>
      <c r="T142" s="155"/>
      <c r="AT142" s="150" t="s">
        <v>125</v>
      </c>
      <c r="AU142" s="150" t="s">
        <v>79</v>
      </c>
      <c r="AV142" s="11" t="s">
        <v>75</v>
      </c>
      <c r="AW142" s="11" t="s">
        <v>32</v>
      </c>
      <c r="AX142" s="11" t="s">
        <v>70</v>
      </c>
      <c r="AY142" s="150" t="s">
        <v>118</v>
      </c>
    </row>
    <row r="143" spans="2:51" s="12" customFormat="1" ht="11.25">
      <c r="B143" s="156"/>
      <c r="D143" s="149" t="s">
        <v>125</v>
      </c>
      <c r="E143" s="157" t="s">
        <v>1</v>
      </c>
      <c r="F143" s="158" t="s">
        <v>171</v>
      </c>
      <c r="H143" s="159">
        <v>10.53</v>
      </c>
      <c r="I143" s="160"/>
      <c r="L143" s="156"/>
      <c r="M143" s="161"/>
      <c r="N143" s="162"/>
      <c r="O143" s="162"/>
      <c r="P143" s="162"/>
      <c r="Q143" s="162"/>
      <c r="R143" s="162"/>
      <c r="S143" s="162"/>
      <c r="T143" s="163"/>
      <c r="AT143" s="157" t="s">
        <v>125</v>
      </c>
      <c r="AU143" s="157" t="s">
        <v>79</v>
      </c>
      <c r="AV143" s="12" t="s">
        <v>79</v>
      </c>
      <c r="AW143" s="12" t="s">
        <v>32</v>
      </c>
      <c r="AX143" s="12" t="s">
        <v>70</v>
      </c>
      <c r="AY143" s="157" t="s">
        <v>118</v>
      </c>
    </row>
    <row r="144" spans="2:51" s="11" customFormat="1" ht="11.25">
      <c r="B144" s="148"/>
      <c r="D144" s="149" t="s">
        <v>125</v>
      </c>
      <c r="E144" s="150" t="s">
        <v>1</v>
      </c>
      <c r="F144" s="151" t="s">
        <v>172</v>
      </c>
      <c r="H144" s="150" t="s">
        <v>1</v>
      </c>
      <c r="I144" s="152"/>
      <c r="L144" s="148"/>
      <c r="M144" s="153"/>
      <c r="N144" s="154"/>
      <c r="O144" s="154"/>
      <c r="P144" s="154"/>
      <c r="Q144" s="154"/>
      <c r="R144" s="154"/>
      <c r="S144" s="154"/>
      <c r="T144" s="155"/>
      <c r="AT144" s="150" t="s">
        <v>125</v>
      </c>
      <c r="AU144" s="150" t="s">
        <v>79</v>
      </c>
      <c r="AV144" s="11" t="s">
        <v>75</v>
      </c>
      <c r="AW144" s="11" t="s">
        <v>32</v>
      </c>
      <c r="AX144" s="11" t="s">
        <v>70</v>
      </c>
      <c r="AY144" s="150" t="s">
        <v>118</v>
      </c>
    </row>
    <row r="145" spans="2:51" s="12" customFormat="1" ht="11.25">
      <c r="B145" s="156"/>
      <c r="D145" s="149" t="s">
        <v>125</v>
      </c>
      <c r="E145" s="157" t="s">
        <v>1</v>
      </c>
      <c r="F145" s="158" t="s">
        <v>173</v>
      </c>
      <c r="H145" s="159">
        <v>4.32</v>
      </c>
      <c r="I145" s="160"/>
      <c r="L145" s="156"/>
      <c r="M145" s="161"/>
      <c r="N145" s="162"/>
      <c r="O145" s="162"/>
      <c r="P145" s="162"/>
      <c r="Q145" s="162"/>
      <c r="R145" s="162"/>
      <c r="S145" s="162"/>
      <c r="T145" s="163"/>
      <c r="AT145" s="157" t="s">
        <v>125</v>
      </c>
      <c r="AU145" s="157" t="s">
        <v>79</v>
      </c>
      <c r="AV145" s="12" t="s">
        <v>79</v>
      </c>
      <c r="AW145" s="12" t="s">
        <v>32</v>
      </c>
      <c r="AX145" s="12" t="s">
        <v>70</v>
      </c>
      <c r="AY145" s="157" t="s">
        <v>118</v>
      </c>
    </row>
    <row r="146" spans="2:51" s="13" customFormat="1" ht="11.25">
      <c r="B146" s="164"/>
      <c r="D146" s="149" t="s">
        <v>125</v>
      </c>
      <c r="E146" s="165" t="s">
        <v>1</v>
      </c>
      <c r="F146" s="166" t="s">
        <v>174</v>
      </c>
      <c r="H146" s="167">
        <v>1318.349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1"/>
      <c r="AT146" s="165" t="s">
        <v>125</v>
      </c>
      <c r="AU146" s="165" t="s">
        <v>79</v>
      </c>
      <c r="AV146" s="13" t="s">
        <v>175</v>
      </c>
      <c r="AW146" s="13" t="s">
        <v>32</v>
      </c>
      <c r="AX146" s="13" t="s">
        <v>70</v>
      </c>
      <c r="AY146" s="165" t="s">
        <v>118</v>
      </c>
    </row>
    <row r="147" spans="2:51" s="11" customFormat="1" ht="11.25">
      <c r="B147" s="148"/>
      <c r="D147" s="149" t="s">
        <v>125</v>
      </c>
      <c r="E147" s="150" t="s">
        <v>1</v>
      </c>
      <c r="F147" s="151" t="s">
        <v>176</v>
      </c>
      <c r="H147" s="150" t="s">
        <v>1</v>
      </c>
      <c r="I147" s="152"/>
      <c r="L147" s="148"/>
      <c r="M147" s="153"/>
      <c r="N147" s="154"/>
      <c r="O147" s="154"/>
      <c r="P147" s="154"/>
      <c r="Q147" s="154"/>
      <c r="R147" s="154"/>
      <c r="S147" s="154"/>
      <c r="T147" s="155"/>
      <c r="AT147" s="150" t="s">
        <v>125</v>
      </c>
      <c r="AU147" s="150" t="s">
        <v>79</v>
      </c>
      <c r="AV147" s="11" t="s">
        <v>75</v>
      </c>
      <c r="AW147" s="11" t="s">
        <v>32</v>
      </c>
      <c r="AX147" s="11" t="s">
        <v>70</v>
      </c>
      <c r="AY147" s="150" t="s">
        <v>118</v>
      </c>
    </row>
    <row r="148" spans="2:51" s="11" customFormat="1" ht="11.25">
      <c r="B148" s="148"/>
      <c r="D148" s="149" t="s">
        <v>125</v>
      </c>
      <c r="E148" s="150" t="s">
        <v>1</v>
      </c>
      <c r="F148" s="151" t="s">
        <v>177</v>
      </c>
      <c r="H148" s="150" t="s">
        <v>1</v>
      </c>
      <c r="I148" s="152"/>
      <c r="L148" s="148"/>
      <c r="M148" s="153"/>
      <c r="N148" s="154"/>
      <c r="O148" s="154"/>
      <c r="P148" s="154"/>
      <c r="Q148" s="154"/>
      <c r="R148" s="154"/>
      <c r="S148" s="154"/>
      <c r="T148" s="155"/>
      <c r="AT148" s="150" t="s">
        <v>125</v>
      </c>
      <c r="AU148" s="150" t="s">
        <v>79</v>
      </c>
      <c r="AV148" s="11" t="s">
        <v>75</v>
      </c>
      <c r="AW148" s="11" t="s">
        <v>32</v>
      </c>
      <c r="AX148" s="11" t="s">
        <v>70</v>
      </c>
      <c r="AY148" s="150" t="s">
        <v>118</v>
      </c>
    </row>
    <row r="149" spans="2:51" s="12" customFormat="1" ht="11.25">
      <c r="B149" s="156"/>
      <c r="D149" s="149" t="s">
        <v>125</v>
      </c>
      <c r="E149" s="157" t="s">
        <v>1</v>
      </c>
      <c r="F149" s="158" t="s">
        <v>178</v>
      </c>
      <c r="H149" s="159">
        <v>-194.98</v>
      </c>
      <c r="I149" s="160"/>
      <c r="L149" s="156"/>
      <c r="M149" s="161"/>
      <c r="N149" s="162"/>
      <c r="O149" s="162"/>
      <c r="P149" s="162"/>
      <c r="Q149" s="162"/>
      <c r="R149" s="162"/>
      <c r="S149" s="162"/>
      <c r="T149" s="163"/>
      <c r="AT149" s="157" t="s">
        <v>125</v>
      </c>
      <c r="AU149" s="157" t="s">
        <v>79</v>
      </c>
      <c r="AV149" s="12" t="s">
        <v>79</v>
      </c>
      <c r="AW149" s="12" t="s">
        <v>32</v>
      </c>
      <c r="AX149" s="12" t="s">
        <v>70</v>
      </c>
      <c r="AY149" s="157" t="s">
        <v>118</v>
      </c>
    </row>
    <row r="150" spans="2:51" s="13" customFormat="1" ht="11.25">
      <c r="B150" s="164"/>
      <c r="D150" s="149" t="s">
        <v>125</v>
      </c>
      <c r="E150" s="165" t="s">
        <v>1</v>
      </c>
      <c r="F150" s="166" t="s">
        <v>174</v>
      </c>
      <c r="H150" s="167">
        <v>-194.98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1"/>
      <c r="AT150" s="165" t="s">
        <v>125</v>
      </c>
      <c r="AU150" s="165" t="s">
        <v>79</v>
      </c>
      <c r="AV150" s="13" t="s">
        <v>175</v>
      </c>
      <c r="AW150" s="13" t="s">
        <v>32</v>
      </c>
      <c r="AX150" s="13" t="s">
        <v>70</v>
      </c>
      <c r="AY150" s="165" t="s">
        <v>118</v>
      </c>
    </row>
    <row r="151" spans="2:51" s="14" customFormat="1" ht="11.25">
      <c r="B151" s="172"/>
      <c r="D151" s="149" t="s">
        <v>125</v>
      </c>
      <c r="E151" s="173" t="s">
        <v>1</v>
      </c>
      <c r="F151" s="174" t="s">
        <v>179</v>
      </c>
      <c r="H151" s="175">
        <v>1123.369</v>
      </c>
      <c r="I151" s="176"/>
      <c r="L151" s="172"/>
      <c r="M151" s="177"/>
      <c r="N151" s="178"/>
      <c r="O151" s="178"/>
      <c r="P151" s="178"/>
      <c r="Q151" s="178"/>
      <c r="R151" s="178"/>
      <c r="S151" s="178"/>
      <c r="T151" s="179"/>
      <c r="AT151" s="173" t="s">
        <v>125</v>
      </c>
      <c r="AU151" s="173" t="s">
        <v>79</v>
      </c>
      <c r="AV151" s="14" t="s">
        <v>123</v>
      </c>
      <c r="AW151" s="14" t="s">
        <v>32</v>
      </c>
      <c r="AX151" s="14" t="s">
        <v>75</v>
      </c>
      <c r="AY151" s="173" t="s">
        <v>118</v>
      </c>
    </row>
    <row r="152" spans="2:65" s="1" customFormat="1" ht="16.5" customHeight="1">
      <c r="B152" s="135"/>
      <c r="C152" s="136" t="s">
        <v>79</v>
      </c>
      <c r="D152" s="136" t="s">
        <v>120</v>
      </c>
      <c r="E152" s="137" t="s">
        <v>180</v>
      </c>
      <c r="F152" s="138" t="s">
        <v>181</v>
      </c>
      <c r="G152" s="139" t="s">
        <v>182</v>
      </c>
      <c r="H152" s="140">
        <v>294</v>
      </c>
      <c r="I152" s="141"/>
      <c r="J152" s="142">
        <f>ROUND(I152*H152,2)</f>
        <v>0</v>
      </c>
      <c r="K152" s="138" t="s">
        <v>183</v>
      </c>
      <c r="L152" s="30"/>
      <c r="M152" s="143" t="s">
        <v>1</v>
      </c>
      <c r="N152" s="144" t="s">
        <v>41</v>
      </c>
      <c r="O152" s="49"/>
      <c r="P152" s="145">
        <f>O152*H152</f>
        <v>0</v>
      </c>
      <c r="Q152" s="145">
        <v>0</v>
      </c>
      <c r="R152" s="145">
        <f>Q152*H152</f>
        <v>0</v>
      </c>
      <c r="S152" s="145">
        <v>0.425</v>
      </c>
      <c r="T152" s="146">
        <f>S152*H152</f>
        <v>124.95</v>
      </c>
      <c r="AR152" s="16" t="s">
        <v>123</v>
      </c>
      <c r="AT152" s="16" t="s">
        <v>120</v>
      </c>
      <c r="AU152" s="16" t="s">
        <v>79</v>
      </c>
      <c r="AY152" s="16" t="s">
        <v>118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6" t="s">
        <v>75</v>
      </c>
      <c r="BK152" s="147">
        <f>ROUND(I152*H152,2)</f>
        <v>0</v>
      </c>
      <c r="BL152" s="16" t="s">
        <v>123</v>
      </c>
      <c r="BM152" s="16" t="s">
        <v>184</v>
      </c>
    </row>
    <row r="153" spans="2:51" s="11" customFormat="1" ht="11.25">
      <c r="B153" s="148"/>
      <c r="D153" s="149" t="s">
        <v>125</v>
      </c>
      <c r="E153" s="150" t="s">
        <v>1</v>
      </c>
      <c r="F153" s="151" t="s">
        <v>185</v>
      </c>
      <c r="H153" s="150" t="s">
        <v>1</v>
      </c>
      <c r="I153" s="152"/>
      <c r="L153" s="148"/>
      <c r="M153" s="153"/>
      <c r="N153" s="154"/>
      <c r="O153" s="154"/>
      <c r="P153" s="154"/>
      <c r="Q153" s="154"/>
      <c r="R153" s="154"/>
      <c r="S153" s="154"/>
      <c r="T153" s="155"/>
      <c r="AT153" s="150" t="s">
        <v>125</v>
      </c>
      <c r="AU153" s="150" t="s">
        <v>79</v>
      </c>
      <c r="AV153" s="11" t="s">
        <v>75</v>
      </c>
      <c r="AW153" s="11" t="s">
        <v>32</v>
      </c>
      <c r="AX153" s="11" t="s">
        <v>70</v>
      </c>
      <c r="AY153" s="150" t="s">
        <v>118</v>
      </c>
    </row>
    <row r="154" spans="2:51" s="11" customFormat="1" ht="11.25">
      <c r="B154" s="148"/>
      <c r="D154" s="149" t="s">
        <v>125</v>
      </c>
      <c r="E154" s="150" t="s">
        <v>1</v>
      </c>
      <c r="F154" s="151" t="s">
        <v>186</v>
      </c>
      <c r="H154" s="150" t="s">
        <v>1</v>
      </c>
      <c r="I154" s="152"/>
      <c r="L154" s="148"/>
      <c r="M154" s="153"/>
      <c r="N154" s="154"/>
      <c r="O154" s="154"/>
      <c r="P154" s="154"/>
      <c r="Q154" s="154"/>
      <c r="R154" s="154"/>
      <c r="S154" s="154"/>
      <c r="T154" s="155"/>
      <c r="AT154" s="150" t="s">
        <v>125</v>
      </c>
      <c r="AU154" s="150" t="s">
        <v>79</v>
      </c>
      <c r="AV154" s="11" t="s">
        <v>75</v>
      </c>
      <c r="AW154" s="11" t="s">
        <v>32</v>
      </c>
      <c r="AX154" s="11" t="s">
        <v>70</v>
      </c>
      <c r="AY154" s="150" t="s">
        <v>118</v>
      </c>
    </row>
    <row r="155" spans="2:51" s="11" customFormat="1" ht="11.25">
      <c r="B155" s="148"/>
      <c r="D155" s="149" t="s">
        <v>125</v>
      </c>
      <c r="E155" s="150" t="s">
        <v>1</v>
      </c>
      <c r="F155" s="151" t="s">
        <v>187</v>
      </c>
      <c r="H155" s="150" t="s">
        <v>1</v>
      </c>
      <c r="I155" s="152"/>
      <c r="L155" s="148"/>
      <c r="M155" s="153"/>
      <c r="N155" s="154"/>
      <c r="O155" s="154"/>
      <c r="P155" s="154"/>
      <c r="Q155" s="154"/>
      <c r="R155" s="154"/>
      <c r="S155" s="154"/>
      <c r="T155" s="155"/>
      <c r="AT155" s="150" t="s">
        <v>125</v>
      </c>
      <c r="AU155" s="150" t="s">
        <v>79</v>
      </c>
      <c r="AV155" s="11" t="s">
        <v>75</v>
      </c>
      <c r="AW155" s="11" t="s">
        <v>32</v>
      </c>
      <c r="AX155" s="11" t="s">
        <v>70</v>
      </c>
      <c r="AY155" s="150" t="s">
        <v>118</v>
      </c>
    </row>
    <row r="156" spans="2:51" s="11" customFormat="1" ht="11.25">
      <c r="B156" s="148"/>
      <c r="D156" s="149" t="s">
        <v>125</v>
      </c>
      <c r="E156" s="150" t="s">
        <v>1</v>
      </c>
      <c r="F156" s="151" t="s">
        <v>188</v>
      </c>
      <c r="H156" s="150" t="s">
        <v>1</v>
      </c>
      <c r="I156" s="152"/>
      <c r="L156" s="148"/>
      <c r="M156" s="153"/>
      <c r="N156" s="154"/>
      <c r="O156" s="154"/>
      <c r="P156" s="154"/>
      <c r="Q156" s="154"/>
      <c r="R156" s="154"/>
      <c r="S156" s="154"/>
      <c r="T156" s="155"/>
      <c r="AT156" s="150" t="s">
        <v>125</v>
      </c>
      <c r="AU156" s="150" t="s">
        <v>79</v>
      </c>
      <c r="AV156" s="11" t="s">
        <v>75</v>
      </c>
      <c r="AW156" s="11" t="s">
        <v>32</v>
      </c>
      <c r="AX156" s="11" t="s">
        <v>70</v>
      </c>
      <c r="AY156" s="150" t="s">
        <v>118</v>
      </c>
    </row>
    <row r="157" spans="2:51" s="11" customFormat="1" ht="11.25">
      <c r="B157" s="148"/>
      <c r="D157" s="149" t="s">
        <v>125</v>
      </c>
      <c r="E157" s="150" t="s">
        <v>1</v>
      </c>
      <c r="F157" s="151" t="s">
        <v>189</v>
      </c>
      <c r="H157" s="150" t="s">
        <v>1</v>
      </c>
      <c r="I157" s="152"/>
      <c r="L157" s="148"/>
      <c r="M157" s="153"/>
      <c r="N157" s="154"/>
      <c r="O157" s="154"/>
      <c r="P157" s="154"/>
      <c r="Q157" s="154"/>
      <c r="R157" s="154"/>
      <c r="S157" s="154"/>
      <c r="T157" s="155"/>
      <c r="AT157" s="150" t="s">
        <v>125</v>
      </c>
      <c r="AU157" s="150" t="s">
        <v>79</v>
      </c>
      <c r="AV157" s="11" t="s">
        <v>75</v>
      </c>
      <c r="AW157" s="11" t="s">
        <v>32</v>
      </c>
      <c r="AX157" s="11" t="s">
        <v>70</v>
      </c>
      <c r="AY157" s="150" t="s">
        <v>118</v>
      </c>
    </row>
    <row r="158" spans="2:51" s="11" customFormat="1" ht="11.25">
      <c r="B158" s="148"/>
      <c r="D158" s="149" t="s">
        <v>125</v>
      </c>
      <c r="E158" s="150" t="s">
        <v>1</v>
      </c>
      <c r="F158" s="151" t="s">
        <v>190</v>
      </c>
      <c r="H158" s="150" t="s">
        <v>1</v>
      </c>
      <c r="I158" s="152"/>
      <c r="L158" s="148"/>
      <c r="M158" s="153"/>
      <c r="N158" s="154"/>
      <c r="O158" s="154"/>
      <c r="P158" s="154"/>
      <c r="Q158" s="154"/>
      <c r="R158" s="154"/>
      <c r="S158" s="154"/>
      <c r="T158" s="155"/>
      <c r="AT158" s="150" t="s">
        <v>125</v>
      </c>
      <c r="AU158" s="150" t="s">
        <v>79</v>
      </c>
      <c r="AV158" s="11" t="s">
        <v>75</v>
      </c>
      <c r="AW158" s="11" t="s">
        <v>32</v>
      </c>
      <c r="AX158" s="11" t="s">
        <v>70</v>
      </c>
      <c r="AY158" s="150" t="s">
        <v>118</v>
      </c>
    </row>
    <row r="159" spans="2:51" s="12" customFormat="1" ht="11.25">
      <c r="B159" s="156"/>
      <c r="D159" s="149" t="s">
        <v>125</v>
      </c>
      <c r="E159" s="157" t="s">
        <v>1</v>
      </c>
      <c r="F159" s="158" t="s">
        <v>191</v>
      </c>
      <c r="H159" s="159">
        <v>294</v>
      </c>
      <c r="I159" s="160"/>
      <c r="L159" s="156"/>
      <c r="M159" s="161"/>
      <c r="N159" s="162"/>
      <c r="O159" s="162"/>
      <c r="P159" s="162"/>
      <c r="Q159" s="162"/>
      <c r="R159" s="162"/>
      <c r="S159" s="162"/>
      <c r="T159" s="163"/>
      <c r="AT159" s="157" t="s">
        <v>125</v>
      </c>
      <c r="AU159" s="157" t="s">
        <v>79</v>
      </c>
      <c r="AV159" s="12" t="s">
        <v>79</v>
      </c>
      <c r="AW159" s="12" t="s">
        <v>32</v>
      </c>
      <c r="AX159" s="12" t="s">
        <v>70</v>
      </c>
      <c r="AY159" s="157" t="s">
        <v>118</v>
      </c>
    </row>
    <row r="160" spans="2:51" s="14" customFormat="1" ht="11.25">
      <c r="B160" s="172"/>
      <c r="D160" s="149" t="s">
        <v>125</v>
      </c>
      <c r="E160" s="173" t="s">
        <v>1</v>
      </c>
      <c r="F160" s="174" t="s">
        <v>179</v>
      </c>
      <c r="H160" s="175">
        <v>294</v>
      </c>
      <c r="I160" s="176"/>
      <c r="L160" s="172"/>
      <c r="M160" s="177"/>
      <c r="N160" s="178"/>
      <c r="O160" s="178"/>
      <c r="P160" s="178"/>
      <c r="Q160" s="178"/>
      <c r="R160" s="178"/>
      <c r="S160" s="178"/>
      <c r="T160" s="179"/>
      <c r="AT160" s="173" t="s">
        <v>125</v>
      </c>
      <c r="AU160" s="173" t="s">
        <v>79</v>
      </c>
      <c r="AV160" s="14" t="s">
        <v>123</v>
      </c>
      <c r="AW160" s="14" t="s">
        <v>32</v>
      </c>
      <c r="AX160" s="14" t="s">
        <v>75</v>
      </c>
      <c r="AY160" s="173" t="s">
        <v>118</v>
      </c>
    </row>
    <row r="161" spans="2:65" s="1" customFormat="1" ht="16.5" customHeight="1">
      <c r="B161" s="135"/>
      <c r="C161" s="136" t="s">
        <v>175</v>
      </c>
      <c r="D161" s="136" t="s">
        <v>120</v>
      </c>
      <c r="E161" s="137" t="s">
        <v>192</v>
      </c>
      <c r="F161" s="138" t="s">
        <v>193</v>
      </c>
      <c r="G161" s="139" t="s">
        <v>182</v>
      </c>
      <c r="H161" s="140">
        <v>14</v>
      </c>
      <c r="I161" s="141"/>
      <c r="J161" s="142">
        <f>ROUND(I161*H161,2)</f>
        <v>0</v>
      </c>
      <c r="K161" s="138" t="s">
        <v>183</v>
      </c>
      <c r="L161" s="30"/>
      <c r="M161" s="143" t="s">
        <v>1</v>
      </c>
      <c r="N161" s="144" t="s">
        <v>41</v>
      </c>
      <c r="O161" s="49"/>
      <c r="P161" s="145">
        <f>O161*H161</f>
        <v>0</v>
      </c>
      <c r="Q161" s="145">
        <v>0</v>
      </c>
      <c r="R161" s="145">
        <f>Q161*H161</f>
        <v>0</v>
      </c>
      <c r="S161" s="145">
        <v>0.29</v>
      </c>
      <c r="T161" s="146">
        <f>S161*H161</f>
        <v>4.06</v>
      </c>
      <c r="AR161" s="16" t="s">
        <v>123</v>
      </c>
      <c r="AT161" s="16" t="s">
        <v>120</v>
      </c>
      <c r="AU161" s="16" t="s">
        <v>79</v>
      </c>
      <c r="AY161" s="16" t="s">
        <v>118</v>
      </c>
      <c r="BE161" s="147">
        <f>IF(N161="základní",J161,0)</f>
        <v>0</v>
      </c>
      <c r="BF161" s="147">
        <f>IF(N161="snížená",J161,0)</f>
        <v>0</v>
      </c>
      <c r="BG161" s="147">
        <f>IF(N161="zákl. přenesená",J161,0)</f>
        <v>0</v>
      </c>
      <c r="BH161" s="147">
        <f>IF(N161="sníž. přenesená",J161,0)</f>
        <v>0</v>
      </c>
      <c r="BI161" s="147">
        <f>IF(N161="nulová",J161,0)</f>
        <v>0</v>
      </c>
      <c r="BJ161" s="16" t="s">
        <v>75</v>
      </c>
      <c r="BK161" s="147">
        <f>ROUND(I161*H161,2)</f>
        <v>0</v>
      </c>
      <c r="BL161" s="16" t="s">
        <v>123</v>
      </c>
      <c r="BM161" s="16" t="s">
        <v>194</v>
      </c>
    </row>
    <row r="162" spans="2:51" s="11" customFormat="1" ht="11.25">
      <c r="B162" s="148"/>
      <c r="D162" s="149" t="s">
        <v>125</v>
      </c>
      <c r="E162" s="150" t="s">
        <v>1</v>
      </c>
      <c r="F162" s="151" t="s">
        <v>195</v>
      </c>
      <c r="H162" s="150" t="s">
        <v>1</v>
      </c>
      <c r="I162" s="152"/>
      <c r="L162" s="148"/>
      <c r="M162" s="153"/>
      <c r="N162" s="154"/>
      <c r="O162" s="154"/>
      <c r="P162" s="154"/>
      <c r="Q162" s="154"/>
      <c r="R162" s="154"/>
      <c r="S162" s="154"/>
      <c r="T162" s="155"/>
      <c r="AT162" s="150" t="s">
        <v>125</v>
      </c>
      <c r="AU162" s="150" t="s">
        <v>79</v>
      </c>
      <c r="AV162" s="11" t="s">
        <v>75</v>
      </c>
      <c r="AW162" s="11" t="s">
        <v>32</v>
      </c>
      <c r="AX162" s="11" t="s">
        <v>70</v>
      </c>
      <c r="AY162" s="150" t="s">
        <v>118</v>
      </c>
    </row>
    <row r="163" spans="2:51" s="12" customFormat="1" ht="11.25">
      <c r="B163" s="156"/>
      <c r="D163" s="149" t="s">
        <v>125</v>
      </c>
      <c r="E163" s="157" t="s">
        <v>1</v>
      </c>
      <c r="F163" s="158" t="s">
        <v>196</v>
      </c>
      <c r="H163" s="159">
        <v>14</v>
      </c>
      <c r="I163" s="160"/>
      <c r="L163" s="156"/>
      <c r="M163" s="161"/>
      <c r="N163" s="162"/>
      <c r="O163" s="162"/>
      <c r="P163" s="162"/>
      <c r="Q163" s="162"/>
      <c r="R163" s="162"/>
      <c r="S163" s="162"/>
      <c r="T163" s="163"/>
      <c r="AT163" s="157" t="s">
        <v>125</v>
      </c>
      <c r="AU163" s="157" t="s">
        <v>79</v>
      </c>
      <c r="AV163" s="12" t="s">
        <v>79</v>
      </c>
      <c r="AW163" s="12" t="s">
        <v>32</v>
      </c>
      <c r="AX163" s="12" t="s">
        <v>70</v>
      </c>
      <c r="AY163" s="157" t="s">
        <v>118</v>
      </c>
    </row>
    <row r="164" spans="2:51" s="14" customFormat="1" ht="11.25">
      <c r="B164" s="172"/>
      <c r="D164" s="149" t="s">
        <v>125</v>
      </c>
      <c r="E164" s="173" t="s">
        <v>1</v>
      </c>
      <c r="F164" s="174" t="s">
        <v>179</v>
      </c>
      <c r="H164" s="175">
        <v>14</v>
      </c>
      <c r="I164" s="176"/>
      <c r="L164" s="172"/>
      <c r="M164" s="177"/>
      <c r="N164" s="178"/>
      <c r="O164" s="178"/>
      <c r="P164" s="178"/>
      <c r="Q164" s="178"/>
      <c r="R164" s="178"/>
      <c r="S164" s="178"/>
      <c r="T164" s="179"/>
      <c r="AT164" s="173" t="s">
        <v>125</v>
      </c>
      <c r="AU164" s="173" t="s">
        <v>79</v>
      </c>
      <c r="AV164" s="14" t="s">
        <v>123</v>
      </c>
      <c r="AW164" s="14" t="s">
        <v>32</v>
      </c>
      <c r="AX164" s="14" t="s">
        <v>75</v>
      </c>
      <c r="AY164" s="173" t="s">
        <v>118</v>
      </c>
    </row>
    <row r="165" spans="2:65" s="1" customFormat="1" ht="16.5" customHeight="1">
      <c r="B165" s="135"/>
      <c r="C165" s="136" t="s">
        <v>123</v>
      </c>
      <c r="D165" s="136" t="s">
        <v>120</v>
      </c>
      <c r="E165" s="137" t="s">
        <v>197</v>
      </c>
      <c r="F165" s="138" t="s">
        <v>198</v>
      </c>
      <c r="G165" s="139" t="s">
        <v>182</v>
      </c>
      <c r="H165" s="140">
        <v>6</v>
      </c>
      <c r="I165" s="141"/>
      <c r="J165" s="142">
        <f>ROUND(I165*H165,2)</f>
        <v>0</v>
      </c>
      <c r="K165" s="138" t="s">
        <v>183</v>
      </c>
      <c r="L165" s="30"/>
      <c r="M165" s="143" t="s">
        <v>1</v>
      </c>
      <c r="N165" s="144" t="s">
        <v>41</v>
      </c>
      <c r="O165" s="49"/>
      <c r="P165" s="145">
        <f>O165*H165</f>
        <v>0</v>
      </c>
      <c r="Q165" s="145">
        <v>0</v>
      </c>
      <c r="R165" s="145">
        <f>Q165*H165</f>
        <v>0</v>
      </c>
      <c r="S165" s="145">
        <v>0.58</v>
      </c>
      <c r="T165" s="146">
        <f>S165*H165</f>
        <v>3.4799999999999995</v>
      </c>
      <c r="AR165" s="16" t="s">
        <v>123</v>
      </c>
      <c r="AT165" s="16" t="s">
        <v>120</v>
      </c>
      <c r="AU165" s="16" t="s">
        <v>79</v>
      </c>
      <c r="AY165" s="16" t="s">
        <v>118</v>
      </c>
      <c r="BE165" s="147">
        <f>IF(N165="základní",J165,0)</f>
        <v>0</v>
      </c>
      <c r="BF165" s="147">
        <f>IF(N165="snížená",J165,0)</f>
        <v>0</v>
      </c>
      <c r="BG165" s="147">
        <f>IF(N165="zákl. přenesená",J165,0)</f>
        <v>0</v>
      </c>
      <c r="BH165" s="147">
        <f>IF(N165="sníž. přenesená",J165,0)</f>
        <v>0</v>
      </c>
      <c r="BI165" s="147">
        <f>IF(N165="nulová",J165,0)</f>
        <v>0</v>
      </c>
      <c r="BJ165" s="16" t="s">
        <v>75</v>
      </c>
      <c r="BK165" s="147">
        <f>ROUND(I165*H165,2)</f>
        <v>0</v>
      </c>
      <c r="BL165" s="16" t="s">
        <v>123</v>
      </c>
      <c r="BM165" s="16" t="s">
        <v>199</v>
      </c>
    </row>
    <row r="166" spans="2:51" s="11" customFormat="1" ht="11.25">
      <c r="B166" s="148"/>
      <c r="D166" s="149" t="s">
        <v>125</v>
      </c>
      <c r="E166" s="150" t="s">
        <v>1</v>
      </c>
      <c r="F166" s="151" t="s">
        <v>200</v>
      </c>
      <c r="H166" s="150" t="s">
        <v>1</v>
      </c>
      <c r="I166" s="152"/>
      <c r="L166" s="148"/>
      <c r="M166" s="153"/>
      <c r="N166" s="154"/>
      <c r="O166" s="154"/>
      <c r="P166" s="154"/>
      <c r="Q166" s="154"/>
      <c r="R166" s="154"/>
      <c r="S166" s="154"/>
      <c r="T166" s="155"/>
      <c r="AT166" s="150" t="s">
        <v>125</v>
      </c>
      <c r="AU166" s="150" t="s">
        <v>79</v>
      </c>
      <c r="AV166" s="11" t="s">
        <v>75</v>
      </c>
      <c r="AW166" s="11" t="s">
        <v>32</v>
      </c>
      <c r="AX166" s="11" t="s">
        <v>70</v>
      </c>
      <c r="AY166" s="150" t="s">
        <v>118</v>
      </c>
    </row>
    <row r="167" spans="2:51" s="11" customFormat="1" ht="11.25">
      <c r="B167" s="148"/>
      <c r="D167" s="149" t="s">
        <v>125</v>
      </c>
      <c r="E167" s="150" t="s">
        <v>1</v>
      </c>
      <c r="F167" s="151" t="s">
        <v>201</v>
      </c>
      <c r="H167" s="150" t="s">
        <v>1</v>
      </c>
      <c r="I167" s="152"/>
      <c r="L167" s="148"/>
      <c r="M167" s="153"/>
      <c r="N167" s="154"/>
      <c r="O167" s="154"/>
      <c r="P167" s="154"/>
      <c r="Q167" s="154"/>
      <c r="R167" s="154"/>
      <c r="S167" s="154"/>
      <c r="T167" s="155"/>
      <c r="AT167" s="150" t="s">
        <v>125</v>
      </c>
      <c r="AU167" s="150" t="s">
        <v>79</v>
      </c>
      <c r="AV167" s="11" t="s">
        <v>75</v>
      </c>
      <c r="AW167" s="11" t="s">
        <v>32</v>
      </c>
      <c r="AX167" s="11" t="s">
        <v>70</v>
      </c>
      <c r="AY167" s="150" t="s">
        <v>118</v>
      </c>
    </row>
    <row r="168" spans="2:51" s="12" customFormat="1" ht="11.25">
      <c r="B168" s="156"/>
      <c r="D168" s="149" t="s">
        <v>125</v>
      </c>
      <c r="E168" s="157" t="s">
        <v>1</v>
      </c>
      <c r="F168" s="158" t="s">
        <v>202</v>
      </c>
      <c r="H168" s="159">
        <v>6</v>
      </c>
      <c r="I168" s="160"/>
      <c r="L168" s="156"/>
      <c r="M168" s="161"/>
      <c r="N168" s="162"/>
      <c r="O168" s="162"/>
      <c r="P168" s="162"/>
      <c r="Q168" s="162"/>
      <c r="R168" s="162"/>
      <c r="S168" s="162"/>
      <c r="T168" s="163"/>
      <c r="AT168" s="157" t="s">
        <v>125</v>
      </c>
      <c r="AU168" s="157" t="s">
        <v>79</v>
      </c>
      <c r="AV168" s="12" t="s">
        <v>79</v>
      </c>
      <c r="AW168" s="12" t="s">
        <v>32</v>
      </c>
      <c r="AX168" s="12" t="s">
        <v>70</v>
      </c>
      <c r="AY168" s="157" t="s">
        <v>118</v>
      </c>
    </row>
    <row r="169" spans="2:51" s="14" customFormat="1" ht="11.25">
      <c r="B169" s="172"/>
      <c r="D169" s="149" t="s">
        <v>125</v>
      </c>
      <c r="E169" s="173" t="s">
        <v>1</v>
      </c>
      <c r="F169" s="174" t="s">
        <v>179</v>
      </c>
      <c r="H169" s="175">
        <v>6</v>
      </c>
      <c r="I169" s="176"/>
      <c r="L169" s="172"/>
      <c r="M169" s="177"/>
      <c r="N169" s="178"/>
      <c r="O169" s="178"/>
      <c r="P169" s="178"/>
      <c r="Q169" s="178"/>
      <c r="R169" s="178"/>
      <c r="S169" s="178"/>
      <c r="T169" s="179"/>
      <c r="AT169" s="173" t="s">
        <v>125</v>
      </c>
      <c r="AU169" s="173" t="s">
        <v>79</v>
      </c>
      <c r="AV169" s="14" t="s">
        <v>123</v>
      </c>
      <c r="AW169" s="14" t="s">
        <v>32</v>
      </c>
      <c r="AX169" s="14" t="s">
        <v>75</v>
      </c>
      <c r="AY169" s="173" t="s">
        <v>118</v>
      </c>
    </row>
    <row r="170" spans="2:65" s="1" customFormat="1" ht="16.5" customHeight="1">
      <c r="B170" s="135"/>
      <c r="C170" s="136" t="s">
        <v>203</v>
      </c>
      <c r="D170" s="136" t="s">
        <v>120</v>
      </c>
      <c r="E170" s="137" t="s">
        <v>204</v>
      </c>
      <c r="F170" s="138" t="s">
        <v>205</v>
      </c>
      <c r="G170" s="139" t="s">
        <v>182</v>
      </c>
      <c r="H170" s="140">
        <v>6</v>
      </c>
      <c r="I170" s="141"/>
      <c r="J170" s="142">
        <f>ROUND(I170*H170,2)</f>
        <v>0</v>
      </c>
      <c r="K170" s="138" t="s">
        <v>183</v>
      </c>
      <c r="L170" s="30"/>
      <c r="M170" s="143" t="s">
        <v>1</v>
      </c>
      <c r="N170" s="144" t="s">
        <v>41</v>
      </c>
      <c r="O170" s="49"/>
      <c r="P170" s="145">
        <f>O170*H170</f>
        <v>0</v>
      </c>
      <c r="Q170" s="145">
        <v>0</v>
      </c>
      <c r="R170" s="145">
        <f>Q170*H170</f>
        <v>0</v>
      </c>
      <c r="S170" s="145">
        <v>0.22</v>
      </c>
      <c r="T170" s="146">
        <f>S170*H170</f>
        <v>1.32</v>
      </c>
      <c r="AR170" s="16" t="s">
        <v>123</v>
      </c>
      <c r="AT170" s="16" t="s">
        <v>120</v>
      </c>
      <c r="AU170" s="16" t="s">
        <v>79</v>
      </c>
      <c r="AY170" s="16" t="s">
        <v>118</v>
      </c>
      <c r="BE170" s="147">
        <f>IF(N170="základní",J170,0)</f>
        <v>0</v>
      </c>
      <c r="BF170" s="147">
        <f>IF(N170="snížená",J170,0)</f>
        <v>0</v>
      </c>
      <c r="BG170" s="147">
        <f>IF(N170="zákl. přenesená",J170,0)</f>
        <v>0</v>
      </c>
      <c r="BH170" s="147">
        <f>IF(N170="sníž. přenesená",J170,0)</f>
        <v>0</v>
      </c>
      <c r="BI170" s="147">
        <f>IF(N170="nulová",J170,0)</f>
        <v>0</v>
      </c>
      <c r="BJ170" s="16" t="s">
        <v>75</v>
      </c>
      <c r="BK170" s="147">
        <f>ROUND(I170*H170,2)</f>
        <v>0</v>
      </c>
      <c r="BL170" s="16" t="s">
        <v>123</v>
      </c>
      <c r="BM170" s="16" t="s">
        <v>206</v>
      </c>
    </row>
    <row r="171" spans="2:65" s="1" customFormat="1" ht="16.5" customHeight="1">
      <c r="B171" s="135"/>
      <c r="C171" s="136" t="s">
        <v>207</v>
      </c>
      <c r="D171" s="136" t="s">
        <v>120</v>
      </c>
      <c r="E171" s="137" t="s">
        <v>208</v>
      </c>
      <c r="F171" s="138" t="s">
        <v>209</v>
      </c>
      <c r="G171" s="139" t="s">
        <v>210</v>
      </c>
      <c r="H171" s="140">
        <v>315</v>
      </c>
      <c r="I171" s="141"/>
      <c r="J171" s="142">
        <f>ROUND(I171*H171,2)</f>
        <v>0</v>
      </c>
      <c r="K171" s="138" t="s">
        <v>183</v>
      </c>
      <c r="L171" s="30"/>
      <c r="M171" s="143" t="s">
        <v>1</v>
      </c>
      <c r="N171" s="144" t="s">
        <v>41</v>
      </c>
      <c r="O171" s="49"/>
      <c r="P171" s="145">
        <f>O171*H171</f>
        <v>0</v>
      </c>
      <c r="Q171" s="145">
        <v>0</v>
      </c>
      <c r="R171" s="145">
        <f>Q171*H171</f>
        <v>0</v>
      </c>
      <c r="S171" s="145">
        <v>0</v>
      </c>
      <c r="T171" s="146">
        <f>S171*H171</f>
        <v>0</v>
      </c>
      <c r="AR171" s="16" t="s">
        <v>123</v>
      </c>
      <c r="AT171" s="16" t="s">
        <v>120</v>
      </c>
      <c r="AU171" s="16" t="s">
        <v>79</v>
      </c>
      <c r="AY171" s="16" t="s">
        <v>118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6" t="s">
        <v>75</v>
      </c>
      <c r="BK171" s="147">
        <f>ROUND(I171*H171,2)</f>
        <v>0</v>
      </c>
      <c r="BL171" s="16" t="s">
        <v>123</v>
      </c>
      <c r="BM171" s="16" t="s">
        <v>211</v>
      </c>
    </row>
    <row r="172" spans="2:51" s="11" customFormat="1" ht="11.25">
      <c r="B172" s="148"/>
      <c r="D172" s="149" t="s">
        <v>125</v>
      </c>
      <c r="E172" s="150" t="s">
        <v>1</v>
      </c>
      <c r="F172" s="151" t="s">
        <v>212</v>
      </c>
      <c r="H172" s="150" t="s">
        <v>1</v>
      </c>
      <c r="I172" s="152"/>
      <c r="L172" s="148"/>
      <c r="M172" s="153"/>
      <c r="N172" s="154"/>
      <c r="O172" s="154"/>
      <c r="P172" s="154"/>
      <c r="Q172" s="154"/>
      <c r="R172" s="154"/>
      <c r="S172" s="154"/>
      <c r="T172" s="155"/>
      <c r="AT172" s="150" t="s">
        <v>125</v>
      </c>
      <c r="AU172" s="150" t="s">
        <v>79</v>
      </c>
      <c r="AV172" s="11" t="s">
        <v>75</v>
      </c>
      <c r="AW172" s="11" t="s">
        <v>32</v>
      </c>
      <c r="AX172" s="11" t="s">
        <v>70</v>
      </c>
      <c r="AY172" s="150" t="s">
        <v>118</v>
      </c>
    </row>
    <row r="173" spans="2:51" s="11" customFormat="1" ht="11.25">
      <c r="B173" s="148"/>
      <c r="D173" s="149" t="s">
        <v>125</v>
      </c>
      <c r="E173" s="150" t="s">
        <v>1</v>
      </c>
      <c r="F173" s="151" t="s">
        <v>213</v>
      </c>
      <c r="H173" s="150" t="s">
        <v>1</v>
      </c>
      <c r="I173" s="152"/>
      <c r="L173" s="148"/>
      <c r="M173" s="153"/>
      <c r="N173" s="154"/>
      <c r="O173" s="154"/>
      <c r="P173" s="154"/>
      <c r="Q173" s="154"/>
      <c r="R173" s="154"/>
      <c r="S173" s="154"/>
      <c r="T173" s="155"/>
      <c r="AT173" s="150" t="s">
        <v>125</v>
      </c>
      <c r="AU173" s="150" t="s">
        <v>79</v>
      </c>
      <c r="AV173" s="11" t="s">
        <v>75</v>
      </c>
      <c r="AW173" s="11" t="s">
        <v>32</v>
      </c>
      <c r="AX173" s="11" t="s">
        <v>70</v>
      </c>
      <c r="AY173" s="150" t="s">
        <v>118</v>
      </c>
    </row>
    <row r="174" spans="2:51" s="11" customFormat="1" ht="11.25">
      <c r="B174" s="148"/>
      <c r="D174" s="149" t="s">
        <v>125</v>
      </c>
      <c r="E174" s="150" t="s">
        <v>1</v>
      </c>
      <c r="F174" s="151" t="s">
        <v>214</v>
      </c>
      <c r="H174" s="150" t="s">
        <v>1</v>
      </c>
      <c r="I174" s="152"/>
      <c r="L174" s="148"/>
      <c r="M174" s="153"/>
      <c r="N174" s="154"/>
      <c r="O174" s="154"/>
      <c r="P174" s="154"/>
      <c r="Q174" s="154"/>
      <c r="R174" s="154"/>
      <c r="S174" s="154"/>
      <c r="T174" s="155"/>
      <c r="AT174" s="150" t="s">
        <v>125</v>
      </c>
      <c r="AU174" s="150" t="s">
        <v>79</v>
      </c>
      <c r="AV174" s="11" t="s">
        <v>75</v>
      </c>
      <c r="AW174" s="11" t="s">
        <v>32</v>
      </c>
      <c r="AX174" s="11" t="s">
        <v>70</v>
      </c>
      <c r="AY174" s="150" t="s">
        <v>118</v>
      </c>
    </row>
    <row r="175" spans="2:51" s="11" customFormat="1" ht="11.25">
      <c r="B175" s="148"/>
      <c r="D175" s="149" t="s">
        <v>125</v>
      </c>
      <c r="E175" s="150" t="s">
        <v>1</v>
      </c>
      <c r="F175" s="151" t="s">
        <v>215</v>
      </c>
      <c r="H175" s="150" t="s">
        <v>1</v>
      </c>
      <c r="I175" s="152"/>
      <c r="L175" s="148"/>
      <c r="M175" s="153"/>
      <c r="N175" s="154"/>
      <c r="O175" s="154"/>
      <c r="P175" s="154"/>
      <c r="Q175" s="154"/>
      <c r="R175" s="154"/>
      <c r="S175" s="154"/>
      <c r="T175" s="155"/>
      <c r="AT175" s="150" t="s">
        <v>125</v>
      </c>
      <c r="AU175" s="150" t="s">
        <v>79</v>
      </c>
      <c r="AV175" s="11" t="s">
        <v>75</v>
      </c>
      <c r="AW175" s="11" t="s">
        <v>32</v>
      </c>
      <c r="AX175" s="11" t="s">
        <v>70</v>
      </c>
      <c r="AY175" s="150" t="s">
        <v>118</v>
      </c>
    </row>
    <row r="176" spans="2:51" s="12" customFormat="1" ht="11.25">
      <c r="B176" s="156"/>
      <c r="D176" s="149" t="s">
        <v>125</v>
      </c>
      <c r="E176" s="157" t="s">
        <v>1</v>
      </c>
      <c r="F176" s="158" t="s">
        <v>216</v>
      </c>
      <c r="H176" s="159">
        <v>315</v>
      </c>
      <c r="I176" s="160"/>
      <c r="L176" s="156"/>
      <c r="M176" s="161"/>
      <c r="N176" s="162"/>
      <c r="O176" s="162"/>
      <c r="P176" s="162"/>
      <c r="Q176" s="162"/>
      <c r="R176" s="162"/>
      <c r="S176" s="162"/>
      <c r="T176" s="163"/>
      <c r="AT176" s="157" t="s">
        <v>125</v>
      </c>
      <c r="AU176" s="157" t="s">
        <v>79</v>
      </c>
      <c r="AV176" s="12" t="s">
        <v>79</v>
      </c>
      <c r="AW176" s="12" t="s">
        <v>32</v>
      </c>
      <c r="AX176" s="12" t="s">
        <v>70</v>
      </c>
      <c r="AY176" s="157" t="s">
        <v>118</v>
      </c>
    </row>
    <row r="177" spans="2:51" s="14" customFormat="1" ht="11.25">
      <c r="B177" s="172"/>
      <c r="D177" s="149" t="s">
        <v>125</v>
      </c>
      <c r="E177" s="173" t="s">
        <v>1</v>
      </c>
      <c r="F177" s="174" t="s">
        <v>179</v>
      </c>
      <c r="H177" s="175">
        <v>315</v>
      </c>
      <c r="I177" s="176"/>
      <c r="L177" s="172"/>
      <c r="M177" s="177"/>
      <c r="N177" s="178"/>
      <c r="O177" s="178"/>
      <c r="P177" s="178"/>
      <c r="Q177" s="178"/>
      <c r="R177" s="178"/>
      <c r="S177" s="178"/>
      <c r="T177" s="179"/>
      <c r="AT177" s="173" t="s">
        <v>125</v>
      </c>
      <c r="AU177" s="173" t="s">
        <v>79</v>
      </c>
      <c r="AV177" s="14" t="s">
        <v>123</v>
      </c>
      <c r="AW177" s="14" t="s">
        <v>32</v>
      </c>
      <c r="AX177" s="14" t="s">
        <v>75</v>
      </c>
      <c r="AY177" s="173" t="s">
        <v>118</v>
      </c>
    </row>
    <row r="178" spans="2:65" s="1" customFormat="1" ht="16.5" customHeight="1">
      <c r="B178" s="135"/>
      <c r="C178" s="136" t="s">
        <v>217</v>
      </c>
      <c r="D178" s="136" t="s">
        <v>120</v>
      </c>
      <c r="E178" s="137" t="s">
        <v>218</v>
      </c>
      <c r="F178" s="138" t="s">
        <v>219</v>
      </c>
      <c r="G178" s="139" t="s">
        <v>220</v>
      </c>
      <c r="H178" s="140">
        <v>180</v>
      </c>
      <c r="I178" s="141"/>
      <c r="J178" s="142">
        <f>ROUND(I178*H178,2)</f>
        <v>0</v>
      </c>
      <c r="K178" s="138" t="s">
        <v>183</v>
      </c>
      <c r="L178" s="30"/>
      <c r="M178" s="143" t="s">
        <v>1</v>
      </c>
      <c r="N178" s="144" t="s">
        <v>41</v>
      </c>
      <c r="O178" s="49"/>
      <c r="P178" s="145">
        <f>O178*H178</f>
        <v>0</v>
      </c>
      <c r="Q178" s="145">
        <v>0</v>
      </c>
      <c r="R178" s="145">
        <f>Q178*H178</f>
        <v>0</v>
      </c>
      <c r="S178" s="145">
        <v>0</v>
      </c>
      <c r="T178" s="146">
        <f>S178*H178</f>
        <v>0</v>
      </c>
      <c r="AR178" s="16" t="s">
        <v>123</v>
      </c>
      <c r="AT178" s="16" t="s">
        <v>120</v>
      </c>
      <c r="AU178" s="16" t="s">
        <v>79</v>
      </c>
      <c r="AY178" s="16" t="s">
        <v>118</v>
      </c>
      <c r="BE178" s="147">
        <f>IF(N178="základní",J178,0)</f>
        <v>0</v>
      </c>
      <c r="BF178" s="147">
        <f>IF(N178="snížená",J178,0)</f>
        <v>0</v>
      </c>
      <c r="BG178" s="147">
        <f>IF(N178="zákl. přenesená",J178,0)</f>
        <v>0</v>
      </c>
      <c r="BH178" s="147">
        <f>IF(N178="sníž. přenesená",J178,0)</f>
        <v>0</v>
      </c>
      <c r="BI178" s="147">
        <f>IF(N178="nulová",J178,0)</f>
        <v>0</v>
      </c>
      <c r="BJ178" s="16" t="s">
        <v>75</v>
      </c>
      <c r="BK178" s="147">
        <f>ROUND(I178*H178,2)</f>
        <v>0</v>
      </c>
      <c r="BL178" s="16" t="s">
        <v>123</v>
      </c>
      <c r="BM178" s="16" t="s">
        <v>221</v>
      </c>
    </row>
    <row r="179" spans="2:51" s="11" customFormat="1" ht="11.25">
      <c r="B179" s="148"/>
      <c r="D179" s="149" t="s">
        <v>125</v>
      </c>
      <c r="E179" s="150" t="s">
        <v>1</v>
      </c>
      <c r="F179" s="151" t="s">
        <v>222</v>
      </c>
      <c r="H179" s="150" t="s">
        <v>1</v>
      </c>
      <c r="I179" s="152"/>
      <c r="L179" s="148"/>
      <c r="M179" s="153"/>
      <c r="N179" s="154"/>
      <c r="O179" s="154"/>
      <c r="P179" s="154"/>
      <c r="Q179" s="154"/>
      <c r="R179" s="154"/>
      <c r="S179" s="154"/>
      <c r="T179" s="155"/>
      <c r="AT179" s="150" t="s">
        <v>125</v>
      </c>
      <c r="AU179" s="150" t="s">
        <v>79</v>
      </c>
      <c r="AV179" s="11" t="s">
        <v>75</v>
      </c>
      <c r="AW179" s="11" t="s">
        <v>32</v>
      </c>
      <c r="AX179" s="11" t="s">
        <v>70</v>
      </c>
      <c r="AY179" s="150" t="s">
        <v>118</v>
      </c>
    </row>
    <row r="180" spans="2:51" s="12" customFormat="1" ht="11.25">
      <c r="B180" s="156"/>
      <c r="D180" s="149" t="s">
        <v>125</v>
      </c>
      <c r="E180" s="157" t="s">
        <v>1</v>
      </c>
      <c r="F180" s="158" t="s">
        <v>223</v>
      </c>
      <c r="H180" s="159">
        <v>180</v>
      </c>
      <c r="I180" s="160"/>
      <c r="L180" s="156"/>
      <c r="M180" s="161"/>
      <c r="N180" s="162"/>
      <c r="O180" s="162"/>
      <c r="P180" s="162"/>
      <c r="Q180" s="162"/>
      <c r="R180" s="162"/>
      <c r="S180" s="162"/>
      <c r="T180" s="163"/>
      <c r="AT180" s="157" t="s">
        <v>125</v>
      </c>
      <c r="AU180" s="157" t="s">
        <v>79</v>
      </c>
      <c r="AV180" s="12" t="s">
        <v>79</v>
      </c>
      <c r="AW180" s="12" t="s">
        <v>32</v>
      </c>
      <c r="AX180" s="12" t="s">
        <v>70</v>
      </c>
      <c r="AY180" s="157" t="s">
        <v>118</v>
      </c>
    </row>
    <row r="181" spans="2:51" s="14" customFormat="1" ht="11.25">
      <c r="B181" s="172"/>
      <c r="D181" s="149" t="s">
        <v>125</v>
      </c>
      <c r="E181" s="173" t="s">
        <v>1</v>
      </c>
      <c r="F181" s="174" t="s">
        <v>179</v>
      </c>
      <c r="H181" s="175">
        <v>180</v>
      </c>
      <c r="I181" s="176"/>
      <c r="L181" s="172"/>
      <c r="M181" s="177"/>
      <c r="N181" s="178"/>
      <c r="O181" s="178"/>
      <c r="P181" s="178"/>
      <c r="Q181" s="178"/>
      <c r="R181" s="178"/>
      <c r="S181" s="178"/>
      <c r="T181" s="179"/>
      <c r="AT181" s="173" t="s">
        <v>125</v>
      </c>
      <c r="AU181" s="173" t="s">
        <v>79</v>
      </c>
      <c r="AV181" s="14" t="s">
        <v>123</v>
      </c>
      <c r="AW181" s="14" t="s">
        <v>32</v>
      </c>
      <c r="AX181" s="14" t="s">
        <v>75</v>
      </c>
      <c r="AY181" s="173" t="s">
        <v>118</v>
      </c>
    </row>
    <row r="182" spans="2:65" s="1" customFormat="1" ht="16.5" customHeight="1">
      <c r="B182" s="135"/>
      <c r="C182" s="136" t="s">
        <v>224</v>
      </c>
      <c r="D182" s="136" t="s">
        <v>120</v>
      </c>
      <c r="E182" s="137" t="s">
        <v>225</v>
      </c>
      <c r="F182" s="138" t="s">
        <v>226</v>
      </c>
      <c r="G182" s="139" t="s">
        <v>227</v>
      </c>
      <c r="H182" s="140">
        <v>7.2</v>
      </c>
      <c r="I182" s="141"/>
      <c r="J182" s="142">
        <f>ROUND(I182*H182,2)</f>
        <v>0</v>
      </c>
      <c r="K182" s="138" t="s">
        <v>183</v>
      </c>
      <c r="L182" s="30"/>
      <c r="M182" s="143" t="s">
        <v>1</v>
      </c>
      <c r="N182" s="144" t="s">
        <v>41</v>
      </c>
      <c r="O182" s="49"/>
      <c r="P182" s="145">
        <f>O182*H182</f>
        <v>0</v>
      </c>
      <c r="Q182" s="145">
        <v>0.00868</v>
      </c>
      <c r="R182" s="145">
        <f>Q182*H182</f>
        <v>0.062496</v>
      </c>
      <c r="S182" s="145">
        <v>0</v>
      </c>
      <c r="T182" s="146">
        <f>S182*H182</f>
        <v>0</v>
      </c>
      <c r="AR182" s="16" t="s">
        <v>123</v>
      </c>
      <c r="AT182" s="16" t="s">
        <v>120</v>
      </c>
      <c r="AU182" s="16" t="s">
        <v>79</v>
      </c>
      <c r="AY182" s="16" t="s">
        <v>118</v>
      </c>
      <c r="BE182" s="147">
        <f>IF(N182="základní",J182,0)</f>
        <v>0</v>
      </c>
      <c r="BF182" s="147">
        <f>IF(N182="snížená",J182,0)</f>
        <v>0</v>
      </c>
      <c r="BG182" s="147">
        <f>IF(N182="zákl. přenesená",J182,0)</f>
        <v>0</v>
      </c>
      <c r="BH182" s="147">
        <f>IF(N182="sníž. přenesená",J182,0)</f>
        <v>0</v>
      </c>
      <c r="BI182" s="147">
        <f>IF(N182="nulová",J182,0)</f>
        <v>0</v>
      </c>
      <c r="BJ182" s="16" t="s">
        <v>75</v>
      </c>
      <c r="BK182" s="147">
        <f>ROUND(I182*H182,2)</f>
        <v>0</v>
      </c>
      <c r="BL182" s="16" t="s">
        <v>123</v>
      </c>
      <c r="BM182" s="16" t="s">
        <v>228</v>
      </c>
    </row>
    <row r="183" spans="2:51" s="12" customFormat="1" ht="11.25">
      <c r="B183" s="156"/>
      <c r="D183" s="149" t="s">
        <v>125</v>
      </c>
      <c r="E183" s="157" t="s">
        <v>1</v>
      </c>
      <c r="F183" s="158" t="s">
        <v>229</v>
      </c>
      <c r="H183" s="159">
        <v>7.2</v>
      </c>
      <c r="I183" s="160"/>
      <c r="L183" s="156"/>
      <c r="M183" s="161"/>
      <c r="N183" s="162"/>
      <c r="O183" s="162"/>
      <c r="P183" s="162"/>
      <c r="Q183" s="162"/>
      <c r="R183" s="162"/>
      <c r="S183" s="162"/>
      <c r="T183" s="163"/>
      <c r="AT183" s="157" t="s">
        <v>125</v>
      </c>
      <c r="AU183" s="157" t="s">
        <v>79</v>
      </c>
      <c r="AV183" s="12" t="s">
        <v>79</v>
      </c>
      <c r="AW183" s="12" t="s">
        <v>32</v>
      </c>
      <c r="AX183" s="12" t="s">
        <v>70</v>
      </c>
      <c r="AY183" s="157" t="s">
        <v>118</v>
      </c>
    </row>
    <row r="184" spans="2:51" s="14" customFormat="1" ht="11.25">
      <c r="B184" s="172"/>
      <c r="D184" s="149" t="s">
        <v>125</v>
      </c>
      <c r="E184" s="173" t="s">
        <v>1</v>
      </c>
      <c r="F184" s="174" t="s">
        <v>179</v>
      </c>
      <c r="H184" s="175">
        <v>7.2</v>
      </c>
      <c r="I184" s="176"/>
      <c r="L184" s="172"/>
      <c r="M184" s="177"/>
      <c r="N184" s="178"/>
      <c r="O184" s="178"/>
      <c r="P184" s="178"/>
      <c r="Q184" s="178"/>
      <c r="R184" s="178"/>
      <c r="S184" s="178"/>
      <c r="T184" s="179"/>
      <c r="AT184" s="173" t="s">
        <v>125</v>
      </c>
      <c r="AU184" s="173" t="s">
        <v>79</v>
      </c>
      <c r="AV184" s="14" t="s">
        <v>123</v>
      </c>
      <c r="AW184" s="14" t="s">
        <v>32</v>
      </c>
      <c r="AX184" s="14" t="s">
        <v>75</v>
      </c>
      <c r="AY184" s="173" t="s">
        <v>118</v>
      </c>
    </row>
    <row r="185" spans="2:65" s="1" customFormat="1" ht="16.5" customHeight="1">
      <c r="B185" s="135"/>
      <c r="C185" s="136" t="s">
        <v>230</v>
      </c>
      <c r="D185" s="136" t="s">
        <v>120</v>
      </c>
      <c r="E185" s="137" t="s">
        <v>231</v>
      </c>
      <c r="F185" s="138" t="s">
        <v>232</v>
      </c>
      <c r="G185" s="139" t="s">
        <v>227</v>
      </c>
      <c r="H185" s="140">
        <v>3.2</v>
      </c>
      <c r="I185" s="141"/>
      <c r="J185" s="142">
        <f>ROUND(I185*H185,2)</f>
        <v>0</v>
      </c>
      <c r="K185" s="138" t="s">
        <v>183</v>
      </c>
      <c r="L185" s="30"/>
      <c r="M185" s="143" t="s">
        <v>1</v>
      </c>
      <c r="N185" s="144" t="s">
        <v>41</v>
      </c>
      <c r="O185" s="49"/>
      <c r="P185" s="145">
        <f>O185*H185</f>
        <v>0</v>
      </c>
      <c r="Q185" s="145">
        <v>0.01068</v>
      </c>
      <c r="R185" s="145">
        <f>Q185*H185</f>
        <v>0.034176000000000005</v>
      </c>
      <c r="S185" s="145">
        <v>0</v>
      </c>
      <c r="T185" s="146">
        <f>S185*H185</f>
        <v>0</v>
      </c>
      <c r="AR185" s="16" t="s">
        <v>123</v>
      </c>
      <c r="AT185" s="16" t="s">
        <v>120</v>
      </c>
      <c r="AU185" s="16" t="s">
        <v>79</v>
      </c>
      <c r="AY185" s="16" t="s">
        <v>118</v>
      </c>
      <c r="BE185" s="147">
        <f>IF(N185="základní",J185,0)</f>
        <v>0</v>
      </c>
      <c r="BF185" s="147">
        <f>IF(N185="snížená",J185,0)</f>
        <v>0</v>
      </c>
      <c r="BG185" s="147">
        <f>IF(N185="zákl. přenesená",J185,0)</f>
        <v>0</v>
      </c>
      <c r="BH185" s="147">
        <f>IF(N185="sníž. přenesená",J185,0)</f>
        <v>0</v>
      </c>
      <c r="BI185" s="147">
        <f>IF(N185="nulová",J185,0)</f>
        <v>0</v>
      </c>
      <c r="BJ185" s="16" t="s">
        <v>75</v>
      </c>
      <c r="BK185" s="147">
        <f>ROUND(I185*H185,2)</f>
        <v>0</v>
      </c>
      <c r="BL185" s="16" t="s">
        <v>123</v>
      </c>
      <c r="BM185" s="16" t="s">
        <v>233</v>
      </c>
    </row>
    <row r="186" spans="2:51" s="12" customFormat="1" ht="11.25">
      <c r="B186" s="156"/>
      <c r="D186" s="149" t="s">
        <v>125</v>
      </c>
      <c r="E186" s="157" t="s">
        <v>1</v>
      </c>
      <c r="F186" s="158" t="s">
        <v>234</v>
      </c>
      <c r="H186" s="159">
        <v>3.2</v>
      </c>
      <c r="I186" s="160"/>
      <c r="L186" s="156"/>
      <c r="M186" s="161"/>
      <c r="N186" s="162"/>
      <c r="O186" s="162"/>
      <c r="P186" s="162"/>
      <c r="Q186" s="162"/>
      <c r="R186" s="162"/>
      <c r="S186" s="162"/>
      <c r="T186" s="163"/>
      <c r="AT186" s="157" t="s">
        <v>125</v>
      </c>
      <c r="AU186" s="157" t="s">
        <v>79</v>
      </c>
      <c r="AV186" s="12" t="s">
        <v>79</v>
      </c>
      <c r="AW186" s="12" t="s">
        <v>32</v>
      </c>
      <c r="AX186" s="12" t="s">
        <v>70</v>
      </c>
      <c r="AY186" s="157" t="s">
        <v>118</v>
      </c>
    </row>
    <row r="187" spans="2:51" s="14" customFormat="1" ht="11.25">
      <c r="B187" s="172"/>
      <c r="D187" s="149" t="s">
        <v>125</v>
      </c>
      <c r="E187" s="173" t="s">
        <v>1</v>
      </c>
      <c r="F187" s="174" t="s">
        <v>179</v>
      </c>
      <c r="H187" s="175">
        <v>3.2</v>
      </c>
      <c r="I187" s="176"/>
      <c r="L187" s="172"/>
      <c r="M187" s="177"/>
      <c r="N187" s="178"/>
      <c r="O187" s="178"/>
      <c r="P187" s="178"/>
      <c r="Q187" s="178"/>
      <c r="R187" s="178"/>
      <c r="S187" s="178"/>
      <c r="T187" s="179"/>
      <c r="AT187" s="173" t="s">
        <v>125</v>
      </c>
      <c r="AU187" s="173" t="s">
        <v>79</v>
      </c>
      <c r="AV187" s="14" t="s">
        <v>123</v>
      </c>
      <c r="AW187" s="14" t="s">
        <v>32</v>
      </c>
      <c r="AX187" s="14" t="s">
        <v>75</v>
      </c>
      <c r="AY187" s="173" t="s">
        <v>118</v>
      </c>
    </row>
    <row r="188" spans="2:65" s="1" customFormat="1" ht="16.5" customHeight="1">
      <c r="B188" s="135"/>
      <c r="C188" s="136" t="s">
        <v>235</v>
      </c>
      <c r="D188" s="136" t="s">
        <v>120</v>
      </c>
      <c r="E188" s="137" t="s">
        <v>236</v>
      </c>
      <c r="F188" s="138" t="s">
        <v>237</v>
      </c>
      <c r="G188" s="139" t="s">
        <v>227</v>
      </c>
      <c r="H188" s="140">
        <v>2.4</v>
      </c>
      <c r="I188" s="141"/>
      <c r="J188" s="142">
        <f>ROUND(I188*H188,2)</f>
        <v>0</v>
      </c>
      <c r="K188" s="138" t="s">
        <v>183</v>
      </c>
      <c r="L188" s="30"/>
      <c r="M188" s="143" t="s">
        <v>1</v>
      </c>
      <c r="N188" s="144" t="s">
        <v>41</v>
      </c>
      <c r="O188" s="49"/>
      <c r="P188" s="145">
        <f>O188*H188</f>
        <v>0</v>
      </c>
      <c r="Q188" s="145">
        <v>0.01269</v>
      </c>
      <c r="R188" s="145">
        <f>Q188*H188</f>
        <v>0.030455999999999997</v>
      </c>
      <c r="S188" s="145">
        <v>0</v>
      </c>
      <c r="T188" s="146">
        <f>S188*H188</f>
        <v>0</v>
      </c>
      <c r="AR188" s="16" t="s">
        <v>123</v>
      </c>
      <c r="AT188" s="16" t="s">
        <v>120</v>
      </c>
      <c r="AU188" s="16" t="s">
        <v>79</v>
      </c>
      <c r="AY188" s="16" t="s">
        <v>118</v>
      </c>
      <c r="BE188" s="147">
        <f>IF(N188="základní",J188,0)</f>
        <v>0</v>
      </c>
      <c r="BF188" s="147">
        <f>IF(N188="snížená",J188,0)</f>
        <v>0</v>
      </c>
      <c r="BG188" s="147">
        <f>IF(N188="zákl. přenesená",J188,0)</f>
        <v>0</v>
      </c>
      <c r="BH188" s="147">
        <f>IF(N188="sníž. přenesená",J188,0)</f>
        <v>0</v>
      </c>
      <c r="BI188" s="147">
        <f>IF(N188="nulová",J188,0)</f>
        <v>0</v>
      </c>
      <c r="BJ188" s="16" t="s">
        <v>75</v>
      </c>
      <c r="BK188" s="147">
        <f>ROUND(I188*H188,2)</f>
        <v>0</v>
      </c>
      <c r="BL188" s="16" t="s">
        <v>123</v>
      </c>
      <c r="BM188" s="16" t="s">
        <v>238</v>
      </c>
    </row>
    <row r="189" spans="2:51" s="12" customFormat="1" ht="11.25">
      <c r="B189" s="156"/>
      <c r="D189" s="149" t="s">
        <v>125</v>
      </c>
      <c r="E189" s="157" t="s">
        <v>1</v>
      </c>
      <c r="F189" s="158" t="s">
        <v>239</v>
      </c>
      <c r="H189" s="159">
        <v>2.4</v>
      </c>
      <c r="I189" s="160"/>
      <c r="L189" s="156"/>
      <c r="M189" s="161"/>
      <c r="N189" s="162"/>
      <c r="O189" s="162"/>
      <c r="P189" s="162"/>
      <c r="Q189" s="162"/>
      <c r="R189" s="162"/>
      <c r="S189" s="162"/>
      <c r="T189" s="163"/>
      <c r="AT189" s="157" t="s">
        <v>125</v>
      </c>
      <c r="AU189" s="157" t="s">
        <v>79</v>
      </c>
      <c r="AV189" s="12" t="s">
        <v>79</v>
      </c>
      <c r="AW189" s="12" t="s">
        <v>32</v>
      </c>
      <c r="AX189" s="12" t="s">
        <v>70</v>
      </c>
      <c r="AY189" s="157" t="s">
        <v>118</v>
      </c>
    </row>
    <row r="190" spans="2:51" s="14" customFormat="1" ht="11.25">
      <c r="B190" s="172"/>
      <c r="D190" s="149" t="s">
        <v>125</v>
      </c>
      <c r="E190" s="173" t="s">
        <v>1</v>
      </c>
      <c r="F190" s="174" t="s">
        <v>179</v>
      </c>
      <c r="H190" s="175">
        <v>2.4</v>
      </c>
      <c r="I190" s="176"/>
      <c r="L190" s="172"/>
      <c r="M190" s="177"/>
      <c r="N190" s="178"/>
      <c r="O190" s="178"/>
      <c r="P190" s="178"/>
      <c r="Q190" s="178"/>
      <c r="R190" s="178"/>
      <c r="S190" s="178"/>
      <c r="T190" s="179"/>
      <c r="AT190" s="173" t="s">
        <v>125</v>
      </c>
      <c r="AU190" s="173" t="s">
        <v>79</v>
      </c>
      <c r="AV190" s="14" t="s">
        <v>123</v>
      </c>
      <c r="AW190" s="14" t="s">
        <v>32</v>
      </c>
      <c r="AX190" s="14" t="s">
        <v>75</v>
      </c>
      <c r="AY190" s="173" t="s">
        <v>118</v>
      </c>
    </row>
    <row r="191" spans="2:65" s="1" customFormat="1" ht="16.5" customHeight="1">
      <c r="B191" s="135"/>
      <c r="C191" s="136" t="s">
        <v>240</v>
      </c>
      <c r="D191" s="136" t="s">
        <v>120</v>
      </c>
      <c r="E191" s="137" t="s">
        <v>241</v>
      </c>
      <c r="F191" s="138" t="s">
        <v>242</v>
      </c>
      <c r="G191" s="139" t="s">
        <v>227</v>
      </c>
      <c r="H191" s="140">
        <v>9.6</v>
      </c>
      <c r="I191" s="141"/>
      <c r="J191" s="142">
        <f>ROUND(I191*H191,2)</f>
        <v>0</v>
      </c>
      <c r="K191" s="138" t="s">
        <v>183</v>
      </c>
      <c r="L191" s="30"/>
      <c r="M191" s="143" t="s">
        <v>1</v>
      </c>
      <c r="N191" s="144" t="s">
        <v>41</v>
      </c>
      <c r="O191" s="49"/>
      <c r="P191" s="145">
        <f>O191*H191</f>
        <v>0</v>
      </c>
      <c r="Q191" s="145">
        <v>0.10775</v>
      </c>
      <c r="R191" s="145">
        <f>Q191*H191</f>
        <v>1.0344</v>
      </c>
      <c r="S191" s="145">
        <v>0</v>
      </c>
      <c r="T191" s="146">
        <f>S191*H191</f>
        <v>0</v>
      </c>
      <c r="AR191" s="16" t="s">
        <v>123</v>
      </c>
      <c r="AT191" s="16" t="s">
        <v>120</v>
      </c>
      <c r="AU191" s="16" t="s">
        <v>79</v>
      </c>
      <c r="AY191" s="16" t="s">
        <v>118</v>
      </c>
      <c r="BE191" s="147">
        <f>IF(N191="základní",J191,0)</f>
        <v>0</v>
      </c>
      <c r="BF191" s="147">
        <f>IF(N191="snížená",J191,0)</f>
        <v>0</v>
      </c>
      <c r="BG191" s="147">
        <f>IF(N191="zákl. přenesená",J191,0)</f>
        <v>0</v>
      </c>
      <c r="BH191" s="147">
        <f>IF(N191="sníž. přenesená",J191,0)</f>
        <v>0</v>
      </c>
      <c r="BI191" s="147">
        <f>IF(N191="nulová",J191,0)</f>
        <v>0</v>
      </c>
      <c r="BJ191" s="16" t="s">
        <v>75</v>
      </c>
      <c r="BK191" s="147">
        <f>ROUND(I191*H191,2)</f>
        <v>0</v>
      </c>
      <c r="BL191" s="16" t="s">
        <v>123</v>
      </c>
      <c r="BM191" s="16" t="s">
        <v>243</v>
      </c>
    </row>
    <row r="192" spans="2:51" s="12" customFormat="1" ht="11.25">
      <c r="B192" s="156"/>
      <c r="D192" s="149" t="s">
        <v>125</v>
      </c>
      <c r="E192" s="157" t="s">
        <v>1</v>
      </c>
      <c r="F192" s="158" t="s">
        <v>244</v>
      </c>
      <c r="H192" s="159">
        <v>9.6</v>
      </c>
      <c r="I192" s="160"/>
      <c r="L192" s="156"/>
      <c r="M192" s="161"/>
      <c r="N192" s="162"/>
      <c r="O192" s="162"/>
      <c r="P192" s="162"/>
      <c r="Q192" s="162"/>
      <c r="R192" s="162"/>
      <c r="S192" s="162"/>
      <c r="T192" s="163"/>
      <c r="AT192" s="157" t="s">
        <v>125</v>
      </c>
      <c r="AU192" s="157" t="s">
        <v>79</v>
      </c>
      <c r="AV192" s="12" t="s">
        <v>79</v>
      </c>
      <c r="AW192" s="12" t="s">
        <v>32</v>
      </c>
      <c r="AX192" s="12" t="s">
        <v>70</v>
      </c>
      <c r="AY192" s="157" t="s">
        <v>118</v>
      </c>
    </row>
    <row r="193" spans="2:51" s="14" customFormat="1" ht="11.25">
      <c r="B193" s="172"/>
      <c r="D193" s="149" t="s">
        <v>125</v>
      </c>
      <c r="E193" s="173" t="s">
        <v>1</v>
      </c>
      <c r="F193" s="174" t="s">
        <v>179</v>
      </c>
      <c r="H193" s="175">
        <v>9.6</v>
      </c>
      <c r="I193" s="176"/>
      <c r="L193" s="172"/>
      <c r="M193" s="177"/>
      <c r="N193" s="178"/>
      <c r="O193" s="178"/>
      <c r="P193" s="178"/>
      <c r="Q193" s="178"/>
      <c r="R193" s="178"/>
      <c r="S193" s="178"/>
      <c r="T193" s="179"/>
      <c r="AT193" s="173" t="s">
        <v>125</v>
      </c>
      <c r="AU193" s="173" t="s">
        <v>79</v>
      </c>
      <c r="AV193" s="14" t="s">
        <v>123</v>
      </c>
      <c r="AW193" s="14" t="s">
        <v>32</v>
      </c>
      <c r="AX193" s="14" t="s">
        <v>75</v>
      </c>
      <c r="AY193" s="173" t="s">
        <v>118</v>
      </c>
    </row>
    <row r="194" spans="2:65" s="1" customFormat="1" ht="16.5" customHeight="1">
      <c r="B194" s="135"/>
      <c r="C194" s="136" t="s">
        <v>245</v>
      </c>
      <c r="D194" s="136" t="s">
        <v>120</v>
      </c>
      <c r="E194" s="137" t="s">
        <v>246</v>
      </c>
      <c r="F194" s="138" t="s">
        <v>247</v>
      </c>
      <c r="G194" s="139" t="s">
        <v>248</v>
      </c>
      <c r="H194" s="140">
        <v>1332.9</v>
      </c>
      <c r="I194" s="141"/>
      <c r="J194" s="142">
        <f>ROUND(I194*H194,2)</f>
        <v>0</v>
      </c>
      <c r="K194" s="138" t="s">
        <v>1</v>
      </c>
      <c r="L194" s="30"/>
      <c r="M194" s="143" t="s">
        <v>1</v>
      </c>
      <c r="N194" s="144" t="s">
        <v>41</v>
      </c>
      <c r="O194" s="49"/>
      <c r="P194" s="145">
        <f>O194*H194</f>
        <v>0</v>
      </c>
      <c r="Q194" s="145">
        <v>0</v>
      </c>
      <c r="R194" s="145">
        <f>Q194*H194</f>
        <v>0</v>
      </c>
      <c r="S194" s="145">
        <v>0</v>
      </c>
      <c r="T194" s="146">
        <f>S194*H194</f>
        <v>0</v>
      </c>
      <c r="AR194" s="16" t="s">
        <v>123</v>
      </c>
      <c r="AT194" s="16" t="s">
        <v>120</v>
      </c>
      <c r="AU194" s="16" t="s">
        <v>79</v>
      </c>
      <c r="AY194" s="16" t="s">
        <v>118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6" t="s">
        <v>75</v>
      </c>
      <c r="BK194" s="147">
        <f>ROUND(I194*H194,2)</f>
        <v>0</v>
      </c>
      <c r="BL194" s="16" t="s">
        <v>123</v>
      </c>
      <c r="BM194" s="16" t="s">
        <v>249</v>
      </c>
    </row>
    <row r="195" spans="2:51" s="11" customFormat="1" ht="11.25">
      <c r="B195" s="148"/>
      <c r="D195" s="149" t="s">
        <v>125</v>
      </c>
      <c r="E195" s="150" t="s">
        <v>1</v>
      </c>
      <c r="F195" s="151" t="s">
        <v>250</v>
      </c>
      <c r="H195" s="150" t="s">
        <v>1</v>
      </c>
      <c r="I195" s="152"/>
      <c r="L195" s="148"/>
      <c r="M195" s="153"/>
      <c r="N195" s="154"/>
      <c r="O195" s="154"/>
      <c r="P195" s="154"/>
      <c r="Q195" s="154"/>
      <c r="R195" s="154"/>
      <c r="S195" s="154"/>
      <c r="T195" s="155"/>
      <c r="AT195" s="150" t="s">
        <v>125</v>
      </c>
      <c r="AU195" s="150" t="s">
        <v>79</v>
      </c>
      <c r="AV195" s="11" t="s">
        <v>75</v>
      </c>
      <c r="AW195" s="11" t="s">
        <v>32</v>
      </c>
      <c r="AX195" s="11" t="s">
        <v>70</v>
      </c>
      <c r="AY195" s="150" t="s">
        <v>118</v>
      </c>
    </row>
    <row r="196" spans="2:51" s="11" customFormat="1" ht="11.25">
      <c r="B196" s="148"/>
      <c r="D196" s="149" t="s">
        <v>125</v>
      </c>
      <c r="E196" s="150" t="s">
        <v>1</v>
      </c>
      <c r="F196" s="151" t="s">
        <v>251</v>
      </c>
      <c r="H196" s="150" t="s">
        <v>1</v>
      </c>
      <c r="I196" s="152"/>
      <c r="L196" s="148"/>
      <c r="M196" s="153"/>
      <c r="N196" s="154"/>
      <c r="O196" s="154"/>
      <c r="P196" s="154"/>
      <c r="Q196" s="154"/>
      <c r="R196" s="154"/>
      <c r="S196" s="154"/>
      <c r="T196" s="155"/>
      <c r="AT196" s="150" t="s">
        <v>125</v>
      </c>
      <c r="AU196" s="150" t="s">
        <v>79</v>
      </c>
      <c r="AV196" s="11" t="s">
        <v>75</v>
      </c>
      <c r="AW196" s="11" t="s">
        <v>32</v>
      </c>
      <c r="AX196" s="11" t="s">
        <v>70</v>
      </c>
      <c r="AY196" s="150" t="s">
        <v>118</v>
      </c>
    </row>
    <row r="197" spans="2:51" s="11" customFormat="1" ht="11.25">
      <c r="B197" s="148"/>
      <c r="D197" s="149" t="s">
        <v>125</v>
      </c>
      <c r="E197" s="150" t="s">
        <v>1</v>
      </c>
      <c r="F197" s="151" t="s">
        <v>252</v>
      </c>
      <c r="H197" s="150" t="s">
        <v>1</v>
      </c>
      <c r="I197" s="152"/>
      <c r="L197" s="148"/>
      <c r="M197" s="153"/>
      <c r="N197" s="154"/>
      <c r="O197" s="154"/>
      <c r="P197" s="154"/>
      <c r="Q197" s="154"/>
      <c r="R197" s="154"/>
      <c r="S197" s="154"/>
      <c r="T197" s="155"/>
      <c r="AT197" s="150" t="s">
        <v>125</v>
      </c>
      <c r="AU197" s="150" t="s">
        <v>79</v>
      </c>
      <c r="AV197" s="11" t="s">
        <v>75</v>
      </c>
      <c r="AW197" s="11" t="s">
        <v>32</v>
      </c>
      <c r="AX197" s="11" t="s">
        <v>70</v>
      </c>
      <c r="AY197" s="150" t="s">
        <v>118</v>
      </c>
    </row>
    <row r="198" spans="2:51" s="11" customFormat="1" ht="11.25">
      <c r="B198" s="148"/>
      <c r="D198" s="149" t="s">
        <v>125</v>
      </c>
      <c r="E198" s="150" t="s">
        <v>1</v>
      </c>
      <c r="F198" s="151" t="s">
        <v>253</v>
      </c>
      <c r="H198" s="150" t="s">
        <v>1</v>
      </c>
      <c r="I198" s="152"/>
      <c r="L198" s="148"/>
      <c r="M198" s="153"/>
      <c r="N198" s="154"/>
      <c r="O198" s="154"/>
      <c r="P198" s="154"/>
      <c r="Q198" s="154"/>
      <c r="R198" s="154"/>
      <c r="S198" s="154"/>
      <c r="T198" s="155"/>
      <c r="AT198" s="150" t="s">
        <v>125</v>
      </c>
      <c r="AU198" s="150" t="s">
        <v>79</v>
      </c>
      <c r="AV198" s="11" t="s">
        <v>75</v>
      </c>
      <c r="AW198" s="11" t="s">
        <v>32</v>
      </c>
      <c r="AX198" s="11" t="s">
        <v>70</v>
      </c>
      <c r="AY198" s="150" t="s">
        <v>118</v>
      </c>
    </row>
    <row r="199" spans="2:51" s="12" customFormat="1" ht="11.25">
      <c r="B199" s="156"/>
      <c r="D199" s="149" t="s">
        <v>125</v>
      </c>
      <c r="E199" s="157" t="s">
        <v>1</v>
      </c>
      <c r="F199" s="158" t="s">
        <v>254</v>
      </c>
      <c r="H199" s="159">
        <v>1332.9</v>
      </c>
      <c r="I199" s="160"/>
      <c r="L199" s="156"/>
      <c r="M199" s="161"/>
      <c r="N199" s="162"/>
      <c r="O199" s="162"/>
      <c r="P199" s="162"/>
      <c r="Q199" s="162"/>
      <c r="R199" s="162"/>
      <c r="S199" s="162"/>
      <c r="T199" s="163"/>
      <c r="AT199" s="157" t="s">
        <v>125</v>
      </c>
      <c r="AU199" s="157" t="s">
        <v>79</v>
      </c>
      <c r="AV199" s="12" t="s">
        <v>79</v>
      </c>
      <c r="AW199" s="12" t="s">
        <v>32</v>
      </c>
      <c r="AX199" s="12" t="s">
        <v>70</v>
      </c>
      <c r="AY199" s="157" t="s">
        <v>118</v>
      </c>
    </row>
    <row r="200" spans="2:51" s="14" customFormat="1" ht="11.25">
      <c r="B200" s="172"/>
      <c r="D200" s="149" t="s">
        <v>125</v>
      </c>
      <c r="E200" s="173" t="s">
        <v>1</v>
      </c>
      <c r="F200" s="174" t="s">
        <v>179</v>
      </c>
      <c r="H200" s="175">
        <v>1332.9</v>
      </c>
      <c r="I200" s="176"/>
      <c r="L200" s="172"/>
      <c r="M200" s="177"/>
      <c r="N200" s="178"/>
      <c r="O200" s="178"/>
      <c r="P200" s="178"/>
      <c r="Q200" s="178"/>
      <c r="R200" s="178"/>
      <c r="S200" s="178"/>
      <c r="T200" s="179"/>
      <c r="AT200" s="173" t="s">
        <v>125</v>
      </c>
      <c r="AU200" s="173" t="s">
        <v>79</v>
      </c>
      <c r="AV200" s="14" t="s">
        <v>123</v>
      </c>
      <c r="AW200" s="14" t="s">
        <v>32</v>
      </c>
      <c r="AX200" s="14" t="s">
        <v>75</v>
      </c>
      <c r="AY200" s="173" t="s">
        <v>118</v>
      </c>
    </row>
    <row r="201" spans="2:65" s="1" customFormat="1" ht="16.5" customHeight="1">
      <c r="B201" s="135"/>
      <c r="C201" s="136" t="s">
        <v>255</v>
      </c>
      <c r="D201" s="136" t="s">
        <v>120</v>
      </c>
      <c r="E201" s="137" t="s">
        <v>256</v>
      </c>
      <c r="F201" s="138" t="s">
        <v>257</v>
      </c>
      <c r="G201" s="139" t="s">
        <v>248</v>
      </c>
      <c r="H201" s="140">
        <v>43.2</v>
      </c>
      <c r="I201" s="141"/>
      <c r="J201" s="142">
        <f>ROUND(I201*H201,2)</f>
        <v>0</v>
      </c>
      <c r="K201" s="138" t="s">
        <v>183</v>
      </c>
      <c r="L201" s="30"/>
      <c r="M201" s="143" t="s">
        <v>1</v>
      </c>
      <c r="N201" s="144" t="s">
        <v>41</v>
      </c>
      <c r="O201" s="49"/>
      <c r="P201" s="145">
        <f>O201*H201</f>
        <v>0</v>
      </c>
      <c r="Q201" s="145">
        <v>0</v>
      </c>
      <c r="R201" s="145">
        <f>Q201*H201</f>
        <v>0</v>
      </c>
      <c r="S201" s="145">
        <v>0</v>
      </c>
      <c r="T201" s="146">
        <f>S201*H201</f>
        <v>0</v>
      </c>
      <c r="AR201" s="16" t="s">
        <v>123</v>
      </c>
      <c r="AT201" s="16" t="s">
        <v>120</v>
      </c>
      <c r="AU201" s="16" t="s">
        <v>79</v>
      </c>
      <c r="AY201" s="16" t="s">
        <v>118</v>
      </c>
      <c r="BE201" s="147">
        <f>IF(N201="základní",J201,0)</f>
        <v>0</v>
      </c>
      <c r="BF201" s="147">
        <f>IF(N201="snížená",J201,0)</f>
        <v>0</v>
      </c>
      <c r="BG201" s="147">
        <f>IF(N201="zákl. přenesená",J201,0)</f>
        <v>0</v>
      </c>
      <c r="BH201" s="147">
        <f>IF(N201="sníž. přenesená",J201,0)</f>
        <v>0</v>
      </c>
      <c r="BI201" s="147">
        <f>IF(N201="nulová",J201,0)</f>
        <v>0</v>
      </c>
      <c r="BJ201" s="16" t="s">
        <v>75</v>
      </c>
      <c r="BK201" s="147">
        <f>ROUND(I201*H201,2)</f>
        <v>0</v>
      </c>
      <c r="BL201" s="16" t="s">
        <v>123</v>
      </c>
      <c r="BM201" s="16" t="s">
        <v>258</v>
      </c>
    </row>
    <row r="202" spans="2:51" s="12" customFormat="1" ht="11.25">
      <c r="B202" s="156"/>
      <c r="D202" s="149" t="s">
        <v>125</v>
      </c>
      <c r="E202" s="157" t="s">
        <v>1</v>
      </c>
      <c r="F202" s="158" t="s">
        <v>259</v>
      </c>
      <c r="H202" s="159">
        <v>43.2</v>
      </c>
      <c r="I202" s="160"/>
      <c r="L202" s="156"/>
      <c r="M202" s="161"/>
      <c r="N202" s="162"/>
      <c r="O202" s="162"/>
      <c r="P202" s="162"/>
      <c r="Q202" s="162"/>
      <c r="R202" s="162"/>
      <c r="S202" s="162"/>
      <c r="T202" s="163"/>
      <c r="AT202" s="157" t="s">
        <v>125</v>
      </c>
      <c r="AU202" s="157" t="s">
        <v>79</v>
      </c>
      <c r="AV202" s="12" t="s">
        <v>79</v>
      </c>
      <c r="AW202" s="12" t="s">
        <v>32</v>
      </c>
      <c r="AX202" s="12" t="s">
        <v>70</v>
      </c>
      <c r="AY202" s="157" t="s">
        <v>118</v>
      </c>
    </row>
    <row r="203" spans="2:51" s="14" customFormat="1" ht="11.25">
      <c r="B203" s="172"/>
      <c r="D203" s="149" t="s">
        <v>125</v>
      </c>
      <c r="E203" s="173" t="s">
        <v>1</v>
      </c>
      <c r="F203" s="174" t="s">
        <v>179</v>
      </c>
      <c r="H203" s="175">
        <v>43.2</v>
      </c>
      <c r="I203" s="176"/>
      <c r="L203" s="172"/>
      <c r="M203" s="177"/>
      <c r="N203" s="178"/>
      <c r="O203" s="178"/>
      <c r="P203" s="178"/>
      <c r="Q203" s="178"/>
      <c r="R203" s="178"/>
      <c r="S203" s="178"/>
      <c r="T203" s="179"/>
      <c r="AT203" s="173" t="s">
        <v>125</v>
      </c>
      <c r="AU203" s="173" t="s">
        <v>79</v>
      </c>
      <c r="AV203" s="14" t="s">
        <v>123</v>
      </c>
      <c r="AW203" s="14" t="s">
        <v>32</v>
      </c>
      <c r="AX203" s="14" t="s">
        <v>75</v>
      </c>
      <c r="AY203" s="173" t="s">
        <v>118</v>
      </c>
    </row>
    <row r="204" spans="2:65" s="1" customFormat="1" ht="16.5" customHeight="1">
      <c r="B204" s="135"/>
      <c r="C204" s="136" t="s">
        <v>260</v>
      </c>
      <c r="D204" s="136" t="s">
        <v>120</v>
      </c>
      <c r="E204" s="137" t="s">
        <v>261</v>
      </c>
      <c r="F204" s="138" t="s">
        <v>262</v>
      </c>
      <c r="G204" s="139" t="s">
        <v>248</v>
      </c>
      <c r="H204" s="140">
        <v>730.19</v>
      </c>
      <c r="I204" s="141"/>
      <c r="J204" s="142">
        <f>ROUND(I204*H204,2)</f>
        <v>0</v>
      </c>
      <c r="K204" s="138" t="s">
        <v>183</v>
      </c>
      <c r="L204" s="30"/>
      <c r="M204" s="143" t="s">
        <v>1</v>
      </c>
      <c r="N204" s="144" t="s">
        <v>41</v>
      </c>
      <c r="O204" s="49"/>
      <c r="P204" s="145">
        <f>O204*H204</f>
        <v>0</v>
      </c>
      <c r="Q204" s="145">
        <v>0</v>
      </c>
      <c r="R204" s="145">
        <f>Q204*H204</f>
        <v>0</v>
      </c>
      <c r="S204" s="145">
        <v>0</v>
      </c>
      <c r="T204" s="146">
        <f>S204*H204</f>
        <v>0</v>
      </c>
      <c r="AR204" s="16" t="s">
        <v>123</v>
      </c>
      <c r="AT204" s="16" t="s">
        <v>120</v>
      </c>
      <c r="AU204" s="16" t="s">
        <v>79</v>
      </c>
      <c r="AY204" s="16" t="s">
        <v>118</v>
      </c>
      <c r="BE204" s="147">
        <f>IF(N204="základní",J204,0)</f>
        <v>0</v>
      </c>
      <c r="BF204" s="147">
        <f>IF(N204="snížená",J204,0)</f>
        <v>0</v>
      </c>
      <c r="BG204" s="147">
        <f>IF(N204="zákl. přenesená",J204,0)</f>
        <v>0</v>
      </c>
      <c r="BH204" s="147">
        <f>IF(N204="sníž. přenesená",J204,0)</f>
        <v>0</v>
      </c>
      <c r="BI204" s="147">
        <f>IF(N204="nulová",J204,0)</f>
        <v>0</v>
      </c>
      <c r="BJ204" s="16" t="s">
        <v>75</v>
      </c>
      <c r="BK204" s="147">
        <f>ROUND(I204*H204,2)</f>
        <v>0</v>
      </c>
      <c r="BL204" s="16" t="s">
        <v>123</v>
      </c>
      <c r="BM204" s="16" t="s">
        <v>263</v>
      </c>
    </row>
    <row r="205" spans="2:51" s="11" customFormat="1" ht="11.25">
      <c r="B205" s="148"/>
      <c r="D205" s="149" t="s">
        <v>125</v>
      </c>
      <c r="E205" s="150" t="s">
        <v>1</v>
      </c>
      <c r="F205" s="151" t="s">
        <v>264</v>
      </c>
      <c r="H205" s="150" t="s">
        <v>1</v>
      </c>
      <c r="I205" s="152"/>
      <c r="L205" s="148"/>
      <c r="M205" s="153"/>
      <c r="N205" s="154"/>
      <c r="O205" s="154"/>
      <c r="P205" s="154"/>
      <c r="Q205" s="154"/>
      <c r="R205" s="154"/>
      <c r="S205" s="154"/>
      <c r="T205" s="155"/>
      <c r="AT205" s="150" t="s">
        <v>125</v>
      </c>
      <c r="AU205" s="150" t="s">
        <v>79</v>
      </c>
      <c r="AV205" s="11" t="s">
        <v>75</v>
      </c>
      <c r="AW205" s="11" t="s">
        <v>32</v>
      </c>
      <c r="AX205" s="11" t="s">
        <v>70</v>
      </c>
      <c r="AY205" s="150" t="s">
        <v>118</v>
      </c>
    </row>
    <row r="206" spans="2:51" s="12" customFormat="1" ht="11.25">
      <c r="B206" s="156"/>
      <c r="D206" s="149" t="s">
        <v>125</v>
      </c>
      <c r="E206" s="157" t="s">
        <v>1</v>
      </c>
      <c r="F206" s="158" t="s">
        <v>265</v>
      </c>
      <c r="H206" s="159">
        <v>730.19</v>
      </c>
      <c r="I206" s="160"/>
      <c r="L206" s="156"/>
      <c r="M206" s="161"/>
      <c r="N206" s="162"/>
      <c r="O206" s="162"/>
      <c r="P206" s="162"/>
      <c r="Q206" s="162"/>
      <c r="R206" s="162"/>
      <c r="S206" s="162"/>
      <c r="T206" s="163"/>
      <c r="AT206" s="157" t="s">
        <v>125</v>
      </c>
      <c r="AU206" s="157" t="s">
        <v>79</v>
      </c>
      <c r="AV206" s="12" t="s">
        <v>79</v>
      </c>
      <c r="AW206" s="12" t="s">
        <v>32</v>
      </c>
      <c r="AX206" s="12" t="s">
        <v>70</v>
      </c>
      <c r="AY206" s="157" t="s">
        <v>118</v>
      </c>
    </row>
    <row r="207" spans="2:51" s="14" customFormat="1" ht="11.25">
      <c r="B207" s="172"/>
      <c r="D207" s="149" t="s">
        <v>125</v>
      </c>
      <c r="E207" s="173" t="s">
        <v>1</v>
      </c>
      <c r="F207" s="174" t="s">
        <v>179</v>
      </c>
      <c r="H207" s="175">
        <v>730.19</v>
      </c>
      <c r="I207" s="176"/>
      <c r="L207" s="172"/>
      <c r="M207" s="177"/>
      <c r="N207" s="178"/>
      <c r="O207" s="178"/>
      <c r="P207" s="178"/>
      <c r="Q207" s="178"/>
      <c r="R207" s="178"/>
      <c r="S207" s="178"/>
      <c r="T207" s="179"/>
      <c r="AT207" s="173" t="s">
        <v>125</v>
      </c>
      <c r="AU207" s="173" t="s">
        <v>79</v>
      </c>
      <c r="AV207" s="14" t="s">
        <v>123</v>
      </c>
      <c r="AW207" s="14" t="s">
        <v>32</v>
      </c>
      <c r="AX207" s="14" t="s">
        <v>75</v>
      </c>
      <c r="AY207" s="173" t="s">
        <v>118</v>
      </c>
    </row>
    <row r="208" spans="2:65" s="1" customFormat="1" ht="16.5" customHeight="1">
      <c r="B208" s="135"/>
      <c r="C208" s="136" t="s">
        <v>8</v>
      </c>
      <c r="D208" s="136" t="s">
        <v>120</v>
      </c>
      <c r="E208" s="137" t="s">
        <v>266</v>
      </c>
      <c r="F208" s="138" t="s">
        <v>267</v>
      </c>
      <c r="G208" s="139" t="s">
        <v>248</v>
      </c>
      <c r="H208" s="140">
        <v>730.19</v>
      </c>
      <c r="I208" s="141"/>
      <c r="J208" s="142">
        <f>ROUND(I208*H208,2)</f>
        <v>0</v>
      </c>
      <c r="K208" s="138" t="s">
        <v>183</v>
      </c>
      <c r="L208" s="30"/>
      <c r="M208" s="143" t="s">
        <v>1</v>
      </c>
      <c r="N208" s="144" t="s">
        <v>41</v>
      </c>
      <c r="O208" s="49"/>
      <c r="P208" s="145">
        <f>O208*H208</f>
        <v>0</v>
      </c>
      <c r="Q208" s="145">
        <v>0</v>
      </c>
      <c r="R208" s="145">
        <f>Q208*H208</f>
        <v>0</v>
      </c>
      <c r="S208" s="145">
        <v>0</v>
      </c>
      <c r="T208" s="146">
        <f>S208*H208</f>
        <v>0</v>
      </c>
      <c r="AR208" s="16" t="s">
        <v>123</v>
      </c>
      <c r="AT208" s="16" t="s">
        <v>120</v>
      </c>
      <c r="AU208" s="16" t="s">
        <v>79</v>
      </c>
      <c r="AY208" s="16" t="s">
        <v>118</v>
      </c>
      <c r="BE208" s="147">
        <f>IF(N208="základní",J208,0)</f>
        <v>0</v>
      </c>
      <c r="BF208" s="147">
        <f>IF(N208="snížená",J208,0)</f>
        <v>0</v>
      </c>
      <c r="BG208" s="147">
        <f>IF(N208="zákl. přenesená",J208,0)</f>
        <v>0</v>
      </c>
      <c r="BH208" s="147">
        <f>IF(N208="sníž. přenesená",J208,0)</f>
        <v>0</v>
      </c>
      <c r="BI208" s="147">
        <f>IF(N208="nulová",J208,0)</f>
        <v>0</v>
      </c>
      <c r="BJ208" s="16" t="s">
        <v>75</v>
      </c>
      <c r="BK208" s="147">
        <f>ROUND(I208*H208,2)</f>
        <v>0</v>
      </c>
      <c r="BL208" s="16" t="s">
        <v>123</v>
      </c>
      <c r="BM208" s="16" t="s">
        <v>268</v>
      </c>
    </row>
    <row r="209" spans="2:65" s="1" customFormat="1" ht="16.5" customHeight="1">
      <c r="B209" s="135"/>
      <c r="C209" s="136" t="s">
        <v>269</v>
      </c>
      <c r="D209" s="136" t="s">
        <v>120</v>
      </c>
      <c r="E209" s="137" t="s">
        <v>270</v>
      </c>
      <c r="F209" s="138" t="s">
        <v>271</v>
      </c>
      <c r="G209" s="139" t="s">
        <v>248</v>
      </c>
      <c r="H209" s="140">
        <v>337.011</v>
      </c>
      <c r="I209" s="141"/>
      <c r="J209" s="142">
        <f>ROUND(I209*H209,2)</f>
        <v>0</v>
      </c>
      <c r="K209" s="138" t="s">
        <v>183</v>
      </c>
      <c r="L209" s="30"/>
      <c r="M209" s="143" t="s">
        <v>1</v>
      </c>
      <c r="N209" s="144" t="s">
        <v>41</v>
      </c>
      <c r="O209" s="49"/>
      <c r="P209" s="145">
        <f>O209*H209</f>
        <v>0</v>
      </c>
      <c r="Q209" s="145">
        <v>0</v>
      </c>
      <c r="R209" s="145">
        <f>Q209*H209</f>
        <v>0</v>
      </c>
      <c r="S209" s="145">
        <v>0</v>
      </c>
      <c r="T209" s="146">
        <f>S209*H209</f>
        <v>0</v>
      </c>
      <c r="AR209" s="16" t="s">
        <v>123</v>
      </c>
      <c r="AT209" s="16" t="s">
        <v>120</v>
      </c>
      <c r="AU209" s="16" t="s">
        <v>79</v>
      </c>
      <c r="AY209" s="16" t="s">
        <v>118</v>
      </c>
      <c r="BE209" s="147">
        <f>IF(N209="základní",J209,0)</f>
        <v>0</v>
      </c>
      <c r="BF209" s="147">
        <f>IF(N209="snížená",J209,0)</f>
        <v>0</v>
      </c>
      <c r="BG209" s="147">
        <f>IF(N209="zákl. přenesená",J209,0)</f>
        <v>0</v>
      </c>
      <c r="BH209" s="147">
        <f>IF(N209="sníž. přenesená",J209,0)</f>
        <v>0</v>
      </c>
      <c r="BI209" s="147">
        <f>IF(N209="nulová",J209,0)</f>
        <v>0</v>
      </c>
      <c r="BJ209" s="16" t="s">
        <v>75</v>
      </c>
      <c r="BK209" s="147">
        <f>ROUND(I209*H209,2)</f>
        <v>0</v>
      </c>
      <c r="BL209" s="16" t="s">
        <v>123</v>
      </c>
      <c r="BM209" s="16" t="s">
        <v>272</v>
      </c>
    </row>
    <row r="210" spans="2:51" s="11" customFormat="1" ht="11.25">
      <c r="B210" s="148"/>
      <c r="D210" s="149" t="s">
        <v>125</v>
      </c>
      <c r="E210" s="150" t="s">
        <v>1</v>
      </c>
      <c r="F210" s="151" t="s">
        <v>273</v>
      </c>
      <c r="H210" s="150" t="s">
        <v>1</v>
      </c>
      <c r="I210" s="152"/>
      <c r="L210" s="148"/>
      <c r="M210" s="153"/>
      <c r="N210" s="154"/>
      <c r="O210" s="154"/>
      <c r="P210" s="154"/>
      <c r="Q210" s="154"/>
      <c r="R210" s="154"/>
      <c r="S210" s="154"/>
      <c r="T210" s="155"/>
      <c r="AT210" s="150" t="s">
        <v>125</v>
      </c>
      <c r="AU210" s="150" t="s">
        <v>79</v>
      </c>
      <c r="AV210" s="11" t="s">
        <v>75</v>
      </c>
      <c r="AW210" s="11" t="s">
        <v>32</v>
      </c>
      <c r="AX210" s="11" t="s">
        <v>70</v>
      </c>
      <c r="AY210" s="150" t="s">
        <v>118</v>
      </c>
    </row>
    <row r="211" spans="2:51" s="12" customFormat="1" ht="11.25">
      <c r="B211" s="156"/>
      <c r="D211" s="149" t="s">
        <v>125</v>
      </c>
      <c r="E211" s="157" t="s">
        <v>1</v>
      </c>
      <c r="F211" s="158" t="s">
        <v>274</v>
      </c>
      <c r="H211" s="159">
        <v>337.011</v>
      </c>
      <c r="I211" s="160"/>
      <c r="L211" s="156"/>
      <c r="M211" s="161"/>
      <c r="N211" s="162"/>
      <c r="O211" s="162"/>
      <c r="P211" s="162"/>
      <c r="Q211" s="162"/>
      <c r="R211" s="162"/>
      <c r="S211" s="162"/>
      <c r="T211" s="163"/>
      <c r="AT211" s="157" t="s">
        <v>125</v>
      </c>
      <c r="AU211" s="157" t="s">
        <v>79</v>
      </c>
      <c r="AV211" s="12" t="s">
        <v>79</v>
      </c>
      <c r="AW211" s="12" t="s">
        <v>32</v>
      </c>
      <c r="AX211" s="12" t="s">
        <v>70</v>
      </c>
      <c r="AY211" s="157" t="s">
        <v>118</v>
      </c>
    </row>
    <row r="212" spans="2:51" s="14" customFormat="1" ht="11.25">
      <c r="B212" s="172"/>
      <c r="D212" s="149" t="s">
        <v>125</v>
      </c>
      <c r="E212" s="173" t="s">
        <v>1</v>
      </c>
      <c r="F212" s="174" t="s">
        <v>179</v>
      </c>
      <c r="H212" s="175">
        <v>337.011</v>
      </c>
      <c r="I212" s="176"/>
      <c r="L212" s="172"/>
      <c r="M212" s="177"/>
      <c r="N212" s="178"/>
      <c r="O212" s="178"/>
      <c r="P212" s="178"/>
      <c r="Q212" s="178"/>
      <c r="R212" s="178"/>
      <c r="S212" s="178"/>
      <c r="T212" s="179"/>
      <c r="AT212" s="173" t="s">
        <v>125</v>
      </c>
      <c r="AU212" s="173" t="s">
        <v>79</v>
      </c>
      <c r="AV212" s="14" t="s">
        <v>123</v>
      </c>
      <c r="AW212" s="14" t="s">
        <v>32</v>
      </c>
      <c r="AX212" s="14" t="s">
        <v>75</v>
      </c>
      <c r="AY212" s="173" t="s">
        <v>118</v>
      </c>
    </row>
    <row r="213" spans="2:65" s="1" customFormat="1" ht="16.5" customHeight="1">
      <c r="B213" s="135"/>
      <c r="C213" s="136" t="s">
        <v>275</v>
      </c>
      <c r="D213" s="136" t="s">
        <v>120</v>
      </c>
      <c r="E213" s="137" t="s">
        <v>276</v>
      </c>
      <c r="F213" s="138" t="s">
        <v>277</v>
      </c>
      <c r="G213" s="139" t="s">
        <v>248</v>
      </c>
      <c r="H213" s="140">
        <v>337.011</v>
      </c>
      <c r="I213" s="141"/>
      <c r="J213" s="142">
        <f>ROUND(I213*H213,2)</f>
        <v>0</v>
      </c>
      <c r="K213" s="138" t="s">
        <v>183</v>
      </c>
      <c r="L213" s="30"/>
      <c r="M213" s="143" t="s">
        <v>1</v>
      </c>
      <c r="N213" s="144" t="s">
        <v>41</v>
      </c>
      <c r="O213" s="49"/>
      <c r="P213" s="145">
        <f>O213*H213</f>
        <v>0</v>
      </c>
      <c r="Q213" s="145">
        <v>0</v>
      </c>
      <c r="R213" s="145">
        <f>Q213*H213</f>
        <v>0</v>
      </c>
      <c r="S213" s="145">
        <v>0</v>
      </c>
      <c r="T213" s="146">
        <f>S213*H213</f>
        <v>0</v>
      </c>
      <c r="AR213" s="16" t="s">
        <v>123</v>
      </c>
      <c r="AT213" s="16" t="s">
        <v>120</v>
      </c>
      <c r="AU213" s="16" t="s">
        <v>79</v>
      </c>
      <c r="AY213" s="16" t="s">
        <v>118</v>
      </c>
      <c r="BE213" s="147">
        <f>IF(N213="základní",J213,0)</f>
        <v>0</v>
      </c>
      <c r="BF213" s="147">
        <f>IF(N213="snížená",J213,0)</f>
        <v>0</v>
      </c>
      <c r="BG213" s="147">
        <f>IF(N213="zákl. přenesená",J213,0)</f>
        <v>0</v>
      </c>
      <c r="BH213" s="147">
        <f>IF(N213="sníž. přenesená",J213,0)</f>
        <v>0</v>
      </c>
      <c r="BI213" s="147">
        <f>IF(N213="nulová",J213,0)</f>
        <v>0</v>
      </c>
      <c r="BJ213" s="16" t="s">
        <v>75</v>
      </c>
      <c r="BK213" s="147">
        <f>ROUND(I213*H213,2)</f>
        <v>0</v>
      </c>
      <c r="BL213" s="16" t="s">
        <v>123</v>
      </c>
      <c r="BM213" s="16" t="s">
        <v>278</v>
      </c>
    </row>
    <row r="214" spans="2:65" s="1" customFormat="1" ht="16.5" customHeight="1">
      <c r="B214" s="135"/>
      <c r="C214" s="136" t="s">
        <v>279</v>
      </c>
      <c r="D214" s="136" t="s">
        <v>120</v>
      </c>
      <c r="E214" s="137" t="s">
        <v>280</v>
      </c>
      <c r="F214" s="138" t="s">
        <v>281</v>
      </c>
      <c r="G214" s="139" t="s">
        <v>248</v>
      </c>
      <c r="H214" s="140">
        <v>56.168</v>
      </c>
      <c r="I214" s="141"/>
      <c r="J214" s="142">
        <f>ROUND(I214*H214,2)</f>
        <v>0</v>
      </c>
      <c r="K214" s="138" t="s">
        <v>183</v>
      </c>
      <c r="L214" s="30"/>
      <c r="M214" s="143" t="s">
        <v>1</v>
      </c>
      <c r="N214" s="144" t="s">
        <v>41</v>
      </c>
      <c r="O214" s="49"/>
      <c r="P214" s="145">
        <f>O214*H214</f>
        <v>0</v>
      </c>
      <c r="Q214" s="145">
        <v>0.0103</v>
      </c>
      <c r="R214" s="145">
        <f>Q214*H214</f>
        <v>0.5785304</v>
      </c>
      <c r="S214" s="145">
        <v>0</v>
      </c>
      <c r="T214" s="146">
        <f>S214*H214</f>
        <v>0</v>
      </c>
      <c r="AR214" s="16" t="s">
        <v>123</v>
      </c>
      <c r="AT214" s="16" t="s">
        <v>120</v>
      </c>
      <c r="AU214" s="16" t="s">
        <v>79</v>
      </c>
      <c r="AY214" s="16" t="s">
        <v>118</v>
      </c>
      <c r="BE214" s="147">
        <f>IF(N214="základní",J214,0)</f>
        <v>0</v>
      </c>
      <c r="BF214" s="147">
        <f>IF(N214="snížená",J214,0)</f>
        <v>0</v>
      </c>
      <c r="BG214" s="147">
        <f>IF(N214="zákl. přenesená",J214,0)</f>
        <v>0</v>
      </c>
      <c r="BH214" s="147">
        <f>IF(N214="sníž. přenesená",J214,0)</f>
        <v>0</v>
      </c>
      <c r="BI214" s="147">
        <f>IF(N214="nulová",J214,0)</f>
        <v>0</v>
      </c>
      <c r="BJ214" s="16" t="s">
        <v>75</v>
      </c>
      <c r="BK214" s="147">
        <f>ROUND(I214*H214,2)</f>
        <v>0</v>
      </c>
      <c r="BL214" s="16" t="s">
        <v>123</v>
      </c>
      <c r="BM214" s="16" t="s">
        <v>282</v>
      </c>
    </row>
    <row r="215" spans="2:51" s="11" customFormat="1" ht="11.25">
      <c r="B215" s="148"/>
      <c r="D215" s="149" t="s">
        <v>125</v>
      </c>
      <c r="E215" s="150" t="s">
        <v>1</v>
      </c>
      <c r="F215" s="151" t="s">
        <v>283</v>
      </c>
      <c r="H215" s="150" t="s">
        <v>1</v>
      </c>
      <c r="I215" s="152"/>
      <c r="L215" s="148"/>
      <c r="M215" s="153"/>
      <c r="N215" s="154"/>
      <c r="O215" s="154"/>
      <c r="P215" s="154"/>
      <c r="Q215" s="154"/>
      <c r="R215" s="154"/>
      <c r="S215" s="154"/>
      <c r="T215" s="155"/>
      <c r="AT215" s="150" t="s">
        <v>125</v>
      </c>
      <c r="AU215" s="150" t="s">
        <v>79</v>
      </c>
      <c r="AV215" s="11" t="s">
        <v>75</v>
      </c>
      <c r="AW215" s="11" t="s">
        <v>32</v>
      </c>
      <c r="AX215" s="11" t="s">
        <v>70</v>
      </c>
      <c r="AY215" s="150" t="s">
        <v>118</v>
      </c>
    </row>
    <row r="216" spans="2:51" s="12" customFormat="1" ht="11.25">
      <c r="B216" s="156"/>
      <c r="D216" s="149" t="s">
        <v>125</v>
      </c>
      <c r="E216" s="157" t="s">
        <v>1</v>
      </c>
      <c r="F216" s="158" t="s">
        <v>284</v>
      </c>
      <c r="H216" s="159">
        <v>56.168</v>
      </c>
      <c r="I216" s="160"/>
      <c r="L216" s="156"/>
      <c r="M216" s="161"/>
      <c r="N216" s="162"/>
      <c r="O216" s="162"/>
      <c r="P216" s="162"/>
      <c r="Q216" s="162"/>
      <c r="R216" s="162"/>
      <c r="S216" s="162"/>
      <c r="T216" s="163"/>
      <c r="AT216" s="157" t="s">
        <v>125</v>
      </c>
      <c r="AU216" s="157" t="s">
        <v>79</v>
      </c>
      <c r="AV216" s="12" t="s">
        <v>79</v>
      </c>
      <c r="AW216" s="12" t="s">
        <v>32</v>
      </c>
      <c r="AX216" s="12" t="s">
        <v>70</v>
      </c>
      <c r="AY216" s="157" t="s">
        <v>118</v>
      </c>
    </row>
    <row r="217" spans="2:51" s="14" customFormat="1" ht="11.25">
      <c r="B217" s="172"/>
      <c r="D217" s="149" t="s">
        <v>125</v>
      </c>
      <c r="E217" s="173" t="s">
        <v>1</v>
      </c>
      <c r="F217" s="174" t="s">
        <v>179</v>
      </c>
      <c r="H217" s="175">
        <v>56.168</v>
      </c>
      <c r="I217" s="176"/>
      <c r="L217" s="172"/>
      <c r="M217" s="177"/>
      <c r="N217" s="178"/>
      <c r="O217" s="178"/>
      <c r="P217" s="178"/>
      <c r="Q217" s="178"/>
      <c r="R217" s="178"/>
      <c r="S217" s="178"/>
      <c r="T217" s="179"/>
      <c r="AT217" s="173" t="s">
        <v>125</v>
      </c>
      <c r="AU217" s="173" t="s">
        <v>79</v>
      </c>
      <c r="AV217" s="14" t="s">
        <v>123</v>
      </c>
      <c r="AW217" s="14" t="s">
        <v>32</v>
      </c>
      <c r="AX217" s="14" t="s">
        <v>75</v>
      </c>
      <c r="AY217" s="173" t="s">
        <v>118</v>
      </c>
    </row>
    <row r="218" spans="2:65" s="1" customFormat="1" ht="16.5" customHeight="1">
      <c r="B218" s="135"/>
      <c r="C218" s="136" t="s">
        <v>285</v>
      </c>
      <c r="D218" s="136" t="s">
        <v>120</v>
      </c>
      <c r="E218" s="137" t="s">
        <v>286</v>
      </c>
      <c r="F218" s="138" t="s">
        <v>287</v>
      </c>
      <c r="G218" s="139" t="s">
        <v>182</v>
      </c>
      <c r="H218" s="140">
        <v>1880.106</v>
      </c>
      <c r="I218" s="141"/>
      <c r="J218" s="142">
        <f>ROUND(I218*H218,2)</f>
        <v>0</v>
      </c>
      <c r="K218" s="138" t="s">
        <v>183</v>
      </c>
      <c r="L218" s="30"/>
      <c r="M218" s="143" t="s">
        <v>1</v>
      </c>
      <c r="N218" s="144" t="s">
        <v>41</v>
      </c>
      <c r="O218" s="49"/>
      <c r="P218" s="145">
        <f>O218*H218</f>
        <v>0</v>
      </c>
      <c r="Q218" s="145">
        <v>0.00084</v>
      </c>
      <c r="R218" s="145">
        <f>Q218*H218</f>
        <v>1.5792890400000001</v>
      </c>
      <c r="S218" s="145">
        <v>0</v>
      </c>
      <c r="T218" s="146">
        <f>S218*H218</f>
        <v>0</v>
      </c>
      <c r="AR218" s="16" t="s">
        <v>123</v>
      </c>
      <c r="AT218" s="16" t="s">
        <v>120</v>
      </c>
      <c r="AU218" s="16" t="s">
        <v>79</v>
      </c>
      <c r="AY218" s="16" t="s">
        <v>118</v>
      </c>
      <c r="BE218" s="147">
        <f>IF(N218="základní",J218,0)</f>
        <v>0</v>
      </c>
      <c r="BF218" s="147">
        <f>IF(N218="snížená",J218,0)</f>
        <v>0</v>
      </c>
      <c r="BG218" s="147">
        <f>IF(N218="zákl. přenesená",J218,0)</f>
        <v>0</v>
      </c>
      <c r="BH218" s="147">
        <f>IF(N218="sníž. přenesená",J218,0)</f>
        <v>0</v>
      </c>
      <c r="BI218" s="147">
        <f>IF(N218="nulová",J218,0)</f>
        <v>0</v>
      </c>
      <c r="BJ218" s="16" t="s">
        <v>75</v>
      </c>
      <c r="BK218" s="147">
        <f>ROUND(I218*H218,2)</f>
        <v>0</v>
      </c>
      <c r="BL218" s="16" t="s">
        <v>123</v>
      </c>
      <c r="BM218" s="16" t="s">
        <v>288</v>
      </c>
    </row>
    <row r="219" spans="2:51" s="11" customFormat="1" ht="11.25">
      <c r="B219" s="148"/>
      <c r="D219" s="149" t="s">
        <v>125</v>
      </c>
      <c r="E219" s="150" t="s">
        <v>1</v>
      </c>
      <c r="F219" s="151" t="s">
        <v>126</v>
      </c>
      <c r="H219" s="150" t="s">
        <v>1</v>
      </c>
      <c r="I219" s="152"/>
      <c r="L219" s="148"/>
      <c r="M219" s="153"/>
      <c r="N219" s="154"/>
      <c r="O219" s="154"/>
      <c r="P219" s="154"/>
      <c r="Q219" s="154"/>
      <c r="R219" s="154"/>
      <c r="S219" s="154"/>
      <c r="T219" s="155"/>
      <c r="AT219" s="150" t="s">
        <v>125</v>
      </c>
      <c r="AU219" s="150" t="s">
        <v>79</v>
      </c>
      <c r="AV219" s="11" t="s">
        <v>75</v>
      </c>
      <c r="AW219" s="11" t="s">
        <v>32</v>
      </c>
      <c r="AX219" s="11" t="s">
        <v>70</v>
      </c>
      <c r="AY219" s="150" t="s">
        <v>118</v>
      </c>
    </row>
    <row r="220" spans="2:51" s="12" customFormat="1" ht="11.25">
      <c r="B220" s="156"/>
      <c r="D220" s="149" t="s">
        <v>125</v>
      </c>
      <c r="E220" s="157" t="s">
        <v>1</v>
      </c>
      <c r="F220" s="158" t="s">
        <v>289</v>
      </c>
      <c r="H220" s="159">
        <v>87.45</v>
      </c>
      <c r="I220" s="160"/>
      <c r="L220" s="156"/>
      <c r="M220" s="161"/>
      <c r="N220" s="162"/>
      <c r="O220" s="162"/>
      <c r="P220" s="162"/>
      <c r="Q220" s="162"/>
      <c r="R220" s="162"/>
      <c r="S220" s="162"/>
      <c r="T220" s="163"/>
      <c r="AT220" s="157" t="s">
        <v>125</v>
      </c>
      <c r="AU220" s="157" t="s">
        <v>79</v>
      </c>
      <c r="AV220" s="12" t="s">
        <v>79</v>
      </c>
      <c r="AW220" s="12" t="s">
        <v>32</v>
      </c>
      <c r="AX220" s="12" t="s">
        <v>70</v>
      </c>
      <c r="AY220" s="157" t="s">
        <v>118</v>
      </c>
    </row>
    <row r="221" spans="2:51" s="12" customFormat="1" ht="11.25">
      <c r="B221" s="156"/>
      <c r="D221" s="149" t="s">
        <v>125</v>
      </c>
      <c r="E221" s="157" t="s">
        <v>1</v>
      </c>
      <c r="F221" s="158" t="s">
        <v>290</v>
      </c>
      <c r="H221" s="159">
        <v>80.37</v>
      </c>
      <c r="I221" s="160"/>
      <c r="L221" s="156"/>
      <c r="M221" s="161"/>
      <c r="N221" s="162"/>
      <c r="O221" s="162"/>
      <c r="P221" s="162"/>
      <c r="Q221" s="162"/>
      <c r="R221" s="162"/>
      <c r="S221" s="162"/>
      <c r="T221" s="163"/>
      <c r="AT221" s="157" t="s">
        <v>125</v>
      </c>
      <c r="AU221" s="157" t="s">
        <v>79</v>
      </c>
      <c r="AV221" s="12" t="s">
        <v>79</v>
      </c>
      <c r="AW221" s="12" t="s">
        <v>32</v>
      </c>
      <c r="AX221" s="12" t="s">
        <v>70</v>
      </c>
      <c r="AY221" s="157" t="s">
        <v>118</v>
      </c>
    </row>
    <row r="222" spans="2:51" s="12" customFormat="1" ht="11.25">
      <c r="B222" s="156"/>
      <c r="D222" s="149" t="s">
        <v>125</v>
      </c>
      <c r="E222" s="157" t="s">
        <v>1</v>
      </c>
      <c r="F222" s="158" t="s">
        <v>291</v>
      </c>
      <c r="H222" s="159">
        <v>68.6</v>
      </c>
      <c r="I222" s="160"/>
      <c r="L222" s="156"/>
      <c r="M222" s="161"/>
      <c r="N222" s="162"/>
      <c r="O222" s="162"/>
      <c r="P222" s="162"/>
      <c r="Q222" s="162"/>
      <c r="R222" s="162"/>
      <c r="S222" s="162"/>
      <c r="T222" s="163"/>
      <c r="AT222" s="157" t="s">
        <v>125</v>
      </c>
      <c r="AU222" s="157" t="s">
        <v>79</v>
      </c>
      <c r="AV222" s="12" t="s">
        <v>79</v>
      </c>
      <c r="AW222" s="12" t="s">
        <v>32</v>
      </c>
      <c r="AX222" s="12" t="s">
        <v>70</v>
      </c>
      <c r="AY222" s="157" t="s">
        <v>118</v>
      </c>
    </row>
    <row r="223" spans="2:51" s="12" customFormat="1" ht="11.25">
      <c r="B223" s="156"/>
      <c r="D223" s="149" t="s">
        <v>125</v>
      </c>
      <c r="E223" s="157" t="s">
        <v>1</v>
      </c>
      <c r="F223" s="158" t="s">
        <v>292</v>
      </c>
      <c r="H223" s="159">
        <v>67.2</v>
      </c>
      <c r="I223" s="160"/>
      <c r="L223" s="156"/>
      <c r="M223" s="161"/>
      <c r="N223" s="162"/>
      <c r="O223" s="162"/>
      <c r="P223" s="162"/>
      <c r="Q223" s="162"/>
      <c r="R223" s="162"/>
      <c r="S223" s="162"/>
      <c r="T223" s="163"/>
      <c r="AT223" s="157" t="s">
        <v>125</v>
      </c>
      <c r="AU223" s="157" t="s">
        <v>79</v>
      </c>
      <c r="AV223" s="12" t="s">
        <v>79</v>
      </c>
      <c r="AW223" s="12" t="s">
        <v>32</v>
      </c>
      <c r="AX223" s="12" t="s">
        <v>70</v>
      </c>
      <c r="AY223" s="157" t="s">
        <v>118</v>
      </c>
    </row>
    <row r="224" spans="2:51" s="12" customFormat="1" ht="11.25">
      <c r="B224" s="156"/>
      <c r="D224" s="149" t="s">
        <v>125</v>
      </c>
      <c r="E224" s="157" t="s">
        <v>1</v>
      </c>
      <c r="F224" s="158" t="s">
        <v>293</v>
      </c>
      <c r="H224" s="159">
        <v>66.6</v>
      </c>
      <c r="I224" s="160"/>
      <c r="L224" s="156"/>
      <c r="M224" s="161"/>
      <c r="N224" s="162"/>
      <c r="O224" s="162"/>
      <c r="P224" s="162"/>
      <c r="Q224" s="162"/>
      <c r="R224" s="162"/>
      <c r="S224" s="162"/>
      <c r="T224" s="163"/>
      <c r="AT224" s="157" t="s">
        <v>125</v>
      </c>
      <c r="AU224" s="157" t="s">
        <v>79</v>
      </c>
      <c r="AV224" s="12" t="s">
        <v>79</v>
      </c>
      <c r="AW224" s="12" t="s">
        <v>32</v>
      </c>
      <c r="AX224" s="12" t="s">
        <v>70</v>
      </c>
      <c r="AY224" s="157" t="s">
        <v>118</v>
      </c>
    </row>
    <row r="225" spans="2:51" s="12" customFormat="1" ht="11.25">
      <c r="B225" s="156"/>
      <c r="D225" s="149" t="s">
        <v>125</v>
      </c>
      <c r="E225" s="157" t="s">
        <v>1</v>
      </c>
      <c r="F225" s="158" t="s">
        <v>294</v>
      </c>
      <c r="H225" s="159">
        <v>61.79</v>
      </c>
      <c r="I225" s="160"/>
      <c r="L225" s="156"/>
      <c r="M225" s="161"/>
      <c r="N225" s="162"/>
      <c r="O225" s="162"/>
      <c r="P225" s="162"/>
      <c r="Q225" s="162"/>
      <c r="R225" s="162"/>
      <c r="S225" s="162"/>
      <c r="T225" s="163"/>
      <c r="AT225" s="157" t="s">
        <v>125</v>
      </c>
      <c r="AU225" s="157" t="s">
        <v>79</v>
      </c>
      <c r="AV225" s="12" t="s">
        <v>79</v>
      </c>
      <c r="AW225" s="12" t="s">
        <v>32</v>
      </c>
      <c r="AX225" s="12" t="s">
        <v>70</v>
      </c>
      <c r="AY225" s="157" t="s">
        <v>118</v>
      </c>
    </row>
    <row r="226" spans="2:51" s="12" customFormat="1" ht="11.25">
      <c r="B226" s="156"/>
      <c r="D226" s="149" t="s">
        <v>125</v>
      </c>
      <c r="E226" s="157" t="s">
        <v>1</v>
      </c>
      <c r="F226" s="158" t="s">
        <v>295</v>
      </c>
      <c r="H226" s="159">
        <v>71.595</v>
      </c>
      <c r="I226" s="160"/>
      <c r="L226" s="156"/>
      <c r="M226" s="161"/>
      <c r="N226" s="162"/>
      <c r="O226" s="162"/>
      <c r="P226" s="162"/>
      <c r="Q226" s="162"/>
      <c r="R226" s="162"/>
      <c r="S226" s="162"/>
      <c r="T226" s="163"/>
      <c r="AT226" s="157" t="s">
        <v>125</v>
      </c>
      <c r="AU226" s="157" t="s">
        <v>79</v>
      </c>
      <c r="AV226" s="12" t="s">
        <v>79</v>
      </c>
      <c r="AW226" s="12" t="s">
        <v>32</v>
      </c>
      <c r="AX226" s="12" t="s">
        <v>70</v>
      </c>
      <c r="AY226" s="157" t="s">
        <v>118</v>
      </c>
    </row>
    <row r="227" spans="2:51" s="12" customFormat="1" ht="11.25">
      <c r="B227" s="156"/>
      <c r="D227" s="149" t="s">
        <v>125</v>
      </c>
      <c r="E227" s="157" t="s">
        <v>1</v>
      </c>
      <c r="F227" s="158" t="s">
        <v>296</v>
      </c>
      <c r="H227" s="159">
        <v>75.825</v>
      </c>
      <c r="I227" s="160"/>
      <c r="L227" s="156"/>
      <c r="M227" s="161"/>
      <c r="N227" s="162"/>
      <c r="O227" s="162"/>
      <c r="P227" s="162"/>
      <c r="Q227" s="162"/>
      <c r="R227" s="162"/>
      <c r="S227" s="162"/>
      <c r="T227" s="163"/>
      <c r="AT227" s="157" t="s">
        <v>125</v>
      </c>
      <c r="AU227" s="157" t="s">
        <v>79</v>
      </c>
      <c r="AV227" s="12" t="s">
        <v>79</v>
      </c>
      <c r="AW227" s="12" t="s">
        <v>32</v>
      </c>
      <c r="AX227" s="12" t="s">
        <v>70</v>
      </c>
      <c r="AY227" s="157" t="s">
        <v>118</v>
      </c>
    </row>
    <row r="228" spans="2:51" s="12" customFormat="1" ht="11.25">
      <c r="B228" s="156"/>
      <c r="D228" s="149" t="s">
        <v>125</v>
      </c>
      <c r="E228" s="157" t="s">
        <v>1</v>
      </c>
      <c r="F228" s="158" t="s">
        <v>297</v>
      </c>
      <c r="H228" s="159">
        <v>73.899</v>
      </c>
      <c r="I228" s="160"/>
      <c r="L228" s="156"/>
      <c r="M228" s="161"/>
      <c r="N228" s="162"/>
      <c r="O228" s="162"/>
      <c r="P228" s="162"/>
      <c r="Q228" s="162"/>
      <c r="R228" s="162"/>
      <c r="S228" s="162"/>
      <c r="T228" s="163"/>
      <c r="AT228" s="157" t="s">
        <v>125</v>
      </c>
      <c r="AU228" s="157" t="s">
        <v>79</v>
      </c>
      <c r="AV228" s="12" t="s">
        <v>79</v>
      </c>
      <c r="AW228" s="12" t="s">
        <v>32</v>
      </c>
      <c r="AX228" s="12" t="s">
        <v>70</v>
      </c>
      <c r="AY228" s="157" t="s">
        <v>118</v>
      </c>
    </row>
    <row r="229" spans="2:51" s="12" customFormat="1" ht="11.25">
      <c r="B229" s="156"/>
      <c r="D229" s="149" t="s">
        <v>125</v>
      </c>
      <c r="E229" s="157" t="s">
        <v>1</v>
      </c>
      <c r="F229" s="158" t="s">
        <v>298</v>
      </c>
      <c r="H229" s="159">
        <v>68.485</v>
      </c>
      <c r="I229" s="160"/>
      <c r="L229" s="156"/>
      <c r="M229" s="161"/>
      <c r="N229" s="162"/>
      <c r="O229" s="162"/>
      <c r="P229" s="162"/>
      <c r="Q229" s="162"/>
      <c r="R229" s="162"/>
      <c r="S229" s="162"/>
      <c r="T229" s="163"/>
      <c r="AT229" s="157" t="s">
        <v>125</v>
      </c>
      <c r="AU229" s="157" t="s">
        <v>79</v>
      </c>
      <c r="AV229" s="12" t="s">
        <v>79</v>
      </c>
      <c r="AW229" s="12" t="s">
        <v>32</v>
      </c>
      <c r="AX229" s="12" t="s">
        <v>70</v>
      </c>
      <c r="AY229" s="157" t="s">
        <v>118</v>
      </c>
    </row>
    <row r="230" spans="2:51" s="12" customFormat="1" ht="11.25">
      <c r="B230" s="156"/>
      <c r="D230" s="149" t="s">
        <v>125</v>
      </c>
      <c r="E230" s="157" t="s">
        <v>1</v>
      </c>
      <c r="F230" s="158" t="s">
        <v>299</v>
      </c>
      <c r="H230" s="159">
        <v>56.351</v>
      </c>
      <c r="I230" s="160"/>
      <c r="L230" s="156"/>
      <c r="M230" s="161"/>
      <c r="N230" s="162"/>
      <c r="O230" s="162"/>
      <c r="P230" s="162"/>
      <c r="Q230" s="162"/>
      <c r="R230" s="162"/>
      <c r="S230" s="162"/>
      <c r="T230" s="163"/>
      <c r="AT230" s="157" t="s">
        <v>125</v>
      </c>
      <c r="AU230" s="157" t="s">
        <v>79</v>
      </c>
      <c r="AV230" s="12" t="s">
        <v>79</v>
      </c>
      <c r="AW230" s="12" t="s">
        <v>32</v>
      </c>
      <c r="AX230" s="12" t="s">
        <v>70</v>
      </c>
      <c r="AY230" s="157" t="s">
        <v>118</v>
      </c>
    </row>
    <row r="231" spans="2:51" s="12" customFormat="1" ht="11.25">
      <c r="B231" s="156"/>
      <c r="D231" s="149" t="s">
        <v>125</v>
      </c>
      <c r="E231" s="157" t="s">
        <v>1</v>
      </c>
      <c r="F231" s="158" t="s">
        <v>300</v>
      </c>
      <c r="H231" s="159">
        <v>78.155</v>
      </c>
      <c r="I231" s="160"/>
      <c r="L231" s="156"/>
      <c r="M231" s="161"/>
      <c r="N231" s="162"/>
      <c r="O231" s="162"/>
      <c r="P231" s="162"/>
      <c r="Q231" s="162"/>
      <c r="R231" s="162"/>
      <c r="S231" s="162"/>
      <c r="T231" s="163"/>
      <c r="AT231" s="157" t="s">
        <v>125</v>
      </c>
      <c r="AU231" s="157" t="s">
        <v>79</v>
      </c>
      <c r="AV231" s="12" t="s">
        <v>79</v>
      </c>
      <c r="AW231" s="12" t="s">
        <v>32</v>
      </c>
      <c r="AX231" s="12" t="s">
        <v>70</v>
      </c>
      <c r="AY231" s="157" t="s">
        <v>118</v>
      </c>
    </row>
    <row r="232" spans="2:51" s="12" customFormat="1" ht="11.25">
      <c r="B232" s="156"/>
      <c r="D232" s="149" t="s">
        <v>125</v>
      </c>
      <c r="E232" s="157" t="s">
        <v>1</v>
      </c>
      <c r="F232" s="158" t="s">
        <v>301</v>
      </c>
      <c r="H232" s="159">
        <v>51.8</v>
      </c>
      <c r="I232" s="160"/>
      <c r="L232" s="156"/>
      <c r="M232" s="161"/>
      <c r="N232" s="162"/>
      <c r="O232" s="162"/>
      <c r="P232" s="162"/>
      <c r="Q232" s="162"/>
      <c r="R232" s="162"/>
      <c r="S232" s="162"/>
      <c r="T232" s="163"/>
      <c r="AT232" s="157" t="s">
        <v>125</v>
      </c>
      <c r="AU232" s="157" t="s">
        <v>79</v>
      </c>
      <c r="AV232" s="12" t="s">
        <v>79</v>
      </c>
      <c r="AW232" s="12" t="s">
        <v>32</v>
      </c>
      <c r="AX232" s="12" t="s">
        <v>70</v>
      </c>
      <c r="AY232" s="157" t="s">
        <v>118</v>
      </c>
    </row>
    <row r="233" spans="2:51" s="12" customFormat="1" ht="11.25">
      <c r="B233" s="156"/>
      <c r="D233" s="149" t="s">
        <v>125</v>
      </c>
      <c r="E233" s="157" t="s">
        <v>1</v>
      </c>
      <c r="F233" s="158" t="s">
        <v>302</v>
      </c>
      <c r="H233" s="159">
        <v>67.4</v>
      </c>
      <c r="I233" s="160"/>
      <c r="L233" s="156"/>
      <c r="M233" s="161"/>
      <c r="N233" s="162"/>
      <c r="O233" s="162"/>
      <c r="P233" s="162"/>
      <c r="Q233" s="162"/>
      <c r="R233" s="162"/>
      <c r="S233" s="162"/>
      <c r="T233" s="163"/>
      <c r="AT233" s="157" t="s">
        <v>125</v>
      </c>
      <c r="AU233" s="157" t="s">
        <v>79</v>
      </c>
      <c r="AV233" s="12" t="s">
        <v>79</v>
      </c>
      <c r="AW233" s="12" t="s">
        <v>32</v>
      </c>
      <c r="AX233" s="12" t="s">
        <v>70</v>
      </c>
      <c r="AY233" s="157" t="s">
        <v>118</v>
      </c>
    </row>
    <row r="234" spans="2:51" s="12" customFormat="1" ht="11.25">
      <c r="B234" s="156"/>
      <c r="D234" s="149" t="s">
        <v>125</v>
      </c>
      <c r="E234" s="157" t="s">
        <v>1</v>
      </c>
      <c r="F234" s="158" t="s">
        <v>303</v>
      </c>
      <c r="H234" s="159">
        <v>80.093</v>
      </c>
      <c r="I234" s="160"/>
      <c r="L234" s="156"/>
      <c r="M234" s="161"/>
      <c r="N234" s="162"/>
      <c r="O234" s="162"/>
      <c r="P234" s="162"/>
      <c r="Q234" s="162"/>
      <c r="R234" s="162"/>
      <c r="S234" s="162"/>
      <c r="T234" s="163"/>
      <c r="AT234" s="157" t="s">
        <v>125</v>
      </c>
      <c r="AU234" s="157" t="s">
        <v>79</v>
      </c>
      <c r="AV234" s="12" t="s">
        <v>79</v>
      </c>
      <c r="AW234" s="12" t="s">
        <v>32</v>
      </c>
      <c r="AX234" s="12" t="s">
        <v>70</v>
      </c>
      <c r="AY234" s="157" t="s">
        <v>118</v>
      </c>
    </row>
    <row r="235" spans="2:51" s="12" customFormat="1" ht="11.25">
      <c r="B235" s="156"/>
      <c r="D235" s="149" t="s">
        <v>125</v>
      </c>
      <c r="E235" s="157" t="s">
        <v>1</v>
      </c>
      <c r="F235" s="158" t="s">
        <v>304</v>
      </c>
      <c r="H235" s="159">
        <v>110.842</v>
      </c>
      <c r="I235" s="160"/>
      <c r="L235" s="156"/>
      <c r="M235" s="161"/>
      <c r="N235" s="162"/>
      <c r="O235" s="162"/>
      <c r="P235" s="162"/>
      <c r="Q235" s="162"/>
      <c r="R235" s="162"/>
      <c r="S235" s="162"/>
      <c r="T235" s="163"/>
      <c r="AT235" s="157" t="s">
        <v>125</v>
      </c>
      <c r="AU235" s="157" t="s">
        <v>79</v>
      </c>
      <c r="AV235" s="12" t="s">
        <v>79</v>
      </c>
      <c r="AW235" s="12" t="s">
        <v>32</v>
      </c>
      <c r="AX235" s="12" t="s">
        <v>70</v>
      </c>
      <c r="AY235" s="157" t="s">
        <v>118</v>
      </c>
    </row>
    <row r="236" spans="2:51" s="12" customFormat="1" ht="11.25">
      <c r="B236" s="156"/>
      <c r="D236" s="149" t="s">
        <v>125</v>
      </c>
      <c r="E236" s="157" t="s">
        <v>1</v>
      </c>
      <c r="F236" s="158" t="s">
        <v>305</v>
      </c>
      <c r="H236" s="159">
        <v>72.66</v>
      </c>
      <c r="I236" s="160"/>
      <c r="L236" s="156"/>
      <c r="M236" s="161"/>
      <c r="N236" s="162"/>
      <c r="O236" s="162"/>
      <c r="P236" s="162"/>
      <c r="Q236" s="162"/>
      <c r="R236" s="162"/>
      <c r="S236" s="162"/>
      <c r="T236" s="163"/>
      <c r="AT236" s="157" t="s">
        <v>125</v>
      </c>
      <c r="AU236" s="157" t="s">
        <v>79</v>
      </c>
      <c r="AV236" s="12" t="s">
        <v>79</v>
      </c>
      <c r="AW236" s="12" t="s">
        <v>32</v>
      </c>
      <c r="AX236" s="12" t="s">
        <v>70</v>
      </c>
      <c r="AY236" s="157" t="s">
        <v>118</v>
      </c>
    </row>
    <row r="237" spans="2:51" s="12" customFormat="1" ht="11.25">
      <c r="B237" s="156"/>
      <c r="D237" s="149" t="s">
        <v>125</v>
      </c>
      <c r="E237" s="157" t="s">
        <v>1</v>
      </c>
      <c r="F237" s="158" t="s">
        <v>306</v>
      </c>
      <c r="H237" s="159">
        <v>87.84</v>
      </c>
      <c r="I237" s="160"/>
      <c r="L237" s="156"/>
      <c r="M237" s="161"/>
      <c r="N237" s="162"/>
      <c r="O237" s="162"/>
      <c r="P237" s="162"/>
      <c r="Q237" s="162"/>
      <c r="R237" s="162"/>
      <c r="S237" s="162"/>
      <c r="T237" s="163"/>
      <c r="AT237" s="157" t="s">
        <v>125</v>
      </c>
      <c r="AU237" s="157" t="s">
        <v>79</v>
      </c>
      <c r="AV237" s="12" t="s">
        <v>79</v>
      </c>
      <c r="AW237" s="12" t="s">
        <v>32</v>
      </c>
      <c r="AX237" s="12" t="s">
        <v>70</v>
      </c>
      <c r="AY237" s="157" t="s">
        <v>118</v>
      </c>
    </row>
    <row r="238" spans="2:51" s="12" customFormat="1" ht="11.25">
      <c r="B238" s="156"/>
      <c r="D238" s="149" t="s">
        <v>125</v>
      </c>
      <c r="E238" s="157" t="s">
        <v>1</v>
      </c>
      <c r="F238" s="158" t="s">
        <v>307</v>
      </c>
      <c r="H238" s="159">
        <v>100.92</v>
      </c>
      <c r="I238" s="160"/>
      <c r="L238" s="156"/>
      <c r="M238" s="161"/>
      <c r="N238" s="162"/>
      <c r="O238" s="162"/>
      <c r="P238" s="162"/>
      <c r="Q238" s="162"/>
      <c r="R238" s="162"/>
      <c r="S238" s="162"/>
      <c r="T238" s="163"/>
      <c r="AT238" s="157" t="s">
        <v>125</v>
      </c>
      <c r="AU238" s="157" t="s">
        <v>79</v>
      </c>
      <c r="AV238" s="12" t="s">
        <v>79</v>
      </c>
      <c r="AW238" s="12" t="s">
        <v>32</v>
      </c>
      <c r="AX238" s="12" t="s">
        <v>70</v>
      </c>
      <c r="AY238" s="157" t="s">
        <v>118</v>
      </c>
    </row>
    <row r="239" spans="2:51" s="12" customFormat="1" ht="11.25">
      <c r="B239" s="156"/>
      <c r="D239" s="149" t="s">
        <v>125</v>
      </c>
      <c r="E239" s="157" t="s">
        <v>1</v>
      </c>
      <c r="F239" s="158" t="s">
        <v>308</v>
      </c>
      <c r="H239" s="159">
        <v>87.702</v>
      </c>
      <c r="I239" s="160"/>
      <c r="L239" s="156"/>
      <c r="M239" s="161"/>
      <c r="N239" s="162"/>
      <c r="O239" s="162"/>
      <c r="P239" s="162"/>
      <c r="Q239" s="162"/>
      <c r="R239" s="162"/>
      <c r="S239" s="162"/>
      <c r="T239" s="163"/>
      <c r="AT239" s="157" t="s">
        <v>125</v>
      </c>
      <c r="AU239" s="157" t="s">
        <v>79</v>
      </c>
      <c r="AV239" s="12" t="s">
        <v>79</v>
      </c>
      <c r="AW239" s="12" t="s">
        <v>32</v>
      </c>
      <c r="AX239" s="12" t="s">
        <v>70</v>
      </c>
      <c r="AY239" s="157" t="s">
        <v>118</v>
      </c>
    </row>
    <row r="240" spans="2:51" s="12" customFormat="1" ht="11.25">
      <c r="B240" s="156"/>
      <c r="D240" s="149" t="s">
        <v>125</v>
      </c>
      <c r="E240" s="157" t="s">
        <v>1</v>
      </c>
      <c r="F240" s="158" t="s">
        <v>309</v>
      </c>
      <c r="H240" s="159">
        <v>61.824</v>
      </c>
      <c r="I240" s="160"/>
      <c r="L240" s="156"/>
      <c r="M240" s="161"/>
      <c r="N240" s="162"/>
      <c r="O240" s="162"/>
      <c r="P240" s="162"/>
      <c r="Q240" s="162"/>
      <c r="R240" s="162"/>
      <c r="S240" s="162"/>
      <c r="T240" s="163"/>
      <c r="AT240" s="157" t="s">
        <v>125</v>
      </c>
      <c r="AU240" s="157" t="s">
        <v>79</v>
      </c>
      <c r="AV240" s="12" t="s">
        <v>79</v>
      </c>
      <c r="AW240" s="12" t="s">
        <v>32</v>
      </c>
      <c r="AX240" s="12" t="s">
        <v>70</v>
      </c>
      <c r="AY240" s="157" t="s">
        <v>118</v>
      </c>
    </row>
    <row r="241" spans="2:51" s="12" customFormat="1" ht="11.25">
      <c r="B241" s="156"/>
      <c r="D241" s="149" t="s">
        <v>125</v>
      </c>
      <c r="E241" s="157" t="s">
        <v>1</v>
      </c>
      <c r="F241" s="158" t="s">
        <v>310</v>
      </c>
      <c r="H241" s="159">
        <v>73.138</v>
      </c>
      <c r="I241" s="160"/>
      <c r="L241" s="156"/>
      <c r="M241" s="161"/>
      <c r="N241" s="162"/>
      <c r="O241" s="162"/>
      <c r="P241" s="162"/>
      <c r="Q241" s="162"/>
      <c r="R241" s="162"/>
      <c r="S241" s="162"/>
      <c r="T241" s="163"/>
      <c r="AT241" s="157" t="s">
        <v>125</v>
      </c>
      <c r="AU241" s="157" t="s">
        <v>79</v>
      </c>
      <c r="AV241" s="12" t="s">
        <v>79</v>
      </c>
      <c r="AW241" s="12" t="s">
        <v>32</v>
      </c>
      <c r="AX241" s="12" t="s">
        <v>70</v>
      </c>
      <c r="AY241" s="157" t="s">
        <v>118</v>
      </c>
    </row>
    <row r="242" spans="2:51" s="12" customFormat="1" ht="11.25">
      <c r="B242" s="156"/>
      <c r="D242" s="149" t="s">
        <v>125</v>
      </c>
      <c r="E242" s="157" t="s">
        <v>1</v>
      </c>
      <c r="F242" s="158" t="s">
        <v>311</v>
      </c>
      <c r="H242" s="159">
        <v>25.628</v>
      </c>
      <c r="I242" s="160"/>
      <c r="L242" s="156"/>
      <c r="M242" s="161"/>
      <c r="N242" s="162"/>
      <c r="O242" s="162"/>
      <c r="P242" s="162"/>
      <c r="Q242" s="162"/>
      <c r="R242" s="162"/>
      <c r="S242" s="162"/>
      <c r="T242" s="163"/>
      <c r="AT242" s="157" t="s">
        <v>125</v>
      </c>
      <c r="AU242" s="157" t="s">
        <v>79</v>
      </c>
      <c r="AV242" s="12" t="s">
        <v>79</v>
      </c>
      <c r="AW242" s="12" t="s">
        <v>32</v>
      </c>
      <c r="AX242" s="12" t="s">
        <v>70</v>
      </c>
      <c r="AY242" s="157" t="s">
        <v>118</v>
      </c>
    </row>
    <row r="243" spans="2:51" s="12" customFormat="1" ht="11.25">
      <c r="B243" s="156"/>
      <c r="D243" s="149" t="s">
        <v>125</v>
      </c>
      <c r="E243" s="157" t="s">
        <v>1</v>
      </c>
      <c r="F243" s="158" t="s">
        <v>312</v>
      </c>
      <c r="H243" s="159">
        <v>18.78</v>
      </c>
      <c r="I243" s="160"/>
      <c r="L243" s="156"/>
      <c r="M243" s="161"/>
      <c r="N243" s="162"/>
      <c r="O243" s="162"/>
      <c r="P243" s="162"/>
      <c r="Q243" s="162"/>
      <c r="R243" s="162"/>
      <c r="S243" s="162"/>
      <c r="T243" s="163"/>
      <c r="AT243" s="157" t="s">
        <v>125</v>
      </c>
      <c r="AU243" s="157" t="s">
        <v>79</v>
      </c>
      <c r="AV243" s="12" t="s">
        <v>79</v>
      </c>
      <c r="AW243" s="12" t="s">
        <v>32</v>
      </c>
      <c r="AX243" s="12" t="s">
        <v>70</v>
      </c>
      <c r="AY243" s="157" t="s">
        <v>118</v>
      </c>
    </row>
    <row r="244" spans="2:51" s="11" customFormat="1" ht="11.25">
      <c r="B244" s="148"/>
      <c r="D244" s="149" t="s">
        <v>125</v>
      </c>
      <c r="E244" s="150" t="s">
        <v>1</v>
      </c>
      <c r="F244" s="151" t="s">
        <v>163</v>
      </c>
      <c r="H244" s="150" t="s">
        <v>1</v>
      </c>
      <c r="I244" s="152"/>
      <c r="L244" s="148"/>
      <c r="M244" s="153"/>
      <c r="N244" s="154"/>
      <c r="O244" s="154"/>
      <c r="P244" s="154"/>
      <c r="Q244" s="154"/>
      <c r="R244" s="154"/>
      <c r="S244" s="154"/>
      <c r="T244" s="155"/>
      <c r="AT244" s="150" t="s">
        <v>125</v>
      </c>
      <c r="AU244" s="150" t="s">
        <v>79</v>
      </c>
      <c r="AV244" s="11" t="s">
        <v>75</v>
      </c>
      <c r="AW244" s="11" t="s">
        <v>32</v>
      </c>
      <c r="AX244" s="11" t="s">
        <v>70</v>
      </c>
      <c r="AY244" s="150" t="s">
        <v>118</v>
      </c>
    </row>
    <row r="245" spans="2:51" s="12" customFormat="1" ht="11.25">
      <c r="B245" s="156"/>
      <c r="D245" s="149" t="s">
        <v>125</v>
      </c>
      <c r="E245" s="157" t="s">
        <v>1</v>
      </c>
      <c r="F245" s="158" t="s">
        <v>313</v>
      </c>
      <c r="H245" s="159">
        <v>60.278</v>
      </c>
      <c r="I245" s="160"/>
      <c r="L245" s="156"/>
      <c r="M245" s="161"/>
      <c r="N245" s="162"/>
      <c r="O245" s="162"/>
      <c r="P245" s="162"/>
      <c r="Q245" s="162"/>
      <c r="R245" s="162"/>
      <c r="S245" s="162"/>
      <c r="T245" s="163"/>
      <c r="AT245" s="157" t="s">
        <v>125</v>
      </c>
      <c r="AU245" s="157" t="s">
        <v>79</v>
      </c>
      <c r="AV245" s="12" t="s">
        <v>79</v>
      </c>
      <c r="AW245" s="12" t="s">
        <v>32</v>
      </c>
      <c r="AX245" s="12" t="s">
        <v>70</v>
      </c>
      <c r="AY245" s="157" t="s">
        <v>118</v>
      </c>
    </row>
    <row r="246" spans="2:51" s="12" customFormat="1" ht="11.25">
      <c r="B246" s="156"/>
      <c r="D246" s="149" t="s">
        <v>125</v>
      </c>
      <c r="E246" s="157" t="s">
        <v>1</v>
      </c>
      <c r="F246" s="158" t="s">
        <v>314</v>
      </c>
      <c r="H246" s="159">
        <v>36.211</v>
      </c>
      <c r="I246" s="160"/>
      <c r="L246" s="156"/>
      <c r="M246" s="161"/>
      <c r="N246" s="162"/>
      <c r="O246" s="162"/>
      <c r="P246" s="162"/>
      <c r="Q246" s="162"/>
      <c r="R246" s="162"/>
      <c r="S246" s="162"/>
      <c r="T246" s="163"/>
      <c r="AT246" s="157" t="s">
        <v>125</v>
      </c>
      <c r="AU246" s="157" t="s">
        <v>79</v>
      </c>
      <c r="AV246" s="12" t="s">
        <v>79</v>
      </c>
      <c r="AW246" s="12" t="s">
        <v>32</v>
      </c>
      <c r="AX246" s="12" t="s">
        <v>70</v>
      </c>
      <c r="AY246" s="157" t="s">
        <v>118</v>
      </c>
    </row>
    <row r="247" spans="2:51" s="12" customFormat="1" ht="11.25">
      <c r="B247" s="156"/>
      <c r="D247" s="149" t="s">
        <v>125</v>
      </c>
      <c r="E247" s="157" t="s">
        <v>1</v>
      </c>
      <c r="F247" s="158" t="s">
        <v>315</v>
      </c>
      <c r="H247" s="159">
        <v>13.3</v>
      </c>
      <c r="I247" s="160"/>
      <c r="L247" s="156"/>
      <c r="M247" s="161"/>
      <c r="N247" s="162"/>
      <c r="O247" s="162"/>
      <c r="P247" s="162"/>
      <c r="Q247" s="162"/>
      <c r="R247" s="162"/>
      <c r="S247" s="162"/>
      <c r="T247" s="163"/>
      <c r="AT247" s="157" t="s">
        <v>125</v>
      </c>
      <c r="AU247" s="157" t="s">
        <v>79</v>
      </c>
      <c r="AV247" s="12" t="s">
        <v>79</v>
      </c>
      <c r="AW247" s="12" t="s">
        <v>32</v>
      </c>
      <c r="AX247" s="12" t="s">
        <v>70</v>
      </c>
      <c r="AY247" s="157" t="s">
        <v>118</v>
      </c>
    </row>
    <row r="248" spans="2:51" s="12" customFormat="1" ht="11.25">
      <c r="B248" s="156"/>
      <c r="D248" s="149" t="s">
        <v>125</v>
      </c>
      <c r="E248" s="157" t="s">
        <v>1</v>
      </c>
      <c r="F248" s="158" t="s">
        <v>316</v>
      </c>
      <c r="H248" s="159">
        <v>15.56</v>
      </c>
      <c r="I248" s="160"/>
      <c r="L248" s="156"/>
      <c r="M248" s="161"/>
      <c r="N248" s="162"/>
      <c r="O248" s="162"/>
      <c r="P248" s="162"/>
      <c r="Q248" s="162"/>
      <c r="R248" s="162"/>
      <c r="S248" s="162"/>
      <c r="T248" s="163"/>
      <c r="AT248" s="157" t="s">
        <v>125</v>
      </c>
      <c r="AU248" s="157" t="s">
        <v>79</v>
      </c>
      <c r="AV248" s="12" t="s">
        <v>79</v>
      </c>
      <c r="AW248" s="12" t="s">
        <v>32</v>
      </c>
      <c r="AX248" s="12" t="s">
        <v>70</v>
      </c>
      <c r="AY248" s="157" t="s">
        <v>118</v>
      </c>
    </row>
    <row r="249" spans="2:51" s="12" customFormat="1" ht="11.25">
      <c r="B249" s="156"/>
      <c r="D249" s="149" t="s">
        <v>125</v>
      </c>
      <c r="E249" s="157" t="s">
        <v>1</v>
      </c>
      <c r="F249" s="158" t="s">
        <v>317</v>
      </c>
      <c r="H249" s="159">
        <v>22.685</v>
      </c>
      <c r="I249" s="160"/>
      <c r="L249" s="156"/>
      <c r="M249" s="161"/>
      <c r="N249" s="162"/>
      <c r="O249" s="162"/>
      <c r="P249" s="162"/>
      <c r="Q249" s="162"/>
      <c r="R249" s="162"/>
      <c r="S249" s="162"/>
      <c r="T249" s="163"/>
      <c r="AT249" s="157" t="s">
        <v>125</v>
      </c>
      <c r="AU249" s="157" t="s">
        <v>79</v>
      </c>
      <c r="AV249" s="12" t="s">
        <v>79</v>
      </c>
      <c r="AW249" s="12" t="s">
        <v>32</v>
      </c>
      <c r="AX249" s="12" t="s">
        <v>70</v>
      </c>
      <c r="AY249" s="157" t="s">
        <v>118</v>
      </c>
    </row>
    <row r="250" spans="2:51" s="11" customFormat="1" ht="11.25">
      <c r="B250" s="148"/>
      <c r="D250" s="149" t="s">
        <v>125</v>
      </c>
      <c r="E250" s="150" t="s">
        <v>1</v>
      </c>
      <c r="F250" s="151" t="s">
        <v>170</v>
      </c>
      <c r="H250" s="150" t="s">
        <v>1</v>
      </c>
      <c r="I250" s="152"/>
      <c r="L250" s="148"/>
      <c r="M250" s="153"/>
      <c r="N250" s="154"/>
      <c r="O250" s="154"/>
      <c r="P250" s="154"/>
      <c r="Q250" s="154"/>
      <c r="R250" s="154"/>
      <c r="S250" s="154"/>
      <c r="T250" s="155"/>
      <c r="AT250" s="150" t="s">
        <v>125</v>
      </c>
      <c r="AU250" s="150" t="s">
        <v>79</v>
      </c>
      <c r="AV250" s="11" t="s">
        <v>75</v>
      </c>
      <c r="AW250" s="11" t="s">
        <v>32</v>
      </c>
      <c r="AX250" s="11" t="s">
        <v>70</v>
      </c>
      <c r="AY250" s="150" t="s">
        <v>118</v>
      </c>
    </row>
    <row r="251" spans="2:51" s="12" customFormat="1" ht="11.25">
      <c r="B251" s="156"/>
      <c r="D251" s="149" t="s">
        <v>125</v>
      </c>
      <c r="E251" s="157" t="s">
        <v>1</v>
      </c>
      <c r="F251" s="158" t="s">
        <v>318</v>
      </c>
      <c r="H251" s="159">
        <v>26.325</v>
      </c>
      <c r="I251" s="160"/>
      <c r="L251" s="156"/>
      <c r="M251" s="161"/>
      <c r="N251" s="162"/>
      <c r="O251" s="162"/>
      <c r="P251" s="162"/>
      <c r="Q251" s="162"/>
      <c r="R251" s="162"/>
      <c r="S251" s="162"/>
      <c r="T251" s="163"/>
      <c r="AT251" s="157" t="s">
        <v>125</v>
      </c>
      <c r="AU251" s="157" t="s">
        <v>79</v>
      </c>
      <c r="AV251" s="12" t="s">
        <v>79</v>
      </c>
      <c r="AW251" s="12" t="s">
        <v>32</v>
      </c>
      <c r="AX251" s="12" t="s">
        <v>70</v>
      </c>
      <c r="AY251" s="157" t="s">
        <v>118</v>
      </c>
    </row>
    <row r="252" spans="2:51" s="11" customFormat="1" ht="11.25">
      <c r="B252" s="148"/>
      <c r="D252" s="149" t="s">
        <v>125</v>
      </c>
      <c r="E252" s="150" t="s">
        <v>1</v>
      </c>
      <c r="F252" s="151" t="s">
        <v>172</v>
      </c>
      <c r="H252" s="150" t="s">
        <v>1</v>
      </c>
      <c r="I252" s="152"/>
      <c r="L252" s="148"/>
      <c r="M252" s="153"/>
      <c r="N252" s="154"/>
      <c r="O252" s="154"/>
      <c r="P252" s="154"/>
      <c r="Q252" s="154"/>
      <c r="R252" s="154"/>
      <c r="S252" s="154"/>
      <c r="T252" s="155"/>
      <c r="AT252" s="150" t="s">
        <v>125</v>
      </c>
      <c r="AU252" s="150" t="s">
        <v>79</v>
      </c>
      <c r="AV252" s="11" t="s">
        <v>75</v>
      </c>
      <c r="AW252" s="11" t="s">
        <v>32</v>
      </c>
      <c r="AX252" s="11" t="s">
        <v>70</v>
      </c>
      <c r="AY252" s="150" t="s">
        <v>118</v>
      </c>
    </row>
    <row r="253" spans="2:51" s="12" customFormat="1" ht="11.25">
      <c r="B253" s="156"/>
      <c r="D253" s="149" t="s">
        <v>125</v>
      </c>
      <c r="E253" s="157" t="s">
        <v>1</v>
      </c>
      <c r="F253" s="158" t="s">
        <v>319</v>
      </c>
      <c r="H253" s="159">
        <v>10.8</v>
      </c>
      <c r="I253" s="160"/>
      <c r="L253" s="156"/>
      <c r="M253" s="161"/>
      <c r="N253" s="162"/>
      <c r="O253" s="162"/>
      <c r="P253" s="162"/>
      <c r="Q253" s="162"/>
      <c r="R253" s="162"/>
      <c r="S253" s="162"/>
      <c r="T253" s="163"/>
      <c r="AT253" s="157" t="s">
        <v>125</v>
      </c>
      <c r="AU253" s="157" t="s">
        <v>79</v>
      </c>
      <c r="AV253" s="12" t="s">
        <v>79</v>
      </c>
      <c r="AW253" s="12" t="s">
        <v>32</v>
      </c>
      <c r="AX253" s="12" t="s">
        <v>70</v>
      </c>
      <c r="AY253" s="157" t="s">
        <v>118</v>
      </c>
    </row>
    <row r="254" spans="2:51" s="14" customFormat="1" ht="11.25">
      <c r="B254" s="172"/>
      <c r="D254" s="149" t="s">
        <v>125</v>
      </c>
      <c r="E254" s="173" t="s">
        <v>1</v>
      </c>
      <c r="F254" s="174" t="s">
        <v>179</v>
      </c>
      <c r="H254" s="175">
        <v>1880.106</v>
      </c>
      <c r="I254" s="176"/>
      <c r="L254" s="172"/>
      <c r="M254" s="177"/>
      <c r="N254" s="178"/>
      <c r="O254" s="178"/>
      <c r="P254" s="178"/>
      <c r="Q254" s="178"/>
      <c r="R254" s="178"/>
      <c r="S254" s="178"/>
      <c r="T254" s="179"/>
      <c r="AT254" s="173" t="s">
        <v>125</v>
      </c>
      <c r="AU254" s="173" t="s">
        <v>79</v>
      </c>
      <c r="AV254" s="14" t="s">
        <v>123</v>
      </c>
      <c r="AW254" s="14" t="s">
        <v>32</v>
      </c>
      <c r="AX254" s="14" t="s">
        <v>75</v>
      </c>
      <c r="AY254" s="173" t="s">
        <v>118</v>
      </c>
    </row>
    <row r="255" spans="2:65" s="1" customFormat="1" ht="16.5" customHeight="1">
      <c r="B255" s="135"/>
      <c r="C255" s="136" t="s">
        <v>320</v>
      </c>
      <c r="D255" s="136" t="s">
        <v>120</v>
      </c>
      <c r="E255" s="137" t="s">
        <v>321</v>
      </c>
      <c r="F255" s="138" t="s">
        <v>322</v>
      </c>
      <c r="G255" s="139" t="s">
        <v>182</v>
      </c>
      <c r="H255" s="140">
        <v>1415.765</v>
      </c>
      <c r="I255" s="141"/>
      <c r="J255" s="142">
        <f>ROUND(I255*H255,2)</f>
        <v>0</v>
      </c>
      <c r="K255" s="138" t="s">
        <v>183</v>
      </c>
      <c r="L255" s="30"/>
      <c r="M255" s="143" t="s">
        <v>1</v>
      </c>
      <c r="N255" s="144" t="s">
        <v>41</v>
      </c>
      <c r="O255" s="49"/>
      <c r="P255" s="145">
        <f>O255*H255</f>
        <v>0</v>
      </c>
      <c r="Q255" s="145">
        <v>0.00085</v>
      </c>
      <c r="R255" s="145">
        <f>Q255*H255</f>
        <v>1.20340025</v>
      </c>
      <c r="S255" s="145">
        <v>0</v>
      </c>
      <c r="T255" s="146">
        <f>S255*H255</f>
        <v>0</v>
      </c>
      <c r="AR255" s="16" t="s">
        <v>123</v>
      </c>
      <c r="AT255" s="16" t="s">
        <v>120</v>
      </c>
      <c r="AU255" s="16" t="s">
        <v>79</v>
      </c>
      <c r="AY255" s="16" t="s">
        <v>118</v>
      </c>
      <c r="BE255" s="147">
        <f>IF(N255="základní",J255,0)</f>
        <v>0</v>
      </c>
      <c r="BF255" s="147">
        <f>IF(N255="snížená",J255,0)</f>
        <v>0</v>
      </c>
      <c r="BG255" s="147">
        <f>IF(N255="zákl. přenesená",J255,0)</f>
        <v>0</v>
      </c>
      <c r="BH255" s="147">
        <f>IF(N255="sníž. přenesená",J255,0)</f>
        <v>0</v>
      </c>
      <c r="BI255" s="147">
        <f>IF(N255="nulová",J255,0)</f>
        <v>0</v>
      </c>
      <c r="BJ255" s="16" t="s">
        <v>75</v>
      </c>
      <c r="BK255" s="147">
        <f>ROUND(I255*H255,2)</f>
        <v>0</v>
      </c>
      <c r="BL255" s="16" t="s">
        <v>123</v>
      </c>
      <c r="BM255" s="16" t="s">
        <v>323</v>
      </c>
    </row>
    <row r="256" spans="2:51" s="11" customFormat="1" ht="11.25">
      <c r="B256" s="148"/>
      <c r="D256" s="149" t="s">
        <v>125</v>
      </c>
      <c r="E256" s="150" t="s">
        <v>1</v>
      </c>
      <c r="F256" s="151" t="s">
        <v>126</v>
      </c>
      <c r="H256" s="150" t="s">
        <v>1</v>
      </c>
      <c r="I256" s="152"/>
      <c r="L256" s="148"/>
      <c r="M256" s="153"/>
      <c r="N256" s="154"/>
      <c r="O256" s="154"/>
      <c r="P256" s="154"/>
      <c r="Q256" s="154"/>
      <c r="R256" s="154"/>
      <c r="S256" s="154"/>
      <c r="T256" s="155"/>
      <c r="AT256" s="150" t="s">
        <v>125</v>
      </c>
      <c r="AU256" s="150" t="s">
        <v>79</v>
      </c>
      <c r="AV256" s="11" t="s">
        <v>75</v>
      </c>
      <c r="AW256" s="11" t="s">
        <v>32</v>
      </c>
      <c r="AX256" s="11" t="s">
        <v>70</v>
      </c>
      <c r="AY256" s="150" t="s">
        <v>118</v>
      </c>
    </row>
    <row r="257" spans="2:51" s="12" customFormat="1" ht="11.25">
      <c r="B257" s="156"/>
      <c r="D257" s="149" t="s">
        <v>125</v>
      </c>
      <c r="E257" s="157" t="s">
        <v>1</v>
      </c>
      <c r="F257" s="158" t="s">
        <v>324</v>
      </c>
      <c r="H257" s="159">
        <v>89.4</v>
      </c>
      <c r="I257" s="160"/>
      <c r="L257" s="156"/>
      <c r="M257" s="161"/>
      <c r="N257" s="162"/>
      <c r="O257" s="162"/>
      <c r="P257" s="162"/>
      <c r="Q257" s="162"/>
      <c r="R257" s="162"/>
      <c r="S257" s="162"/>
      <c r="T257" s="163"/>
      <c r="AT257" s="157" t="s">
        <v>125</v>
      </c>
      <c r="AU257" s="157" t="s">
        <v>79</v>
      </c>
      <c r="AV257" s="12" t="s">
        <v>79</v>
      </c>
      <c r="AW257" s="12" t="s">
        <v>32</v>
      </c>
      <c r="AX257" s="12" t="s">
        <v>70</v>
      </c>
      <c r="AY257" s="157" t="s">
        <v>118</v>
      </c>
    </row>
    <row r="258" spans="2:51" s="12" customFormat="1" ht="11.25">
      <c r="B258" s="156"/>
      <c r="D258" s="149" t="s">
        <v>125</v>
      </c>
      <c r="E258" s="157" t="s">
        <v>1</v>
      </c>
      <c r="F258" s="158" t="s">
        <v>325</v>
      </c>
      <c r="H258" s="159">
        <v>41.565</v>
      </c>
      <c r="I258" s="160"/>
      <c r="L258" s="156"/>
      <c r="M258" s="161"/>
      <c r="N258" s="162"/>
      <c r="O258" s="162"/>
      <c r="P258" s="162"/>
      <c r="Q258" s="162"/>
      <c r="R258" s="162"/>
      <c r="S258" s="162"/>
      <c r="T258" s="163"/>
      <c r="AT258" s="157" t="s">
        <v>125</v>
      </c>
      <c r="AU258" s="157" t="s">
        <v>79</v>
      </c>
      <c r="AV258" s="12" t="s">
        <v>79</v>
      </c>
      <c r="AW258" s="12" t="s">
        <v>32</v>
      </c>
      <c r="AX258" s="12" t="s">
        <v>70</v>
      </c>
      <c r="AY258" s="157" t="s">
        <v>118</v>
      </c>
    </row>
    <row r="259" spans="2:51" s="12" customFormat="1" ht="11.25">
      <c r="B259" s="156"/>
      <c r="D259" s="149" t="s">
        <v>125</v>
      </c>
      <c r="E259" s="157" t="s">
        <v>1</v>
      </c>
      <c r="F259" s="158" t="s">
        <v>326</v>
      </c>
      <c r="H259" s="159">
        <v>99.545</v>
      </c>
      <c r="I259" s="160"/>
      <c r="L259" s="156"/>
      <c r="M259" s="161"/>
      <c r="N259" s="162"/>
      <c r="O259" s="162"/>
      <c r="P259" s="162"/>
      <c r="Q259" s="162"/>
      <c r="R259" s="162"/>
      <c r="S259" s="162"/>
      <c r="T259" s="163"/>
      <c r="AT259" s="157" t="s">
        <v>125</v>
      </c>
      <c r="AU259" s="157" t="s">
        <v>79</v>
      </c>
      <c r="AV259" s="12" t="s">
        <v>79</v>
      </c>
      <c r="AW259" s="12" t="s">
        <v>32</v>
      </c>
      <c r="AX259" s="12" t="s">
        <v>70</v>
      </c>
      <c r="AY259" s="157" t="s">
        <v>118</v>
      </c>
    </row>
    <row r="260" spans="2:51" s="12" customFormat="1" ht="11.25">
      <c r="B260" s="156"/>
      <c r="D260" s="149" t="s">
        <v>125</v>
      </c>
      <c r="E260" s="157" t="s">
        <v>1</v>
      </c>
      <c r="F260" s="158" t="s">
        <v>327</v>
      </c>
      <c r="H260" s="159">
        <v>60.71</v>
      </c>
      <c r="I260" s="160"/>
      <c r="L260" s="156"/>
      <c r="M260" s="161"/>
      <c r="N260" s="162"/>
      <c r="O260" s="162"/>
      <c r="P260" s="162"/>
      <c r="Q260" s="162"/>
      <c r="R260" s="162"/>
      <c r="S260" s="162"/>
      <c r="T260" s="163"/>
      <c r="AT260" s="157" t="s">
        <v>125</v>
      </c>
      <c r="AU260" s="157" t="s">
        <v>79</v>
      </c>
      <c r="AV260" s="12" t="s">
        <v>79</v>
      </c>
      <c r="AW260" s="12" t="s">
        <v>32</v>
      </c>
      <c r="AX260" s="12" t="s">
        <v>70</v>
      </c>
      <c r="AY260" s="157" t="s">
        <v>118</v>
      </c>
    </row>
    <row r="261" spans="2:51" s="12" customFormat="1" ht="11.25">
      <c r="B261" s="156"/>
      <c r="D261" s="149" t="s">
        <v>125</v>
      </c>
      <c r="E261" s="157" t="s">
        <v>1</v>
      </c>
      <c r="F261" s="158" t="s">
        <v>328</v>
      </c>
      <c r="H261" s="159">
        <v>102.786</v>
      </c>
      <c r="I261" s="160"/>
      <c r="L261" s="156"/>
      <c r="M261" s="161"/>
      <c r="N261" s="162"/>
      <c r="O261" s="162"/>
      <c r="P261" s="162"/>
      <c r="Q261" s="162"/>
      <c r="R261" s="162"/>
      <c r="S261" s="162"/>
      <c r="T261" s="163"/>
      <c r="AT261" s="157" t="s">
        <v>125</v>
      </c>
      <c r="AU261" s="157" t="s">
        <v>79</v>
      </c>
      <c r="AV261" s="12" t="s">
        <v>79</v>
      </c>
      <c r="AW261" s="12" t="s">
        <v>32</v>
      </c>
      <c r="AX261" s="12" t="s">
        <v>70</v>
      </c>
      <c r="AY261" s="157" t="s">
        <v>118</v>
      </c>
    </row>
    <row r="262" spans="2:51" s="12" customFormat="1" ht="11.25">
      <c r="B262" s="156"/>
      <c r="D262" s="149" t="s">
        <v>125</v>
      </c>
      <c r="E262" s="157" t="s">
        <v>1</v>
      </c>
      <c r="F262" s="158" t="s">
        <v>329</v>
      </c>
      <c r="H262" s="159">
        <v>123.012</v>
      </c>
      <c r="I262" s="160"/>
      <c r="L262" s="156"/>
      <c r="M262" s="161"/>
      <c r="N262" s="162"/>
      <c r="O262" s="162"/>
      <c r="P262" s="162"/>
      <c r="Q262" s="162"/>
      <c r="R262" s="162"/>
      <c r="S262" s="162"/>
      <c r="T262" s="163"/>
      <c r="AT262" s="157" t="s">
        <v>125</v>
      </c>
      <c r="AU262" s="157" t="s">
        <v>79</v>
      </c>
      <c r="AV262" s="12" t="s">
        <v>79</v>
      </c>
      <c r="AW262" s="12" t="s">
        <v>32</v>
      </c>
      <c r="AX262" s="12" t="s">
        <v>70</v>
      </c>
      <c r="AY262" s="157" t="s">
        <v>118</v>
      </c>
    </row>
    <row r="263" spans="2:51" s="12" customFormat="1" ht="11.25">
      <c r="B263" s="156"/>
      <c r="D263" s="149" t="s">
        <v>125</v>
      </c>
      <c r="E263" s="157" t="s">
        <v>1</v>
      </c>
      <c r="F263" s="158" t="s">
        <v>330</v>
      </c>
      <c r="H263" s="159">
        <v>228.78</v>
      </c>
      <c r="I263" s="160"/>
      <c r="L263" s="156"/>
      <c r="M263" s="161"/>
      <c r="N263" s="162"/>
      <c r="O263" s="162"/>
      <c r="P263" s="162"/>
      <c r="Q263" s="162"/>
      <c r="R263" s="162"/>
      <c r="S263" s="162"/>
      <c r="T263" s="163"/>
      <c r="AT263" s="157" t="s">
        <v>125</v>
      </c>
      <c r="AU263" s="157" t="s">
        <v>79</v>
      </c>
      <c r="AV263" s="12" t="s">
        <v>79</v>
      </c>
      <c r="AW263" s="12" t="s">
        <v>32</v>
      </c>
      <c r="AX263" s="12" t="s">
        <v>70</v>
      </c>
      <c r="AY263" s="157" t="s">
        <v>118</v>
      </c>
    </row>
    <row r="264" spans="2:51" s="12" customFormat="1" ht="11.25">
      <c r="B264" s="156"/>
      <c r="D264" s="149" t="s">
        <v>125</v>
      </c>
      <c r="E264" s="157" t="s">
        <v>1</v>
      </c>
      <c r="F264" s="158" t="s">
        <v>331</v>
      </c>
      <c r="H264" s="159">
        <v>206.805</v>
      </c>
      <c r="I264" s="160"/>
      <c r="L264" s="156"/>
      <c r="M264" s="161"/>
      <c r="N264" s="162"/>
      <c r="O264" s="162"/>
      <c r="P264" s="162"/>
      <c r="Q264" s="162"/>
      <c r="R264" s="162"/>
      <c r="S264" s="162"/>
      <c r="T264" s="163"/>
      <c r="AT264" s="157" t="s">
        <v>125</v>
      </c>
      <c r="AU264" s="157" t="s">
        <v>79</v>
      </c>
      <c r="AV264" s="12" t="s">
        <v>79</v>
      </c>
      <c r="AW264" s="12" t="s">
        <v>32</v>
      </c>
      <c r="AX264" s="12" t="s">
        <v>70</v>
      </c>
      <c r="AY264" s="157" t="s">
        <v>118</v>
      </c>
    </row>
    <row r="265" spans="2:51" s="12" customFormat="1" ht="11.25">
      <c r="B265" s="156"/>
      <c r="D265" s="149" t="s">
        <v>125</v>
      </c>
      <c r="E265" s="157" t="s">
        <v>1</v>
      </c>
      <c r="F265" s="158" t="s">
        <v>332</v>
      </c>
      <c r="H265" s="159">
        <v>95.965</v>
      </c>
      <c r="I265" s="160"/>
      <c r="L265" s="156"/>
      <c r="M265" s="161"/>
      <c r="N265" s="162"/>
      <c r="O265" s="162"/>
      <c r="P265" s="162"/>
      <c r="Q265" s="162"/>
      <c r="R265" s="162"/>
      <c r="S265" s="162"/>
      <c r="T265" s="163"/>
      <c r="AT265" s="157" t="s">
        <v>125</v>
      </c>
      <c r="AU265" s="157" t="s">
        <v>79</v>
      </c>
      <c r="AV265" s="12" t="s">
        <v>79</v>
      </c>
      <c r="AW265" s="12" t="s">
        <v>32</v>
      </c>
      <c r="AX265" s="12" t="s">
        <v>70</v>
      </c>
      <c r="AY265" s="157" t="s">
        <v>118</v>
      </c>
    </row>
    <row r="266" spans="2:51" s="12" customFormat="1" ht="11.25">
      <c r="B266" s="156"/>
      <c r="D266" s="149" t="s">
        <v>125</v>
      </c>
      <c r="E266" s="157" t="s">
        <v>1</v>
      </c>
      <c r="F266" s="158" t="s">
        <v>333</v>
      </c>
      <c r="H266" s="159">
        <v>156.636</v>
      </c>
      <c r="I266" s="160"/>
      <c r="L266" s="156"/>
      <c r="M266" s="161"/>
      <c r="N266" s="162"/>
      <c r="O266" s="162"/>
      <c r="P266" s="162"/>
      <c r="Q266" s="162"/>
      <c r="R266" s="162"/>
      <c r="S266" s="162"/>
      <c r="T266" s="163"/>
      <c r="AT266" s="157" t="s">
        <v>125</v>
      </c>
      <c r="AU266" s="157" t="s">
        <v>79</v>
      </c>
      <c r="AV266" s="12" t="s">
        <v>79</v>
      </c>
      <c r="AW266" s="12" t="s">
        <v>32</v>
      </c>
      <c r="AX266" s="12" t="s">
        <v>70</v>
      </c>
      <c r="AY266" s="157" t="s">
        <v>118</v>
      </c>
    </row>
    <row r="267" spans="2:51" s="12" customFormat="1" ht="11.25">
      <c r="B267" s="156"/>
      <c r="D267" s="149" t="s">
        <v>125</v>
      </c>
      <c r="E267" s="157" t="s">
        <v>1</v>
      </c>
      <c r="F267" s="158" t="s">
        <v>334</v>
      </c>
      <c r="H267" s="159">
        <v>123.654</v>
      </c>
      <c r="I267" s="160"/>
      <c r="L267" s="156"/>
      <c r="M267" s="161"/>
      <c r="N267" s="162"/>
      <c r="O267" s="162"/>
      <c r="P267" s="162"/>
      <c r="Q267" s="162"/>
      <c r="R267" s="162"/>
      <c r="S267" s="162"/>
      <c r="T267" s="163"/>
      <c r="AT267" s="157" t="s">
        <v>125</v>
      </c>
      <c r="AU267" s="157" t="s">
        <v>79</v>
      </c>
      <c r="AV267" s="12" t="s">
        <v>79</v>
      </c>
      <c r="AW267" s="12" t="s">
        <v>32</v>
      </c>
      <c r="AX267" s="12" t="s">
        <v>70</v>
      </c>
      <c r="AY267" s="157" t="s">
        <v>118</v>
      </c>
    </row>
    <row r="268" spans="2:51" s="12" customFormat="1" ht="11.25">
      <c r="B268" s="156"/>
      <c r="D268" s="149" t="s">
        <v>125</v>
      </c>
      <c r="E268" s="157" t="s">
        <v>1</v>
      </c>
      <c r="F268" s="158" t="s">
        <v>335</v>
      </c>
      <c r="H268" s="159">
        <v>84.872</v>
      </c>
      <c r="I268" s="160"/>
      <c r="L268" s="156"/>
      <c r="M268" s="161"/>
      <c r="N268" s="162"/>
      <c r="O268" s="162"/>
      <c r="P268" s="162"/>
      <c r="Q268" s="162"/>
      <c r="R268" s="162"/>
      <c r="S268" s="162"/>
      <c r="T268" s="163"/>
      <c r="AT268" s="157" t="s">
        <v>125</v>
      </c>
      <c r="AU268" s="157" t="s">
        <v>79</v>
      </c>
      <c r="AV268" s="12" t="s">
        <v>79</v>
      </c>
      <c r="AW268" s="12" t="s">
        <v>32</v>
      </c>
      <c r="AX268" s="12" t="s">
        <v>70</v>
      </c>
      <c r="AY268" s="157" t="s">
        <v>118</v>
      </c>
    </row>
    <row r="269" spans="2:51" s="11" customFormat="1" ht="11.25">
      <c r="B269" s="148"/>
      <c r="D269" s="149" t="s">
        <v>125</v>
      </c>
      <c r="E269" s="150" t="s">
        <v>1</v>
      </c>
      <c r="F269" s="151" t="s">
        <v>163</v>
      </c>
      <c r="H269" s="150" t="s">
        <v>1</v>
      </c>
      <c r="I269" s="152"/>
      <c r="L269" s="148"/>
      <c r="M269" s="153"/>
      <c r="N269" s="154"/>
      <c r="O269" s="154"/>
      <c r="P269" s="154"/>
      <c r="Q269" s="154"/>
      <c r="R269" s="154"/>
      <c r="S269" s="154"/>
      <c r="T269" s="155"/>
      <c r="AT269" s="150" t="s">
        <v>125</v>
      </c>
      <c r="AU269" s="150" t="s">
        <v>79</v>
      </c>
      <c r="AV269" s="11" t="s">
        <v>75</v>
      </c>
      <c r="AW269" s="11" t="s">
        <v>32</v>
      </c>
      <c r="AX269" s="11" t="s">
        <v>70</v>
      </c>
      <c r="AY269" s="150" t="s">
        <v>118</v>
      </c>
    </row>
    <row r="270" spans="2:51" s="12" customFormat="1" ht="11.25">
      <c r="B270" s="156"/>
      <c r="D270" s="149" t="s">
        <v>125</v>
      </c>
      <c r="E270" s="157" t="s">
        <v>1</v>
      </c>
      <c r="F270" s="158" t="s">
        <v>336</v>
      </c>
      <c r="H270" s="159">
        <v>2.035</v>
      </c>
      <c r="I270" s="160"/>
      <c r="L270" s="156"/>
      <c r="M270" s="161"/>
      <c r="N270" s="162"/>
      <c r="O270" s="162"/>
      <c r="P270" s="162"/>
      <c r="Q270" s="162"/>
      <c r="R270" s="162"/>
      <c r="S270" s="162"/>
      <c r="T270" s="163"/>
      <c r="AT270" s="157" t="s">
        <v>125</v>
      </c>
      <c r="AU270" s="157" t="s">
        <v>79</v>
      </c>
      <c r="AV270" s="12" t="s">
        <v>79</v>
      </c>
      <c r="AW270" s="12" t="s">
        <v>32</v>
      </c>
      <c r="AX270" s="12" t="s">
        <v>70</v>
      </c>
      <c r="AY270" s="157" t="s">
        <v>118</v>
      </c>
    </row>
    <row r="271" spans="2:51" s="14" customFormat="1" ht="11.25">
      <c r="B271" s="172"/>
      <c r="D271" s="149" t="s">
        <v>125</v>
      </c>
      <c r="E271" s="173" t="s">
        <v>1</v>
      </c>
      <c r="F271" s="174" t="s">
        <v>179</v>
      </c>
      <c r="H271" s="175">
        <v>1415.765</v>
      </c>
      <c r="I271" s="176"/>
      <c r="L271" s="172"/>
      <c r="M271" s="177"/>
      <c r="N271" s="178"/>
      <c r="O271" s="178"/>
      <c r="P271" s="178"/>
      <c r="Q271" s="178"/>
      <c r="R271" s="178"/>
      <c r="S271" s="178"/>
      <c r="T271" s="179"/>
      <c r="AT271" s="173" t="s">
        <v>125</v>
      </c>
      <c r="AU271" s="173" t="s">
        <v>79</v>
      </c>
      <c r="AV271" s="14" t="s">
        <v>123</v>
      </c>
      <c r="AW271" s="14" t="s">
        <v>32</v>
      </c>
      <c r="AX271" s="14" t="s">
        <v>75</v>
      </c>
      <c r="AY271" s="173" t="s">
        <v>118</v>
      </c>
    </row>
    <row r="272" spans="2:65" s="1" customFormat="1" ht="16.5" customHeight="1">
      <c r="B272" s="135"/>
      <c r="C272" s="136" t="s">
        <v>7</v>
      </c>
      <c r="D272" s="136" t="s">
        <v>120</v>
      </c>
      <c r="E272" s="137" t="s">
        <v>337</v>
      </c>
      <c r="F272" s="138" t="s">
        <v>338</v>
      </c>
      <c r="G272" s="139" t="s">
        <v>182</v>
      </c>
      <c r="H272" s="140">
        <v>1880.106</v>
      </c>
      <c r="I272" s="141"/>
      <c r="J272" s="142">
        <f>ROUND(I272*H272,2)</f>
        <v>0</v>
      </c>
      <c r="K272" s="138" t="s">
        <v>183</v>
      </c>
      <c r="L272" s="30"/>
      <c r="M272" s="143" t="s">
        <v>1</v>
      </c>
      <c r="N272" s="144" t="s">
        <v>41</v>
      </c>
      <c r="O272" s="49"/>
      <c r="P272" s="145">
        <f>O272*H272</f>
        <v>0</v>
      </c>
      <c r="Q272" s="145">
        <v>0</v>
      </c>
      <c r="R272" s="145">
        <f>Q272*H272</f>
        <v>0</v>
      </c>
      <c r="S272" s="145">
        <v>0</v>
      </c>
      <c r="T272" s="146">
        <f>S272*H272</f>
        <v>0</v>
      </c>
      <c r="AR272" s="16" t="s">
        <v>123</v>
      </c>
      <c r="AT272" s="16" t="s">
        <v>120</v>
      </c>
      <c r="AU272" s="16" t="s">
        <v>79</v>
      </c>
      <c r="AY272" s="16" t="s">
        <v>118</v>
      </c>
      <c r="BE272" s="147">
        <f>IF(N272="základní",J272,0)</f>
        <v>0</v>
      </c>
      <c r="BF272" s="147">
        <f>IF(N272="snížená",J272,0)</f>
        <v>0</v>
      </c>
      <c r="BG272" s="147">
        <f>IF(N272="zákl. přenesená",J272,0)</f>
        <v>0</v>
      </c>
      <c r="BH272" s="147">
        <f>IF(N272="sníž. přenesená",J272,0)</f>
        <v>0</v>
      </c>
      <c r="BI272" s="147">
        <f>IF(N272="nulová",J272,0)</f>
        <v>0</v>
      </c>
      <c r="BJ272" s="16" t="s">
        <v>75</v>
      </c>
      <c r="BK272" s="147">
        <f>ROUND(I272*H272,2)</f>
        <v>0</v>
      </c>
      <c r="BL272" s="16" t="s">
        <v>123</v>
      </c>
      <c r="BM272" s="16" t="s">
        <v>339</v>
      </c>
    </row>
    <row r="273" spans="2:65" s="1" customFormat="1" ht="16.5" customHeight="1">
      <c r="B273" s="135"/>
      <c r="C273" s="136" t="s">
        <v>340</v>
      </c>
      <c r="D273" s="136" t="s">
        <v>120</v>
      </c>
      <c r="E273" s="137" t="s">
        <v>341</v>
      </c>
      <c r="F273" s="138" t="s">
        <v>342</v>
      </c>
      <c r="G273" s="139" t="s">
        <v>182</v>
      </c>
      <c r="H273" s="140">
        <v>1415.765</v>
      </c>
      <c r="I273" s="141"/>
      <c r="J273" s="142">
        <f>ROUND(I273*H273,2)</f>
        <v>0</v>
      </c>
      <c r="K273" s="138" t="s">
        <v>183</v>
      </c>
      <c r="L273" s="30"/>
      <c r="M273" s="143" t="s">
        <v>1</v>
      </c>
      <c r="N273" s="144" t="s">
        <v>41</v>
      </c>
      <c r="O273" s="49"/>
      <c r="P273" s="145">
        <f>O273*H273</f>
        <v>0</v>
      </c>
      <c r="Q273" s="145">
        <v>0</v>
      </c>
      <c r="R273" s="145">
        <f>Q273*H273</f>
        <v>0</v>
      </c>
      <c r="S273" s="145">
        <v>0</v>
      </c>
      <c r="T273" s="146">
        <f>S273*H273</f>
        <v>0</v>
      </c>
      <c r="AR273" s="16" t="s">
        <v>123</v>
      </c>
      <c r="AT273" s="16" t="s">
        <v>120</v>
      </c>
      <c r="AU273" s="16" t="s">
        <v>79</v>
      </c>
      <c r="AY273" s="16" t="s">
        <v>118</v>
      </c>
      <c r="BE273" s="147">
        <f>IF(N273="základní",J273,0)</f>
        <v>0</v>
      </c>
      <c r="BF273" s="147">
        <f>IF(N273="snížená",J273,0)</f>
        <v>0</v>
      </c>
      <c r="BG273" s="147">
        <f>IF(N273="zákl. přenesená",J273,0)</f>
        <v>0</v>
      </c>
      <c r="BH273" s="147">
        <f>IF(N273="sníž. přenesená",J273,0)</f>
        <v>0</v>
      </c>
      <c r="BI273" s="147">
        <f>IF(N273="nulová",J273,0)</f>
        <v>0</v>
      </c>
      <c r="BJ273" s="16" t="s">
        <v>75</v>
      </c>
      <c r="BK273" s="147">
        <f>ROUND(I273*H273,2)</f>
        <v>0</v>
      </c>
      <c r="BL273" s="16" t="s">
        <v>123</v>
      </c>
      <c r="BM273" s="16" t="s">
        <v>343</v>
      </c>
    </row>
    <row r="274" spans="2:65" s="1" customFormat="1" ht="16.5" customHeight="1">
      <c r="B274" s="135"/>
      <c r="C274" s="136" t="s">
        <v>344</v>
      </c>
      <c r="D274" s="136" t="s">
        <v>120</v>
      </c>
      <c r="E274" s="137" t="s">
        <v>345</v>
      </c>
      <c r="F274" s="138" t="s">
        <v>346</v>
      </c>
      <c r="G274" s="139" t="s">
        <v>248</v>
      </c>
      <c r="H274" s="140">
        <v>533.6</v>
      </c>
      <c r="I274" s="141"/>
      <c r="J274" s="142">
        <f>ROUND(I274*H274,2)</f>
        <v>0</v>
      </c>
      <c r="K274" s="138" t="s">
        <v>183</v>
      </c>
      <c r="L274" s="30"/>
      <c r="M274" s="143" t="s">
        <v>1</v>
      </c>
      <c r="N274" s="144" t="s">
        <v>41</v>
      </c>
      <c r="O274" s="49"/>
      <c r="P274" s="145">
        <f>O274*H274</f>
        <v>0</v>
      </c>
      <c r="Q274" s="145">
        <v>0</v>
      </c>
      <c r="R274" s="145">
        <f>Q274*H274</f>
        <v>0</v>
      </c>
      <c r="S274" s="145">
        <v>0</v>
      </c>
      <c r="T274" s="146">
        <f>S274*H274</f>
        <v>0</v>
      </c>
      <c r="AR274" s="16" t="s">
        <v>123</v>
      </c>
      <c r="AT274" s="16" t="s">
        <v>120</v>
      </c>
      <c r="AU274" s="16" t="s">
        <v>79</v>
      </c>
      <c r="AY274" s="16" t="s">
        <v>118</v>
      </c>
      <c r="BE274" s="147">
        <f>IF(N274="základní",J274,0)</f>
        <v>0</v>
      </c>
      <c r="BF274" s="147">
        <f>IF(N274="snížená",J274,0)</f>
        <v>0</v>
      </c>
      <c r="BG274" s="147">
        <f>IF(N274="zákl. přenesená",J274,0)</f>
        <v>0</v>
      </c>
      <c r="BH274" s="147">
        <f>IF(N274="sníž. přenesená",J274,0)</f>
        <v>0</v>
      </c>
      <c r="BI274" s="147">
        <f>IF(N274="nulová",J274,0)</f>
        <v>0</v>
      </c>
      <c r="BJ274" s="16" t="s">
        <v>75</v>
      </c>
      <c r="BK274" s="147">
        <f>ROUND(I274*H274,2)</f>
        <v>0</v>
      </c>
      <c r="BL274" s="16" t="s">
        <v>123</v>
      </c>
      <c r="BM274" s="16" t="s">
        <v>347</v>
      </c>
    </row>
    <row r="275" spans="2:51" s="11" customFormat="1" ht="11.25">
      <c r="B275" s="148"/>
      <c r="D275" s="149" t="s">
        <v>125</v>
      </c>
      <c r="E275" s="150" t="s">
        <v>1</v>
      </c>
      <c r="F275" s="151" t="s">
        <v>348</v>
      </c>
      <c r="H275" s="150" t="s">
        <v>1</v>
      </c>
      <c r="I275" s="152"/>
      <c r="L275" s="148"/>
      <c r="M275" s="153"/>
      <c r="N275" s="154"/>
      <c r="O275" s="154"/>
      <c r="P275" s="154"/>
      <c r="Q275" s="154"/>
      <c r="R275" s="154"/>
      <c r="S275" s="154"/>
      <c r="T275" s="155"/>
      <c r="AT275" s="150" t="s">
        <v>125</v>
      </c>
      <c r="AU275" s="150" t="s">
        <v>79</v>
      </c>
      <c r="AV275" s="11" t="s">
        <v>75</v>
      </c>
      <c r="AW275" s="11" t="s">
        <v>32</v>
      </c>
      <c r="AX275" s="11" t="s">
        <v>70</v>
      </c>
      <c r="AY275" s="150" t="s">
        <v>118</v>
      </c>
    </row>
    <row r="276" spans="2:51" s="11" customFormat="1" ht="11.25">
      <c r="B276" s="148"/>
      <c r="D276" s="149" t="s">
        <v>125</v>
      </c>
      <c r="E276" s="150" t="s">
        <v>1</v>
      </c>
      <c r="F276" s="151" t="s">
        <v>349</v>
      </c>
      <c r="H276" s="150" t="s">
        <v>1</v>
      </c>
      <c r="I276" s="152"/>
      <c r="L276" s="148"/>
      <c r="M276" s="153"/>
      <c r="N276" s="154"/>
      <c r="O276" s="154"/>
      <c r="P276" s="154"/>
      <c r="Q276" s="154"/>
      <c r="R276" s="154"/>
      <c r="S276" s="154"/>
      <c r="T276" s="155"/>
      <c r="AT276" s="150" t="s">
        <v>125</v>
      </c>
      <c r="AU276" s="150" t="s">
        <v>79</v>
      </c>
      <c r="AV276" s="11" t="s">
        <v>75</v>
      </c>
      <c r="AW276" s="11" t="s">
        <v>32</v>
      </c>
      <c r="AX276" s="11" t="s">
        <v>70</v>
      </c>
      <c r="AY276" s="150" t="s">
        <v>118</v>
      </c>
    </row>
    <row r="277" spans="2:51" s="12" customFormat="1" ht="11.25">
      <c r="B277" s="156"/>
      <c r="D277" s="149" t="s">
        <v>125</v>
      </c>
      <c r="E277" s="157" t="s">
        <v>1</v>
      </c>
      <c r="F277" s="158" t="s">
        <v>350</v>
      </c>
      <c r="H277" s="159">
        <v>533.6</v>
      </c>
      <c r="I277" s="160"/>
      <c r="L277" s="156"/>
      <c r="M277" s="161"/>
      <c r="N277" s="162"/>
      <c r="O277" s="162"/>
      <c r="P277" s="162"/>
      <c r="Q277" s="162"/>
      <c r="R277" s="162"/>
      <c r="S277" s="162"/>
      <c r="T277" s="163"/>
      <c r="AT277" s="157" t="s">
        <v>125</v>
      </c>
      <c r="AU277" s="157" t="s">
        <v>79</v>
      </c>
      <c r="AV277" s="12" t="s">
        <v>79</v>
      </c>
      <c r="AW277" s="12" t="s">
        <v>32</v>
      </c>
      <c r="AX277" s="12" t="s">
        <v>70</v>
      </c>
      <c r="AY277" s="157" t="s">
        <v>118</v>
      </c>
    </row>
    <row r="278" spans="2:51" s="14" customFormat="1" ht="11.25">
      <c r="B278" s="172"/>
      <c r="D278" s="149" t="s">
        <v>125</v>
      </c>
      <c r="E278" s="173" t="s">
        <v>1</v>
      </c>
      <c r="F278" s="174" t="s">
        <v>179</v>
      </c>
      <c r="H278" s="175">
        <v>533.6</v>
      </c>
      <c r="I278" s="176"/>
      <c r="L278" s="172"/>
      <c r="M278" s="177"/>
      <c r="N278" s="178"/>
      <c r="O278" s="178"/>
      <c r="P278" s="178"/>
      <c r="Q278" s="178"/>
      <c r="R278" s="178"/>
      <c r="S278" s="178"/>
      <c r="T278" s="179"/>
      <c r="AT278" s="173" t="s">
        <v>125</v>
      </c>
      <c r="AU278" s="173" t="s">
        <v>79</v>
      </c>
      <c r="AV278" s="14" t="s">
        <v>123</v>
      </c>
      <c r="AW278" s="14" t="s">
        <v>32</v>
      </c>
      <c r="AX278" s="14" t="s">
        <v>75</v>
      </c>
      <c r="AY278" s="173" t="s">
        <v>118</v>
      </c>
    </row>
    <row r="279" spans="2:65" s="1" customFormat="1" ht="16.5" customHeight="1">
      <c r="B279" s="135"/>
      <c r="C279" s="136" t="s">
        <v>351</v>
      </c>
      <c r="D279" s="136" t="s">
        <v>120</v>
      </c>
      <c r="E279" s="137" t="s">
        <v>352</v>
      </c>
      <c r="F279" s="138" t="s">
        <v>353</v>
      </c>
      <c r="G279" s="139" t="s">
        <v>248</v>
      </c>
      <c r="H279" s="140">
        <v>28.084</v>
      </c>
      <c r="I279" s="141"/>
      <c r="J279" s="142">
        <f>ROUND(I279*H279,2)</f>
        <v>0</v>
      </c>
      <c r="K279" s="138" t="s">
        <v>183</v>
      </c>
      <c r="L279" s="30"/>
      <c r="M279" s="143" t="s">
        <v>1</v>
      </c>
      <c r="N279" s="144" t="s">
        <v>41</v>
      </c>
      <c r="O279" s="49"/>
      <c r="P279" s="145">
        <f>O279*H279</f>
        <v>0</v>
      </c>
      <c r="Q279" s="145">
        <v>0</v>
      </c>
      <c r="R279" s="145">
        <f>Q279*H279</f>
        <v>0</v>
      </c>
      <c r="S279" s="145">
        <v>0</v>
      </c>
      <c r="T279" s="146">
        <f>S279*H279</f>
        <v>0</v>
      </c>
      <c r="AR279" s="16" t="s">
        <v>123</v>
      </c>
      <c r="AT279" s="16" t="s">
        <v>120</v>
      </c>
      <c r="AU279" s="16" t="s">
        <v>79</v>
      </c>
      <c r="AY279" s="16" t="s">
        <v>118</v>
      </c>
      <c r="BE279" s="147">
        <f>IF(N279="základní",J279,0)</f>
        <v>0</v>
      </c>
      <c r="BF279" s="147">
        <f>IF(N279="snížená",J279,0)</f>
        <v>0</v>
      </c>
      <c r="BG279" s="147">
        <f>IF(N279="zákl. přenesená",J279,0)</f>
        <v>0</v>
      </c>
      <c r="BH279" s="147">
        <f>IF(N279="sníž. přenesená",J279,0)</f>
        <v>0</v>
      </c>
      <c r="BI279" s="147">
        <f>IF(N279="nulová",J279,0)</f>
        <v>0</v>
      </c>
      <c r="BJ279" s="16" t="s">
        <v>75</v>
      </c>
      <c r="BK279" s="147">
        <f>ROUND(I279*H279,2)</f>
        <v>0</v>
      </c>
      <c r="BL279" s="16" t="s">
        <v>123</v>
      </c>
      <c r="BM279" s="16" t="s">
        <v>354</v>
      </c>
    </row>
    <row r="280" spans="2:51" s="11" customFormat="1" ht="11.25">
      <c r="B280" s="148"/>
      <c r="D280" s="149" t="s">
        <v>125</v>
      </c>
      <c r="E280" s="150" t="s">
        <v>1</v>
      </c>
      <c r="F280" s="151" t="s">
        <v>283</v>
      </c>
      <c r="H280" s="150" t="s">
        <v>1</v>
      </c>
      <c r="I280" s="152"/>
      <c r="L280" s="148"/>
      <c r="M280" s="153"/>
      <c r="N280" s="154"/>
      <c r="O280" s="154"/>
      <c r="P280" s="154"/>
      <c r="Q280" s="154"/>
      <c r="R280" s="154"/>
      <c r="S280" s="154"/>
      <c r="T280" s="155"/>
      <c r="AT280" s="150" t="s">
        <v>125</v>
      </c>
      <c r="AU280" s="150" t="s">
        <v>79</v>
      </c>
      <c r="AV280" s="11" t="s">
        <v>75</v>
      </c>
      <c r="AW280" s="11" t="s">
        <v>32</v>
      </c>
      <c r="AX280" s="11" t="s">
        <v>70</v>
      </c>
      <c r="AY280" s="150" t="s">
        <v>118</v>
      </c>
    </row>
    <row r="281" spans="2:51" s="11" customFormat="1" ht="11.25">
      <c r="B281" s="148"/>
      <c r="D281" s="149" t="s">
        <v>125</v>
      </c>
      <c r="E281" s="150" t="s">
        <v>1</v>
      </c>
      <c r="F281" s="151" t="s">
        <v>349</v>
      </c>
      <c r="H281" s="150" t="s">
        <v>1</v>
      </c>
      <c r="I281" s="152"/>
      <c r="L281" s="148"/>
      <c r="M281" s="153"/>
      <c r="N281" s="154"/>
      <c r="O281" s="154"/>
      <c r="P281" s="154"/>
      <c r="Q281" s="154"/>
      <c r="R281" s="154"/>
      <c r="S281" s="154"/>
      <c r="T281" s="155"/>
      <c r="AT281" s="150" t="s">
        <v>125</v>
      </c>
      <c r="AU281" s="150" t="s">
        <v>79</v>
      </c>
      <c r="AV281" s="11" t="s">
        <v>75</v>
      </c>
      <c r="AW281" s="11" t="s">
        <v>32</v>
      </c>
      <c r="AX281" s="11" t="s">
        <v>70</v>
      </c>
      <c r="AY281" s="150" t="s">
        <v>118</v>
      </c>
    </row>
    <row r="282" spans="2:51" s="12" customFormat="1" ht="11.25">
      <c r="B282" s="156"/>
      <c r="D282" s="149" t="s">
        <v>125</v>
      </c>
      <c r="E282" s="157" t="s">
        <v>1</v>
      </c>
      <c r="F282" s="158" t="s">
        <v>355</v>
      </c>
      <c r="H282" s="159">
        <v>28.084</v>
      </c>
      <c r="I282" s="160"/>
      <c r="L282" s="156"/>
      <c r="M282" s="161"/>
      <c r="N282" s="162"/>
      <c r="O282" s="162"/>
      <c r="P282" s="162"/>
      <c r="Q282" s="162"/>
      <c r="R282" s="162"/>
      <c r="S282" s="162"/>
      <c r="T282" s="163"/>
      <c r="AT282" s="157" t="s">
        <v>125</v>
      </c>
      <c r="AU282" s="157" t="s">
        <v>79</v>
      </c>
      <c r="AV282" s="12" t="s">
        <v>79</v>
      </c>
      <c r="AW282" s="12" t="s">
        <v>32</v>
      </c>
      <c r="AX282" s="12" t="s">
        <v>70</v>
      </c>
      <c r="AY282" s="157" t="s">
        <v>118</v>
      </c>
    </row>
    <row r="283" spans="2:51" s="14" customFormat="1" ht="11.25">
      <c r="B283" s="172"/>
      <c r="D283" s="149" t="s">
        <v>125</v>
      </c>
      <c r="E283" s="173" t="s">
        <v>1</v>
      </c>
      <c r="F283" s="174" t="s">
        <v>179</v>
      </c>
      <c r="H283" s="175">
        <v>28.084</v>
      </c>
      <c r="I283" s="176"/>
      <c r="L283" s="172"/>
      <c r="M283" s="177"/>
      <c r="N283" s="178"/>
      <c r="O283" s="178"/>
      <c r="P283" s="178"/>
      <c r="Q283" s="178"/>
      <c r="R283" s="178"/>
      <c r="S283" s="178"/>
      <c r="T283" s="179"/>
      <c r="AT283" s="173" t="s">
        <v>125</v>
      </c>
      <c r="AU283" s="173" t="s">
        <v>79</v>
      </c>
      <c r="AV283" s="14" t="s">
        <v>123</v>
      </c>
      <c r="AW283" s="14" t="s">
        <v>32</v>
      </c>
      <c r="AX283" s="14" t="s">
        <v>75</v>
      </c>
      <c r="AY283" s="173" t="s">
        <v>118</v>
      </c>
    </row>
    <row r="284" spans="2:65" s="1" customFormat="1" ht="16.5" customHeight="1">
      <c r="B284" s="135"/>
      <c r="C284" s="136" t="s">
        <v>356</v>
      </c>
      <c r="D284" s="136" t="s">
        <v>120</v>
      </c>
      <c r="E284" s="137" t="s">
        <v>357</v>
      </c>
      <c r="F284" s="138" t="s">
        <v>358</v>
      </c>
      <c r="G284" s="139" t="s">
        <v>248</v>
      </c>
      <c r="H284" s="140">
        <v>264.816</v>
      </c>
      <c r="I284" s="141"/>
      <c r="J284" s="142">
        <f>ROUND(I284*H284,2)</f>
        <v>0</v>
      </c>
      <c r="K284" s="138" t="s">
        <v>183</v>
      </c>
      <c r="L284" s="30"/>
      <c r="M284" s="143" t="s">
        <v>1</v>
      </c>
      <c r="N284" s="144" t="s">
        <v>41</v>
      </c>
      <c r="O284" s="49"/>
      <c r="P284" s="145">
        <f>O284*H284</f>
        <v>0</v>
      </c>
      <c r="Q284" s="145">
        <v>0</v>
      </c>
      <c r="R284" s="145">
        <f>Q284*H284</f>
        <v>0</v>
      </c>
      <c r="S284" s="145">
        <v>0</v>
      </c>
      <c r="T284" s="146">
        <f>S284*H284</f>
        <v>0</v>
      </c>
      <c r="AR284" s="16" t="s">
        <v>123</v>
      </c>
      <c r="AT284" s="16" t="s">
        <v>120</v>
      </c>
      <c r="AU284" s="16" t="s">
        <v>79</v>
      </c>
      <c r="AY284" s="16" t="s">
        <v>118</v>
      </c>
      <c r="BE284" s="147">
        <f>IF(N284="základní",J284,0)</f>
        <v>0</v>
      </c>
      <c r="BF284" s="147">
        <f>IF(N284="snížená",J284,0)</f>
        <v>0</v>
      </c>
      <c r="BG284" s="147">
        <f>IF(N284="zákl. přenesená",J284,0)</f>
        <v>0</v>
      </c>
      <c r="BH284" s="147">
        <f>IF(N284="sníž. přenesená",J284,0)</f>
        <v>0</v>
      </c>
      <c r="BI284" s="147">
        <f>IF(N284="nulová",J284,0)</f>
        <v>0</v>
      </c>
      <c r="BJ284" s="16" t="s">
        <v>75</v>
      </c>
      <c r="BK284" s="147">
        <f>ROUND(I284*H284,2)</f>
        <v>0</v>
      </c>
      <c r="BL284" s="16" t="s">
        <v>123</v>
      </c>
      <c r="BM284" s="16" t="s">
        <v>359</v>
      </c>
    </row>
    <row r="285" spans="2:51" s="11" customFormat="1" ht="11.25">
      <c r="B285" s="148"/>
      <c r="D285" s="149" t="s">
        <v>125</v>
      </c>
      <c r="E285" s="150" t="s">
        <v>1</v>
      </c>
      <c r="F285" s="151" t="s">
        <v>360</v>
      </c>
      <c r="H285" s="150" t="s">
        <v>1</v>
      </c>
      <c r="I285" s="152"/>
      <c r="L285" s="148"/>
      <c r="M285" s="153"/>
      <c r="N285" s="154"/>
      <c r="O285" s="154"/>
      <c r="P285" s="154"/>
      <c r="Q285" s="154"/>
      <c r="R285" s="154"/>
      <c r="S285" s="154"/>
      <c r="T285" s="155"/>
      <c r="AT285" s="150" t="s">
        <v>125</v>
      </c>
      <c r="AU285" s="150" t="s">
        <v>79</v>
      </c>
      <c r="AV285" s="11" t="s">
        <v>75</v>
      </c>
      <c r="AW285" s="11" t="s">
        <v>32</v>
      </c>
      <c r="AX285" s="11" t="s">
        <v>70</v>
      </c>
      <c r="AY285" s="150" t="s">
        <v>118</v>
      </c>
    </row>
    <row r="286" spans="2:51" s="11" customFormat="1" ht="11.25">
      <c r="B286" s="148"/>
      <c r="D286" s="149" t="s">
        <v>125</v>
      </c>
      <c r="E286" s="150" t="s">
        <v>1</v>
      </c>
      <c r="F286" s="151" t="s">
        <v>361</v>
      </c>
      <c r="H286" s="150" t="s">
        <v>1</v>
      </c>
      <c r="I286" s="152"/>
      <c r="L286" s="148"/>
      <c r="M286" s="153"/>
      <c r="N286" s="154"/>
      <c r="O286" s="154"/>
      <c r="P286" s="154"/>
      <c r="Q286" s="154"/>
      <c r="R286" s="154"/>
      <c r="S286" s="154"/>
      <c r="T286" s="155"/>
      <c r="AT286" s="150" t="s">
        <v>125</v>
      </c>
      <c r="AU286" s="150" t="s">
        <v>79</v>
      </c>
      <c r="AV286" s="11" t="s">
        <v>75</v>
      </c>
      <c r="AW286" s="11" t="s">
        <v>32</v>
      </c>
      <c r="AX286" s="11" t="s">
        <v>70</v>
      </c>
      <c r="AY286" s="150" t="s">
        <v>118</v>
      </c>
    </row>
    <row r="287" spans="2:51" s="11" customFormat="1" ht="11.25">
      <c r="B287" s="148"/>
      <c r="D287" s="149" t="s">
        <v>125</v>
      </c>
      <c r="E287" s="150" t="s">
        <v>1</v>
      </c>
      <c r="F287" s="151" t="s">
        <v>362</v>
      </c>
      <c r="H287" s="150" t="s">
        <v>1</v>
      </c>
      <c r="I287" s="152"/>
      <c r="L287" s="148"/>
      <c r="M287" s="153"/>
      <c r="N287" s="154"/>
      <c r="O287" s="154"/>
      <c r="P287" s="154"/>
      <c r="Q287" s="154"/>
      <c r="R287" s="154"/>
      <c r="S287" s="154"/>
      <c r="T287" s="155"/>
      <c r="AT287" s="150" t="s">
        <v>125</v>
      </c>
      <c r="AU287" s="150" t="s">
        <v>79</v>
      </c>
      <c r="AV287" s="11" t="s">
        <v>75</v>
      </c>
      <c r="AW287" s="11" t="s">
        <v>32</v>
      </c>
      <c r="AX287" s="11" t="s">
        <v>70</v>
      </c>
      <c r="AY287" s="150" t="s">
        <v>118</v>
      </c>
    </row>
    <row r="288" spans="2:51" s="11" customFormat="1" ht="11.25">
      <c r="B288" s="148"/>
      <c r="D288" s="149" t="s">
        <v>125</v>
      </c>
      <c r="E288" s="150" t="s">
        <v>1</v>
      </c>
      <c r="F288" s="151" t="s">
        <v>363</v>
      </c>
      <c r="H288" s="150" t="s">
        <v>1</v>
      </c>
      <c r="I288" s="152"/>
      <c r="L288" s="148"/>
      <c r="M288" s="153"/>
      <c r="N288" s="154"/>
      <c r="O288" s="154"/>
      <c r="P288" s="154"/>
      <c r="Q288" s="154"/>
      <c r="R288" s="154"/>
      <c r="S288" s="154"/>
      <c r="T288" s="155"/>
      <c r="AT288" s="150" t="s">
        <v>125</v>
      </c>
      <c r="AU288" s="150" t="s">
        <v>79</v>
      </c>
      <c r="AV288" s="11" t="s">
        <v>75</v>
      </c>
      <c r="AW288" s="11" t="s">
        <v>32</v>
      </c>
      <c r="AX288" s="11" t="s">
        <v>70</v>
      </c>
      <c r="AY288" s="150" t="s">
        <v>118</v>
      </c>
    </row>
    <row r="289" spans="2:51" s="11" customFormat="1" ht="11.25">
      <c r="B289" s="148"/>
      <c r="D289" s="149" t="s">
        <v>125</v>
      </c>
      <c r="E289" s="150" t="s">
        <v>1</v>
      </c>
      <c r="F289" s="151" t="s">
        <v>348</v>
      </c>
      <c r="H289" s="150" t="s">
        <v>1</v>
      </c>
      <c r="I289" s="152"/>
      <c r="L289" s="148"/>
      <c r="M289" s="153"/>
      <c r="N289" s="154"/>
      <c r="O289" s="154"/>
      <c r="P289" s="154"/>
      <c r="Q289" s="154"/>
      <c r="R289" s="154"/>
      <c r="S289" s="154"/>
      <c r="T289" s="155"/>
      <c r="AT289" s="150" t="s">
        <v>125</v>
      </c>
      <c r="AU289" s="150" t="s">
        <v>79</v>
      </c>
      <c r="AV289" s="11" t="s">
        <v>75</v>
      </c>
      <c r="AW289" s="11" t="s">
        <v>32</v>
      </c>
      <c r="AX289" s="11" t="s">
        <v>70</v>
      </c>
      <c r="AY289" s="150" t="s">
        <v>118</v>
      </c>
    </row>
    <row r="290" spans="2:51" s="12" customFormat="1" ht="11.25">
      <c r="B290" s="156"/>
      <c r="D290" s="149" t="s">
        <v>125</v>
      </c>
      <c r="E290" s="157" t="s">
        <v>1</v>
      </c>
      <c r="F290" s="158" t="s">
        <v>364</v>
      </c>
      <c r="H290" s="159">
        <v>264.816</v>
      </c>
      <c r="I290" s="160"/>
      <c r="L290" s="156"/>
      <c r="M290" s="161"/>
      <c r="N290" s="162"/>
      <c r="O290" s="162"/>
      <c r="P290" s="162"/>
      <c r="Q290" s="162"/>
      <c r="R290" s="162"/>
      <c r="S290" s="162"/>
      <c r="T290" s="163"/>
      <c r="AT290" s="157" t="s">
        <v>125</v>
      </c>
      <c r="AU290" s="157" t="s">
        <v>79</v>
      </c>
      <c r="AV290" s="12" t="s">
        <v>79</v>
      </c>
      <c r="AW290" s="12" t="s">
        <v>32</v>
      </c>
      <c r="AX290" s="12" t="s">
        <v>70</v>
      </c>
      <c r="AY290" s="157" t="s">
        <v>118</v>
      </c>
    </row>
    <row r="291" spans="2:51" s="14" customFormat="1" ht="11.25">
      <c r="B291" s="172"/>
      <c r="D291" s="149" t="s">
        <v>125</v>
      </c>
      <c r="E291" s="173" t="s">
        <v>1</v>
      </c>
      <c r="F291" s="174" t="s">
        <v>179</v>
      </c>
      <c r="H291" s="175">
        <v>264.816</v>
      </c>
      <c r="I291" s="176"/>
      <c r="L291" s="172"/>
      <c r="M291" s="177"/>
      <c r="N291" s="178"/>
      <c r="O291" s="178"/>
      <c r="P291" s="178"/>
      <c r="Q291" s="178"/>
      <c r="R291" s="178"/>
      <c r="S291" s="178"/>
      <c r="T291" s="179"/>
      <c r="AT291" s="173" t="s">
        <v>125</v>
      </c>
      <c r="AU291" s="173" t="s">
        <v>79</v>
      </c>
      <c r="AV291" s="14" t="s">
        <v>123</v>
      </c>
      <c r="AW291" s="14" t="s">
        <v>32</v>
      </c>
      <c r="AX291" s="14" t="s">
        <v>75</v>
      </c>
      <c r="AY291" s="173" t="s">
        <v>118</v>
      </c>
    </row>
    <row r="292" spans="2:65" s="1" customFormat="1" ht="16.5" customHeight="1">
      <c r="B292" s="135"/>
      <c r="C292" s="136" t="s">
        <v>365</v>
      </c>
      <c r="D292" s="136" t="s">
        <v>120</v>
      </c>
      <c r="E292" s="137" t="s">
        <v>366</v>
      </c>
      <c r="F292" s="138" t="s">
        <v>367</v>
      </c>
      <c r="G292" s="139" t="s">
        <v>248</v>
      </c>
      <c r="H292" s="140">
        <v>13.938</v>
      </c>
      <c r="I292" s="141"/>
      <c r="J292" s="142">
        <f>ROUND(I292*H292,2)</f>
        <v>0</v>
      </c>
      <c r="K292" s="138" t="s">
        <v>183</v>
      </c>
      <c r="L292" s="30"/>
      <c r="M292" s="143" t="s">
        <v>1</v>
      </c>
      <c r="N292" s="144" t="s">
        <v>41</v>
      </c>
      <c r="O292" s="49"/>
      <c r="P292" s="145">
        <f>O292*H292</f>
        <v>0</v>
      </c>
      <c r="Q292" s="145">
        <v>0</v>
      </c>
      <c r="R292" s="145">
        <f>Q292*H292</f>
        <v>0</v>
      </c>
      <c r="S292" s="145">
        <v>0</v>
      </c>
      <c r="T292" s="146">
        <f>S292*H292</f>
        <v>0</v>
      </c>
      <c r="AR292" s="16" t="s">
        <v>123</v>
      </c>
      <c r="AT292" s="16" t="s">
        <v>120</v>
      </c>
      <c r="AU292" s="16" t="s">
        <v>79</v>
      </c>
      <c r="AY292" s="16" t="s">
        <v>118</v>
      </c>
      <c r="BE292" s="147">
        <f>IF(N292="základní",J292,0)</f>
        <v>0</v>
      </c>
      <c r="BF292" s="147">
        <f>IF(N292="snížená",J292,0)</f>
        <v>0</v>
      </c>
      <c r="BG292" s="147">
        <f>IF(N292="zákl. přenesená",J292,0)</f>
        <v>0</v>
      </c>
      <c r="BH292" s="147">
        <f>IF(N292="sníž. přenesená",J292,0)</f>
        <v>0</v>
      </c>
      <c r="BI292" s="147">
        <f>IF(N292="nulová",J292,0)</f>
        <v>0</v>
      </c>
      <c r="BJ292" s="16" t="s">
        <v>75</v>
      </c>
      <c r="BK292" s="147">
        <f>ROUND(I292*H292,2)</f>
        <v>0</v>
      </c>
      <c r="BL292" s="16" t="s">
        <v>123</v>
      </c>
      <c r="BM292" s="16" t="s">
        <v>368</v>
      </c>
    </row>
    <row r="293" spans="2:51" s="11" customFormat="1" ht="11.25">
      <c r="B293" s="148"/>
      <c r="D293" s="149" t="s">
        <v>125</v>
      </c>
      <c r="E293" s="150" t="s">
        <v>1</v>
      </c>
      <c r="F293" s="151" t="s">
        <v>360</v>
      </c>
      <c r="H293" s="150" t="s">
        <v>1</v>
      </c>
      <c r="I293" s="152"/>
      <c r="L293" s="148"/>
      <c r="M293" s="153"/>
      <c r="N293" s="154"/>
      <c r="O293" s="154"/>
      <c r="P293" s="154"/>
      <c r="Q293" s="154"/>
      <c r="R293" s="154"/>
      <c r="S293" s="154"/>
      <c r="T293" s="155"/>
      <c r="AT293" s="150" t="s">
        <v>125</v>
      </c>
      <c r="AU293" s="150" t="s">
        <v>79</v>
      </c>
      <c r="AV293" s="11" t="s">
        <v>75</v>
      </c>
      <c r="AW293" s="11" t="s">
        <v>32</v>
      </c>
      <c r="AX293" s="11" t="s">
        <v>70</v>
      </c>
      <c r="AY293" s="150" t="s">
        <v>118</v>
      </c>
    </row>
    <row r="294" spans="2:51" s="11" customFormat="1" ht="11.25">
      <c r="B294" s="148"/>
      <c r="D294" s="149" t="s">
        <v>125</v>
      </c>
      <c r="E294" s="150" t="s">
        <v>1</v>
      </c>
      <c r="F294" s="151" t="s">
        <v>361</v>
      </c>
      <c r="H294" s="150" t="s">
        <v>1</v>
      </c>
      <c r="I294" s="152"/>
      <c r="L294" s="148"/>
      <c r="M294" s="153"/>
      <c r="N294" s="154"/>
      <c r="O294" s="154"/>
      <c r="P294" s="154"/>
      <c r="Q294" s="154"/>
      <c r="R294" s="154"/>
      <c r="S294" s="154"/>
      <c r="T294" s="155"/>
      <c r="AT294" s="150" t="s">
        <v>125</v>
      </c>
      <c r="AU294" s="150" t="s">
        <v>79</v>
      </c>
      <c r="AV294" s="11" t="s">
        <v>75</v>
      </c>
      <c r="AW294" s="11" t="s">
        <v>32</v>
      </c>
      <c r="AX294" s="11" t="s">
        <v>70</v>
      </c>
      <c r="AY294" s="150" t="s">
        <v>118</v>
      </c>
    </row>
    <row r="295" spans="2:51" s="11" customFormat="1" ht="11.25">
      <c r="B295" s="148"/>
      <c r="D295" s="149" t="s">
        <v>125</v>
      </c>
      <c r="E295" s="150" t="s">
        <v>1</v>
      </c>
      <c r="F295" s="151" t="s">
        <v>369</v>
      </c>
      <c r="H295" s="150" t="s">
        <v>1</v>
      </c>
      <c r="I295" s="152"/>
      <c r="L295" s="148"/>
      <c r="M295" s="153"/>
      <c r="N295" s="154"/>
      <c r="O295" s="154"/>
      <c r="P295" s="154"/>
      <c r="Q295" s="154"/>
      <c r="R295" s="154"/>
      <c r="S295" s="154"/>
      <c r="T295" s="155"/>
      <c r="AT295" s="150" t="s">
        <v>125</v>
      </c>
      <c r="AU295" s="150" t="s">
        <v>79</v>
      </c>
      <c r="AV295" s="11" t="s">
        <v>75</v>
      </c>
      <c r="AW295" s="11" t="s">
        <v>32</v>
      </c>
      <c r="AX295" s="11" t="s">
        <v>70</v>
      </c>
      <c r="AY295" s="150" t="s">
        <v>118</v>
      </c>
    </row>
    <row r="296" spans="2:51" s="11" customFormat="1" ht="11.25">
      <c r="B296" s="148"/>
      <c r="D296" s="149" t="s">
        <v>125</v>
      </c>
      <c r="E296" s="150" t="s">
        <v>1</v>
      </c>
      <c r="F296" s="151" t="s">
        <v>370</v>
      </c>
      <c r="H296" s="150" t="s">
        <v>1</v>
      </c>
      <c r="I296" s="152"/>
      <c r="L296" s="148"/>
      <c r="M296" s="153"/>
      <c r="N296" s="154"/>
      <c r="O296" s="154"/>
      <c r="P296" s="154"/>
      <c r="Q296" s="154"/>
      <c r="R296" s="154"/>
      <c r="S296" s="154"/>
      <c r="T296" s="155"/>
      <c r="AT296" s="150" t="s">
        <v>125</v>
      </c>
      <c r="AU296" s="150" t="s">
        <v>79</v>
      </c>
      <c r="AV296" s="11" t="s">
        <v>75</v>
      </c>
      <c r="AW296" s="11" t="s">
        <v>32</v>
      </c>
      <c r="AX296" s="11" t="s">
        <v>70</v>
      </c>
      <c r="AY296" s="150" t="s">
        <v>118</v>
      </c>
    </row>
    <row r="297" spans="2:51" s="11" customFormat="1" ht="11.25">
      <c r="B297" s="148"/>
      <c r="D297" s="149" t="s">
        <v>125</v>
      </c>
      <c r="E297" s="150" t="s">
        <v>1</v>
      </c>
      <c r="F297" s="151" t="s">
        <v>283</v>
      </c>
      <c r="H297" s="150" t="s">
        <v>1</v>
      </c>
      <c r="I297" s="152"/>
      <c r="L297" s="148"/>
      <c r="M297" s="153"/>
      <c r="N297" s="154"/>
      <c r="O297" s="154"/>
      <c r="P297" s="154"/>
      <c r="Q297" s="154"/>
      <c r="R297" s="154"/>
      <c r="S297" s="154"/>
      <c r="T297" s="155"/>
      <c r="AT297" s="150" t="s">
        <v>125</v>
      </c>
      <c r="AU297" s="150" t="s">
        <v>79</v>
      </c>
      <c r="AV297" s="11" t="s">
        <v>75</v>
      </c>
      <c r="AW297" s="11" t="s">
        <v>32</v>
      </c>
      <c r="AX297" s="11" t="s">
        <v>70</v>
      </c>
      <c r="AY297" s="150" t="s">
        <v>118</v>
      </c>
    </row>
    <row r="298" spans="2:51" s="12" customFormat="1" ht="11.25">
      <c r="B298" s="156"/>
      <c r="D298" s="149" t="s">
        <v>125</v>
      </c>
      <c r="E298" s="157" t="s">
        <v>1</v>
      </c>
      <c r="F298" s="158" t="s">
        <v>371</v>
      </c>
      <c r="H298" s="159">
        <v>13.938</v>
      </c>
      <c r="I298" s="160"/>
      <c r="L298" s="156"/>
      <c r="M298" s="161"/>
      <c r="N298" s="162"/>
      <c r="O298" s="162"/>
      <c r="P298" s="162"/>
      <c r="Q298" s="162"/>
      <c r="R298" s="162"/>
      <c r="S298" s="162"/>
      <c r="T298" s="163"/>
      <c r="AT298" s="157" t="s">
        <v>125</v>
      </c>
      <c r="AU298" s="157" t="s">
        <v>79</v>
      </c>
      <c r="AV298" s="12" t="s">
        <v>79</v>
      </c>
      <c r="AW298" s="12" t="s">
        <v>32</v>
      </c>
      <c r="AX298" s="12" t="s">
        <v>70</v>
      </c>
      <c r="AY298" s="157" t="s">
        <v>118</v>
      </c>
    </row>
    <row r="299" spans="2:51" s="14" customFormat="1" ht="11.25">
      <c r="B299" s="172"/>
      <c r="D299" s="149" t="s">
        <v>125</v>
      </c>
      <c r="E299" s="173" t="s">
        <v>1</v>
      </c>
      <c r="F299" s="174" t="s">
        <v>179</v>
      </c>
      <c r="H299" s="175">
        <v>13.938</v>
      </c>
      <c r="I299" s="176"/>
      <c r="L299" s="172"/>
      <c r="M299" s="177"/>
      <c r="N299" s="178"/>
      <c r="O299" s="178"/>
      <c r="P299" s="178"/>
      <c r="Q299" s="178"/>
      <c r="R299" s="178"/>
      <c r="S299" s="178"/>
      <c r="T299" s="179"/>
      <c r="AT299" s="173" t="s">
        <v>125</v>
      </c>
      <c r="AU299" s="173" t="s">
        <v>79</v>
      </c>
      <c r="AV299" s="14" t="s">
        <v>123</v>
      </c>
      <c r="AW299" s="14" t="s">
        <v>32</v>
      </c>
      <c r="AX299" s="14" t="s">
        <v>75</v>
      </c>
      <c r="AY299" s="173" t="s">
        <v>118</v>
      </c>
    </row>
    <row r="300" spans="2:65" s="1" customFormat="1" ht="16.5" customHeight="1">
      <c r="B300" s="135"/>
      <c r="C300" s="136" t="s">
        <v>372</v>
      </c>
      <c r="D300" s="136" t="s">
        <v>120</v>
      </c>
      <c r="E300" s="137" t="s">
        <v>373</v>
      </c>
      <c r="F300" s="138" t="s">
        <v>374</v>
      </c>
      <c r="G300" s="139" t="s">
        <v>248</v>
      </c>
      <c r="H300" s="140">
        <v>113.493</v>
      </c>
      <c r="I300" s="141"/>
      <c r="J300" s="142">
        <f>ROUND(I300*H300,2)</f>
        <v>0</v>
      </c>
      <c r="K300" s="138" t="s">
        <v>183</v>
      </c>
      <c r="L300" s="30"/>
      <c r="M300" s="143" t="s">
        <v>1</v>
      </c>
      <c r="N300" s="144" t="s">
        <v>41</v>
      </c>
      <c r="O300" s="49"/>
      <c r="P300" s="145">
        <f>O300*H300</f>
        <v>0</v>
      </c>
      <c r="Q300" s="145">
        <v>0</v>
      </c>
      <c r="R300" s="145">
        <f>Q300*H300</f>
        <v>0</v>
      </c>
      <c r="S300" s="145">
        <v>0</v>
      </c>
      <c r="T300" s="146">
        <f>S300*H300</f>
        <v>0</v>
      </c>
      <c r="AR300" s="16" t="s">
        <v>123</v>
      </c>
      <c r="AT300" s="16" t="s">
        <v>120</v>
      </c>
      <c r="AU300" s="16" t="s">
        <v>79</v>
      </c>
      <c r="AY300" s="16" t="s">
        <v>118</v>
      </c>
      <c r="BE300" s="147">
        <f>IF(N300="základní",J300,0)</f>
        <v>0</v>
      </c>
      <c r="BF300" s="147">
        <f>IF(N300="snížená",J300,0)</f>
        <v>0</v>
      </c>
      <c r="BG300" s="147">
        <f>IF(N300="zákl. přenesená",J300,0)</f>
        <v>0</v>
      </c>
      <c r="BH300" s="147">
        <f>IF(N300="sníž. přenesená",J300,0)</f>
        <v>0</v>
      </c>
      <c r="BI300" s="147">
        <f>IF(N300="nulová",J300,0)</f>
        <v>0</v>
      </c>
      <c r="BJ300" s="16" t="s">
        <v>75</v>
      </c>
      <c r="BK300" s="147">
        <f>ROUND(I300*H300,2)</f>
        <v>0</v>
      </c>
      <c r="BL300" s="16" t="s">
        <v>123</v>
      </c>
      <c r="BM300" s="16" t="s">
        <v>375</v>
      </c>
    </row>
    <row r="301" spans="2:51" s="11" customFormat="1" ht="11.25">
      <c r="B301" s="148"/>
      <c r="D301" s="149" t="s">
        <v>125</v>
      </c>
      <c r="E301" s="150" t="s">
        <v>1</v>
      </c>
      <c r="F301" s="151" t="s">
        <v>376</v>
      </c>
      <c r="H301" s="150" t="s">
        <v>1</v>
      </c>
      <c r="I301" s="152"/>
      <c r="L301" s="148"/>
      <c r="M301" s="153"/>
      <c r="N301" s="154"/>
      <c r="O301" s="154"/>
      <c r="P301" s="154"/>
      <c r="Q301" s="154"/>
      <c r="R301" s="154"/>
      <c r="S301" s="154"/>
      <c r="T301" s="155"/>
      <c r="AT301" s="150" t="s">
        <v>125</v>
      </c>
      <c r="AU301" s="150" t="s">
        <v>79</v>
      </c>
      <c r="AV301" s="11" t="s">
        <v>75</v>
      </c>
      <c r="AW301" s="11" t="s">
        <v>32</v>
      </c>
      <c r="AX301" s="11" t="s">
        <v>70</v>
      </c>
      <c r="AY301" s="150" t="s">
        <v>118</v>
      </c>
    </row>
    <row r="302" spans="2:51" s="11" customFormat="1" ht="11.25">
      <c r="B302" s="148"/>
      <c r="D302" s="149" t="s">
        <v>125</v>
      </c>
      <c r="E302" s="150" t="s">
        <v>1</v>
      </c>
      <c r="F302" s="151" t="s">
        <v>348</v>
      </c>
      <c r="H302" s="150" t="s">
        <v>1</v>
      </c>
      <c r="I302" s="152"/>
      <c r="L302" s="148"/>
      <c r="M302" s="153"/>
      <c r="N302" s="154"/>
      <c r="O302" s="154"/>
      <c r="P302" s="154"/>
      <c r="Q302" s="154"/>
      <c r="R302" s="154"/>
      <c r="S302" s="154"/>
      <c r="T302" s="155"/>
      <c r="AT302" s="150" t="s">
        <v>125</v>
      </c>
      <c r="AU302" s="150" t="s">
        <v>79</v>
      </c>
      <c r="AV302" s="11" t="s">
        <v>75</v>
      </c>
      <c r="AW302" s="11" t="s">
        <v>32</v>
      </c>
      <c r="AX302" s="11" t="s">
        <v>70</v>
      </c>
      <c r="AY302" s="150" t="s">
        <v>118</v>
      </c>
    </row>
    <row r="303" spans="2:51" s="12" customFormat="1" ht="11.25">
      <c r="B303" s="156"/>
      <c r="D303" s="149" t="s">
        <v>125</v>
      </c>
      <c r="E303" s="157" t="s">
        <v>1</v>
      </c>
      <c r="F303" s="158" t="s">
        <v>377</v>
      </c>
      <c r="H303" s="159">
        <v>113.493</v>
      </c>
      <c r="I303" s="160"/>
      <c r="L303" s="156"/>
      <c r="M303" s="161"/>
      <c r="N303" s="162"/>
      <c r="O303" s="162"/>
      <c r="P303" s="162"/>
      <c r="Q303" s="162"/>
      <c r="R303" s="162"/>
      <c r="S303" s="162"/>
      <c r="T303" s="163"/>
      <c r="AT303" s="157" t="s">
        <v>125</v>
      </c>
      <c r="AU303" s="157" t="s">
        <v>79</v>
      </c>
      <c r="AV303" s="12" t="s">
        <v>79</v>
      </c>
      <c r="AW303" s="12" t="s">
        <v>32</v>
      </c>
      <c r="AX303" s="12" t="s">
        <v>70</v>
      </c>
      <c r="AY303" s="157" t="s">
        <v>118</v>
      </c>
    </row>
    <row r="304" spans="2:51" s="14" customFormat="1" ht="11.25">
      <c r="B304" s="172"/>
      <c r="D304" s="149" t="s">
        <v>125</v>
      </c>
      <c r="E304" s="173" t="s">
        <v>1</v>
      </c>
      <c r="F304" s="174" t="s">
        <v>179</v>
      </c>
      <c r="H304" s="175">
        <v>113.493</v>
      </c>
      <c r="I304" s="176"/>
      <c r="L304" s="172"/>
      <c r="M304" s="177"/>
      <c r="N304" s="178"/>
      <c r="O304" s="178"/>
      <c r="P304" s="178"/>
      <c r="Q304" s="178"/>
      <c r="R304" s="178"/>
      <c r="S304" s="178"/>
      <c r="T304" s="179"/>
      <c r="AT304" s="173" t="s">
        <v>125</v>
      </c>
      <c r="AU304" s="173" t="s">
        <v>79</v>
      </c>
      <c r="AV304" s="14" t="s">
        <v>123</v>
      </c>
      <c r="AW304" s="14" t="s">
        <v>32</v>
      </c>
      <c r="AX304" s="14" t="s">
        <v>75</v>
      </c>
      <c r="AY304" s="173" t="s">
        <v>118</v>
      </c>
    </row>
    <row r="305" spans="2:65" s="1" customFormat="1" ht="16.5" customHeight="1">
      <c r="B305" s="135"/>
      <c r="C305" s="136" t="s">
        <v>378</v>
      </c>
      <c r="D305" s="136" t="s">
        <v>120</v>
      </c>
      <c r="E305" s="137" t="s">
        <v>379</v>
      </c>
      <c r="F305" s="138" t="s">
        <v>380</v>
      </c>
      <c r="G305" s="139" t="s">
        <v>248</v>
      </c>
      <c r="H305" s="140">
        <v>5.973</v>
      </c>
      <c r="I305" s="141"/>
      <c r="J305" s="142">
        <f>ROUND(I305*H305,2)</f>
        <v>0</v>
      </c>
      <c r="K305" s="138" t="s">
        <v>183</v>
      </c>
      <c r="L305" s="30"/>
      <c r="M305" s="143" t="s">
        <v>1</v>
      </c>
      <c r="N305" s="144" t="s">
        <v>41</v>
      </c>
      <c r="O305" s="49"/>
      <c r="P305" s="145">
        <f>O305*H305</f>
        <v>0</v>
      </c>
      <c r="Q305" s="145">
        <v>0</v>
      </c>
      <c r="R305" s="145">
        <f>Q305*H305</f>
        <v>0</v>
      </c>
      <c r="S305" s="145">
        <v>0</v>
      </c>
      <c r="T305" s="146">
        <f>S305*H305</f>
        <v>0</v>
      </c>
      <c r="AR305" s="16" t="s">
        <v>123</v>
      </c>
      <c r="AT305" s="16" t="s">
        <v>120</v>
      </c>
      <c r="AU305" s="16" t="s">
        <v>79</v>
      </c>
      <c r="AY305" s="16" t="s">
        <v>118</v>
      </c>
      <c r="BE305" s="147">
        <f>IF(N305="základní",J305,0)</f>
        <v>0</v>
      </c>
      <c r="BF305" s="147">
        <f>IF(N305="snížená",J305,0)</f>
        <v>0</v>
      </c>
      <c r="BG305" s="147">
        <f>IF(N305="zákl. přenesená",J305,0)</f>
        <v>0</v>
      </c>
      <c r="BH305" s="147">
        <f>IF(N305="sníž. přenesená",J305,0)</f>
        <v>0</v>
      </c>
      <c r="BI305" s="147">
        <f>IF(N305="nulová",J305,0)</f>
        <v>0</v>
      </c>
      <c r="BJ305" s="16" t="s">
        <v>75</v>
      </c>
      <c r="BK305" s="147">
        <f>ROUND(I305*H305,2)</f>
        <v>0</v>
      </c>
      <c r="BL305" s="16" t="s">
        <v>123</v>
      </c>
      <c r="BM305" s="16" t="s">
        <v>381</v>
      </c>
    </row>
    <row r="306" spans="2:51" s="11" customFormat="1" ht="11.25">
      <c r="B306" s="148"/>
      <c r="D306" s="149" t="s">
        <v>125</v>
      </c>
      <c r="E306" s="150" t="s">
        <v>1</v>
      </c>
      <c r="F306" s="151" t="s">
        <v>376</v>
      </c>
      <c r="H306" s="150" t="s">
        <v>1</v>
      </c>
      <c r="I306" s="152"/>
      <c r="L306" s="148"/>
      <c r="M306" s="153"/>
      <c r="N306" s="154"/>
      <c r="O306" s="154"/>
      <c r="P306" s="154"/>
      <c r="Q306" s="154"/>
      <c r="R306" s="154"/>
      <c r="S306" s="154"/>
      <c r="T306" s="155"/>
      <c r="AT306" s="150" t="s">
        <v>125</v>
      </c>
      <c r="AU306" s="150" t="s">
        <v>79</v>
      </c>
      <c r="AV306" s="11" t="s">
        <v>75</v>
      </c>
      <c r="AW306" s="11" t="s">
        <v>32</v>
      </c>
      <c r="AX306" s="11" t="s">
        <v>70</v>
      </c>
      <c r="AY306" s="150" t="s">
        <v>118</v>
      </c>
    </row>
    <row r="307" spans="2:51" s="11" customFormat="1" ht="11.25">
      <c r="B307" s="148"/>
      <c r="D307" s="149" t="s">
        <v>125</v>
      </c>
      <c r="E307" s="150" t="s">
        <v>1</v>
      </c>
      <c r="F307" s="151" t="s">
        <v>283</v>
      </c>
      <c r="H307" s="150" t="s">
        <v>1</v>
      </c>
      <c r="I307" s="152"/>
      <c r="L307" s="148"/>
      <c r="M307" s="153"/>
      <c r="N307" s="154"/>
      <c r="O307" s="154"/>
      <c r="P307" s="154"/>
      <c r="Q307" s="154"/>
      <c r="R307" s="154"/>
      <c r="S307" s="154"/>
      <c r="T307" s="155"/>
      <c r="AT307" s="150" t="s">
        <v>125</v>
      </c>
      <c r="AU307" s="150" t="s">
        <v>79</v>
      </c>
      <c r="AV307" s="11" t="s">
        <v>75</v>
      </c>
      <c r="AW307" s="11" t="s">
        <v>32</v>
      </c>
      <c r="AX307" s="11" t="s">
        <v>70</v>
      </c>
      <c r="AY307" s="150" t="s">
        <v>118</v>
      </c>
    </row>
    <row r="308" spans="2:51" s="12" customFormat="1" ht="11.25">
      <c r="B308" s="156"/>
      <c r="D308" s="149" t="s">
        <v>125</v>
      </c>
      <c r="E308" s="157" t="s">
        <v>1</v>
      </c>
      <c r="F308" s="158" t="s">
        <v>382</v>
      </c>
      <c r="H308" s="159">
        <v>5.973</v>
      </c>
      <c r="I308" s="160"/>
      <c r="L308" s="156"/>
      <c r="M308" s="161"/>
      <c r="N308" s="162"/>
      <c r="O308" s="162"/>
      <c r="P308" s="162"/>
      <c r="Q308" s="162"/>
      <c r="R308" s="162"/>
      <c r="S308" s="162"/>
      <c r="T308" s="163"/>
      <c r="AT308" s="157" t="s">
        <v>125</v>
      </c>
      <c r="AU308" s="157" t="s">
        <v>79</v>
      </c>
      <c r="AV308" s="12" t="s">
        <v>79</v>
      </c>
      <c r="AW308" s="12" t="s">
        <v>32</v>
      </c>
      <c r="AX308" s="12" t="s">
        <v>70</v>
      </c>
      <c r="AY308" s="157" t="s">
        <v>118</v>
      </c>
    </row>
    <row r="309" spans="2:51" s="14" customFormat="1" ht="11.25">
      <c r="B309" s="172"/>
      <c r="D309" s="149" t="s">
        <v>125</v>
      </c>
      <c r="E309" s="173" t="s">
        <v>1</v>
      </c>
      <c r="F309" s="174" t="s">
        <v>179</v>
      </c>
      <c r="H309" s="175">
        <v>5.973</v>
      </c>
      <c r="I309" s="176"/>
      <c r="L309" s="172"/>
      <c r="M309" s="177"/>
      <c r="N309" s="178"/>
      <c r="O309" s="178"/>
      <c r="P309" s="178"/>
      <c r="Q309" s="178"/>
      <c r="R309" s="178"/>
      <c r="S309" s="178"/>
      <c r="T309" s="179"/>
      <c r="AT309" s="173" t="s">
        <v>125</v>
      </c>
      <c r="AU309" s="173" t="s">
        <v>79</v>
      </c>
      <c r="AV309" s="14" t="s">
        <v>123</v>
      </c>
      <c r="AW309" s="14" t="s">
        <v>32</v>
      </c>
      <c r="AX309" s="14" t="s">
        <v>75</v>
      </c>
      <c r="AY309" s="173" t="s">
        <v>118</v>
      </c>
    </row>
    <row r="310" spans="2:65" s="1" customFormat="1" ht="16.5" customHeight="1">
      <c r="B310" s="135"/>
      <c r="C310" s="136" t="s">
        <v>383</v>
      </c>
      <c r="D310" s="136" t="s">
        <v>120</v>
      </c>
      <c r="E310" s="137" t="s">
        <v>384</v>
      </c>
      <c r="F310" s="138" t="s">
        <v>385</v>
      </c>
      <c r="G310" s="139" t="s">
        <v>248</v>
      </c>
      <c r="H310" s="140">
        <v>688.892</v>
      </c>
      <c r="I310" s="141"/>
      <c r="J310" s="142">
        <f>ROUND(I310*H310,2)</f>
        <v>0</v>
      </c>
      <c r="K310" s="138" t="s">
        <v>183</v>
      </c>
      <c r="L310" s="30"/>
      <c r="M310" s="143" t="s">
        <v>1</v>
      </c>
      <c r="N310" s="144" t="s">
        <v>41</v>
      </c>
      <c r="O310" s="49"/>
      <c r="P310" s="145">
        <f>O310*H310</f>
        <v>0</v>
      </c>
      <c r="Q310" s="145">
        <v>0</v>
      </c>
      <c r="R310" s="145">
        <f>Q310*H310</f>
        <v>0</v>
      </c>
      <c r="S310" s="145">
        <v>0</v>
      </c>
      <c r="T310" s="146">
        <f>S310*H310</f>
        <v>0</v>
      </c>
      <c r="AR310" s="16" t="s">
        <v>123</v>
      </c>
      <c r="AT310" s="16" t="s">
        <v>120</v>
      </c>
      <c r="AU310" s="16" t="s">
        <v>79</v>
      </c>
      <c r="AY310" s="16" t="s">
        <v>118</v>
      </c>
      <c r="BE310" s="147">
        <f>IF(N310="základní",J310,0)</f>
        <v>0</v>
      </c>
      <c r="BF310" s="147">
        <f>IF(N310="snížená",J310,0)</f>
        <v>0</v>
      </c>
      <c r="BG310" s="147">
        <f>IF(N310="zákl. přenesená",J310,0)</f>
        <v>0</v>
      </c>
      <c r="BH310" s="147">
        <f>IF(N310="sníž. přenesená",J310,0)</f>
        <v>0</v>
      </c>
      <c r="BI310" s="147">
        <f>IF(N310="nulová",J310,0)</f>
        <v>0</v>
      </c>
      <c r="BJ310" s="16" t="s">
        <v>75</v>
      </c>
      <c r="BK310" s="147">
        <f>ROUND(I310*H310,2)</f>
        <v>0</v>
      </c>
      <c r="BL310" s="16" t="s">
        <v>123</v>
      </c>
      <c r="BM310" s="16" t="s">
        <v>386</v>
      </c>
    </row>
    <row r="311" spans="2:51" s="11" customFormat="1" ht="11.25">
      <c r="B311" s="148"/>
      <c r="D311" s="149" t="s">
        <v>125</v>
      </c>
      <c r="E311" s="150" t="s">
        <v>1</v>
      </c>
      <c r="F311" s="151" t="s">
        <v>387</v>
      </c>
      <c r="H311" s="150" t="s">
        <v>1</v>
      </c>
      <c r="I311" s="152"/>
      <c r="L311" s="148"/>
      <c r="M311" s="153"/>
      <c r="N311" s="154"/>
      <c r="O311" s="154"/>
      <c r="P311" s="154"/>
      <c r="Q311" s="154"/>
      <c r="R311" s="154"/>
      <c r="S311" s="154"/>
      <c r="T311" s="155"/>
      <c r="AT311" s="150" t="s">
        <v>125</v>
      </c>
      <c r="AU311" s="150" t="s">
        <v>79</v>
      </c>
      <c r="AV311" s="11" t="s">
        <v>75</v>
      </c>
      <c r="AW311" s="11" t="s">
        <v>32</v>
      </c>
      <c r="AX311" s="11" t="s">
        <v>70</v>
      </c>
      <c r="AY311" s="150" t="s">
        <v>118</v>
      </c>
    </row>
    <row r="312" spans="2:51" s="11" customFormat="1" ht="11.25">
      <c r="B312" s="148"/>
      <c r="D312" s="149" t="s">
        <v>125</v>
      </c>
      <c r="E312" s="150" t="s">
        <v>1</v>
      </c>
      <c r="F312" s="151" t="s">
        <v>388</v>
      </c>
      <c r="H312" s="150" t="s">
        <v>1</v>
      </c>
      <c r="I312" s="152"/>
      <c r="L312" s="148"/>
      <c r="M312" s="153"/>
      <c r="N312" s="154"/>
      <c r="O312" s="154"/>
      <c r="P312" s="154"/>
      <c r="Q312" s="154"/>
      <c r="R312" s="154"/>
      <c r="S312" s="154"/>
      <c r="T312" s="155"/>
      <c r="AT312" s="150" t="s">
        <v>125</v>
      </c>
      <c r="AU312" s="150" t="s">
        <v>79</v>
      </c>
      <c r="AV312" s="11" t="s">
        <v>75</v>
      </c>
      <c r="AW312" s="11" t="s">
        <v>32</v>
      </c>
      <c r="AX312" s="11" t="s">
        <v>70</v>
      </c>
      <c r="AY312" s="150" t="s">
        <v>118</v>
      </c>
    </row>
    <row r="313" spans="2:51" s="11" customFormat="1" ht="11.25">
      <c r="B313" s="148"/>
      <c r="D313" s="149" t="s">
        <v>125</v>
      </c>
      <c r="E313" s="150" t="s">
        <v>1</v>
      </c>
      <c r="F313" s="151" t="s">
        <v>348</v>
      </c>
      <c r="H313" s="150" t="s">
        <v>1</v>
      </c>
      <c r="I313" s="152"/>
      <c r="L313" s="148"/>
      <c r="M313" s="153"/>
      <c r="N313" s="154"/>
      <c r="O313" s="154"/>
      <c r="P313" s="154"/>
      <c r="Q313" s="154"/>
      <c r="R313" s="154"/>
      <c r="S313" s="154"/>
      <c r="T313" s="155"/>
      <c r="AT313" s="150" t="s">
        <v>125</v>
      </c>
      <c r="AU313" s="150" t="s">
        <v>79</v>
      </c>
      <c r="AV313" s="11" t="s">
        <v>75</v>
      </c>
      <c r="AW313" s="11" t="s">
        <v>32</v>
      </c>
      <c r="AX313" s="11" t="s">
        <v>70</v>
      </c>
      <c r="AY313" s="150" t="s">
        <v>118</v>
      </c>
    </row>
    <row r="314" spans="2:51" s="11" customFormat="1" ht="11.25">
      <c r="B314" s="148"/>
      <c r="D314" s="149" t="s">
        <v>125</v>
      </c>
      <c r="E314" s="150" t="s">
        <v>1</v>
      </c>
      <c r="F314" s="151" t="s">
        <v>389</v>
      </c>
      <c r="H314" s="150" t="s">
        <v>1</v>
      </c>
      <c r="I314" s="152"/>
      <c r="L314" s="148"/>
      <c r="M314" s="153"/>
      <c r="N314" s="154"/>
      <c r="O314" s="154"/>
      <c r="P314" s="154"/>
      <c r="Q314" s="154"/>
      <c r="R314" s="154"/>
      <c r="S314" s="154"/>
      <c r="T314" s="155"/>
      <c r="AT314" s="150" t="s">
        <v>125</v>
      </c>
      <c r="AU314" s="150" t="s">
        <v>79</v>
      </c>
      <c r="AV314" s="11" t="s">
        <v>75</v>
      </c>
      <c r="AW314" s="11" t="s">
        <v>32</v>
      </c>
      <c r="AX314" s="11" t="s">
        <v>70</v>
      </c>
      <c r="AY314" s="150" t="s">
        <v>118</v>
      </c>
    </row>
    <row r="315" spans="2:51" s="12" customFormat="1" ht="11.25">
      <c r="B315" s="156"/>
      <c r="D315" s="149" t="s">
        <v>125</v>
      </c>
      <c r="E315" s="157" t="s">
        <v>1</v>
      </c>
      <c r="F315" s="158" t="s">
        <v>390</v>
      </c>
      <c r="H315" s="159">
        <v>1067.201</v>
      </c>
      <c r="I315" s="160"/>
      <c r="L315" s="156"/>
      <c r="M315" s="161"/>
      <c r="N315" s="162"/>
      <c r="O315" s="162"/>
      <c r="P315" s="162"/>
      <c r="Q315" s="162"/>
      <c r="R315" s="162"/>
      <c r="S315" s="162"/>
      <c r="T315" s="163"/>
      <c r="AT315" s="157" t="s">
        <v>125</v>
      </c>
      <c r="AU315" s="157" t="s">
        <v>79</v>
      </c>
      <c r="AV315" s="12" t="s">
        <v>79</v>
      </c>
      <c r="AW315" s="12" t="s">
        <v>32</v>
      </c>
      <c r="AX315" s="12" t="s">
        <v>70</v>
      </c>
      <c r="AY315" s="157" t="s">
        <v>118</v>
      </c>
    </row>
    <row r="316" spans="2:51" s="11" customFormat="1" ht="11.25">
      <c r="B316" s="148"/>
      <c r="D316" s="149" t="s">
        <v>125</v>
      </c>
      <c r="E316" s="150" t="s">
        <v>1</v>
      </c>
      <c r="F316" s="151" t="s">
        <v>391</v>
      </c>
      <c r="H316" s="150" t="s">
        <v>1</v>
      </c>
      <c r="I316" s="152"/>
      <c r="L316" s="148"/>
      <c r="M316" s="153"/>
      <c r="N316" s="154"/>
      <c r="O316" s="154"/>
      <c r="P316" s="154"/>
      <c r="Q316" s="154"/>
      <c r="R316" s="154"/>
      <c r="S316" s="154"/>
      <c r="T316" s="155"/>
      <c r="AT316" s="150" t="s">
        <v>125</v>
      </c>
      <c r="AU316" s="150" t="s">
        <v>79</v>
      </c>
      <c r="AV316" s="11" t="s">
        <v>75</v>
      </c>
      <c r="AW316" s="11" t="s">
        <v>32</v>
      </c>
      <c r="AX316" s="11" t="s">
        <v>70</v>
      </c>
      <c r="AY316" s="150" t="s">
        <v>118</v>
      </c>
    </row>
    <row r="317" spans="2:51" s="12" customFormat="1" ht="11.25">
      <c r="B317" s="156"/>
      <c r="D317" s="149" t="s">
        <v>125</v>
      </c>
      <c r="E317" s="157" t="s">
        <v>1</v>
      </c>
      <c r="F317" s="158" t="s">
        <v>392</v>
      </c>
      <c r="H317" s="159">
        <v>-268.099</v>
      </c>
      <c r="I317" s="160"/>
      <c r="L317" s="156"/>
      <c r="M317" s="161"/>
      <c r="N317" s="162"/>
      <c r="O317" s="162"/>
      <c r="P317" s="162"/>
      <c r="Q317" s="162"/>
      <c r="R317" s="162"/>
      <c r="S317" s="162"/>
      <c r="T317" s="163"/>
      <c r="AT317" s="157" t="s">
        <v>125</v>
      </c>
      <c r="AU317" s="157" t="s">
        <v>79</v>
      </c>
      <c r="AV317" s="12" t="s">
        <v>79</v>
      </c>
      <c r="AW317" s="12" t="s">
        <v>32</v>
      </c>
      <c r="AX317" s="12" t="s">
        <v>70</v>
      </c>
      <c r="AY317" s="157" t="s">
        <v>118</v>
      </c>
    </row>
    <row r="318" spans="2:51" s="11" customFormat="1" ht="11.25">
      <c r="B318" s="148"/>
      <c r="D318" s="149" t="s">
        <v>125</v>
      </c>
      <c r="E318" s="150" t="s">
        <v>1</v>
      </c>
      <c r="F318" s="151" t="s">
        <v>393</v>
      </c>
      <c r="H318" s="150" t="s">
        <v>1</v>
      </c>
      <c r="I318" s="152"/>
      <c r="L318" s="148"/>
      <c r="M318" s="153"/>
      <c r="N318" s="154"/>
      <c r="O318" s="154"/>
      <c r="P318" s="154"/>
      <c r="Q318" s="154"/>
      <c r="R318" s="154"/>
      <c r="S318" s="154"/>
      <c r="T318" s="155"/>
      <c r="AT318" s="150" t="s">
        <v>125</v>
      </c>
      <c r="AU318" s="150" t="s">
        <v>79</v>
      </c>
      <c r="AV318" s="11" t="s">
        <v>75</v>
      </c>
      <c r="AW318" s="11" t="s">
        <v>32</v>
      </c>
      <c r="AX318" s="11" t="s">
        <v>70</v>
      </c>
      <c r="AY318" s="150" t="s">
        <v>118</v>
      </c>
    </row>
    <row r="319" spans="2:51" s="12" customFormat="1" ht="11.25">
      <c r="B319" s="156"/>
      <c r="D319" s="149" t="s">
        <v>125</v>
      </c>
      <c r="E319" s="157" t="s">
        <v>1</v>
      </c>
      <c r="F319" s="158" t="s">
        <v>394</v>
      </c>
      <c r="H319" s="159">
        <v>-24.71</v>
      </c>
      <c r="I319" s="160"/>
      <c r="L319" s="156"/>
      <c r="M319" s="161"/>
      <c r="N319" s="162"/>
      <c r="O319" s="162"/>
      <c r="P319" s="162"/>
      <c r="Q319" s="162"/>
      <c r="R319" s="162"/>
      <c r="S319" s="162"/>
      <c r="T319" s="163"/>
      <c r="AT319" s="157" t="s">
        <v>125</v>
      </c>
      <c r="AU319" s="157" t="s">
        <v>79</v>
      </c>
      <c r="AV319" s="12" t="s">
        <v>79</v>
      </c>
      <c r="AW319" s="12" t="s">
        <v>32</v>
      </c>
      <c r="AX319" s="12" t="s">
        <v>70</v>
      </c>
      <c r="AY319" s="157" t="s">
        <v>118</v>
      </c>
    </row>
    <row r="320" spans="2:51" s="11" customFormat="1" ht="11.25">
      <c r="B320" s="148"/>
      <c r="D320" s="149" t="s">
        <v>125</v>
      </c>
      <c r="E320" s="150" t="s">
        <v>1</v>
      </c>
      <c r="F320" s="151" t="s">
        <v>395</v>
      </c>
      <c r="H320" s="150" t="s">
        <v>1</v>
      </c>
      <c r="I320" s="152"/>
      <c r="L320" s="148"/>
      <c r="M320" s="153"/>
      <c r="N320" s="154"/>
      <c r="O320" s="154"/>
      <c r="P320" s="154"/>
      <c r="Q320" s="154"/>
      <c r="R320" s="154"/>
      <c r="S320" s="154"/>
      <c r="T320" s="155"/>
      <c r="AT320" s="150" t="s">
        <v>125</v>
      </c>
      <c r="AU320" s="150" t="s">
        <v>79</v>
      </c>
      <c r="AV320" s="11" t="s">
        <v>75</v>
      </c>
      <c r="AW320" s="11" t="s">
        <v>32</v>
      </c>
      <c r="AX320" s="11" t="s">
        <v>70</v>
      </c>
      <c r="AY320" s="150" t="s">
        <v>118</v>
      </c>
    </row>
    <row r="321" spans="2:51" s="12" customFormat="1" ht="11.25">
      <c r="B321" s="156"/>
      <c r="D321" s="149" t="s">
        <v>125</v>
      </c>
      <c r="E321" s="157" t="s">
        <v>1</v>
      </c>
      <c r="F321" s="158" t="s">
        <v>396</v>
      </c>
      <c r="H321" s="159">
        <v>-85.5</v>
      </c>
      <c r="I321" s="160"/>
      <c r="L321" s="156"/>
      <c r="M321" s="161"/>
      <c r="N321" s="162"/>
      <c r="O321" s="162"/>
      <c r="P321" s="162"/>
      <c r="Q321" s="162"/>
      <c r="R321" s="162"/>
      <c r="S321" s="162"/>
      <c r="T321" s="163"/>
      <c r="AT321" s="157" t="s">
        <v>125</v>
      </c>
      <c r="AU321" s="157" t="s">
        <v>79</v>
      </c>
      <c r="AV321" s="12" t="s">
        <v>79</v>
      </c>
      <c r="AW321" s="12" t="s">
        <v>32</v>
      </c>
      <c r="AX321" s="12" t="s">
        <v>70</v>
      </c>
      <c r="AY321" s="157" t="s">
        <v>118</v>
      </c>
    </row>
    <row r="322" spans="2:51" s="14" customFormat="1" ht="11.25">
      <c r="B322" s="172"/>
      <c r="D322" s="149" t="s">
        <v>125</v>
      </c>
      <c r="E322" s="173" t="s">
        <v>1</v>
      </c>
      <c r="F322" s="174" t="s">
        <v>179</v>
      </c>
      <c r="H322" s="175">
        <v>688.892</v>
      </c>
      <c r="I322" s="176"/>
      <c r="L322" s="172"/>
      <c r="M322" s="177"/>
      <c r="N322" s="178"/>
      <c r="O322" s="178"/>
      <c r="P322" s="178"/>
      <c r="Q322" s="178"/>
      <c r="R322" s="178"/>
      <c r="S322" s="178"/>
      <c r="T322" s="179"/>
      <c r="AT322" s="173" t="s">
        <v>125</v>
      </c>
      <c r="AU322" s="173" t="s">
        <v>79</v>
      </c>
      <c r="AV322" s="14" t="s">
        <v>123</v>
      </c>
      <c r="AW322" s="14" t="s">
        <v>32</v>
      </c>
      <c r="AX322" s="14" t="s">
        <v>75</v>
      </c>
      <c r="AY322" s="173" t="s">
        <v>118</v>
      </c>
    </row>
    <row r="323" spans="2:65" s="1" customFormat="1" ht="16.5" customHeight="1">
      <c r="B323" s="135"/>
      <c r="C323" s="136" t="s">
        <v>397</v>
      </c>
      <c r="D323" s="136" t="s">
        <v>120</v>
      </c>
      <c r="E323" s="137" t="s">
        <v>398</v>
      </c>
      <c r="F323" s="138" t="s">
        <v>399</v>
      </c>
      <c r="G323" s="139" t="s">
        <v>248</v>
      </c>
      <c r="H323" s="140">
        <v>36.257</v>
      </c>
      <c r="I323" s="141"/>
      <c r="J323" s="142">
        <f>ROUND(I323*H323,2)</f>
        <v>0</v>
      </c>
      <c r="K323" s="138" t="s">
        <v>183</v>
      </c>
      <c r="L323" s="30"/>
      <c r="M323" s="143" t="s">
        <v>1</v>
      </c>
      <c r="N323" s="144" t="s">
        <v>41</v>
      </c>
      <c r="O323" s="49"/>
      <c r="P323" s="145">
        <f>O323*H323</f>
        <v>0</v>
      </c>
      <c r="Q323" s="145">
        <v>0</v>
      </c>
      <c r="R323" s="145">
        <f>Q323*H323</f>
        <v>0</v>
      </c>
      <c r="S323" s="145">
        <v>0</v>
      </c>
      <c r="T323" s="146">
        <f>S323*H323</f>
        <v>0</v>
      </c>
      <c r="AR323" s="16" t="s">
        <v>123</v>
      </c>
      <c r="AT323" s="16" t="s">
        <v>120</v>
      </c>
      <c r="AU323" s="16" t="s">
        <v>79</v>
      </c>
      <c r="AY323" s="16" t="s">
        <v>118</v>
      </c>
      <c r="BE323" s="147">
        <f>IF(N323="základní",J323,0)</f>
        <v>0</v>
      </c>
      <c r="BF323" s="147">
        <f>IF(N323="snížená",J323,0)</f>
        <v>0</v>
      </c>
      <c r="BG323" s="147">
        <f>IF(N323="zákl. přenesená",J323,0)</f>
        <v>0</v>
      </c>
      <c r="BH323" s="147">
        <f>IF(N323="sníž. přenesená",J323,0)</f>
        <v>0</v>
      </c>
      <c r="BI323" s="147">
        <f>IF(N323="nulová",J323,0)</f>
        <v>0</v>
      </c>
      <c r="BJ323" s="16" t="s">
        <v>75</v>
      </c>
      <c r="BK323" s="147">
        <f>ROUND(I323*H323,2)</f>
        <v>0</v>
      </c>
      <c r="BL323" s="16" t="s">
        <v>123</v>
      </c>
      <c r="BM323" s="16" t="s">
        <v>400</v>
      </c>
    </row>
    <row r="324" spans="2:51" s="11" customFormat="1" ht="11.25">
      <c r="B324" s="148"/>
      <c r="D324" s="149" t="s">
        <v>125</v>
      </c>
      <c r="E324" s="150" t="s">
        <v>1</v>
      </c>
      <c r="F324" s="151" t="s">
        <v>387</v>
      </c>
      <c r="H324" s="150" t="s">
        <v>1</v>
      </c>
      <c r="I324" s="152"/>
      <c r="L324" s="148"/>
      <c r="M324" s="153"/>
      <c r="N324" s="154"/>
      <c r="O324" s="154"/>
      <c r="P324" s="154"/>
      <c r="Q324" s="154"/>
      <c r="R324" s="154"/>
      <c r="S324" s="154"/>
      <c r="T324" s="155"/>
      <c r="AT324" s="150" t="s">
        <v>125</v>
      </c>
      <c r="AU324" s="150" t="s">
        <v>79</v>
      </c>
      <c r="AV324" s="11" t="s">
        <v>75</v>
      </c>
      <c r="AW324" s="11" t="s">
        <v>32</v>
      </c>
      <c r="AX324" s="11" t="s">
        <v>70</v>
      </c>
      <c r="AY324" s="150" t="s">
        <v>118</v>
      </c>
    </row>
    <row r="325" spans="2:51" s="11" customFormat="1" ht="11.25">
      <c r="B325" s="148"/>
      <c r="D325" s="149" t="s">
        <v>125</v>
      </c>
      <c r="E325" s="150" t="s">
        <v>1</v>
      </c>
      <c r="F325" s="151" t="s">
        <v>388</v>
      </c>
      <c r="H325" s="150" t="s">
        <v>1</v>
      </c>
      <c r="I325" s="152"/>
      <c r="L325" s="148"/>
      <c r="M325" s="153"/>
      <c r="N325" s="154"/>
      <c r="O325" s="154"/>
      <c r="P325" s="154"/>
      <c r="Q325" s="154"/>
      <c r="R325" s="154"/>
      <c r="S325" s="154"/>
      <c r="T325" s="155"/>
      <c r="AT325" s="150" t="s">
        <v>125</v>
      </c>
      <c r="AU325" s="150" t="s">
        <v>79</v>
      </c>
      <c r="AV325" s="11" t="s">
        <v>75</v>
      </c>
      <c r="AW325" s="11" t="s">
        <v>32</v>
      </c>
      <c r="AX325" s="11" t="s">
        <v>70</v>
      </c>
      <c r="AY325" s="150" t="s">
        <v>118</v>
      </c>
    </row>
    <row r="326" spans="2:51" s="11" customFormat="1" ht="11.25">
      <c r="B326" s="148"/>
      <c r="D326" s="149" t="s">
        <v>125</v>
      </c>
      <c r="E326" s="150" t="s">
        <v>1</v>
      </c>
      <c r="F326" s="151" t="s">
        <v>283</v>
      </c>
      <c r="H326" s="150" t="s">
        <v>1</v>
      </c>
      <c r="I326" s="152"/>
      <c r="L326" s="148"/>
      <c r="M326" s="153"/>
      <c r="N326" s="154"/>
      <c r="O326" s="154"/>
      <c r="P326" s="154"/>
      <c r="Q326" s="154"/>
      <c r="R326" s="154"/>
      <c r="S326" s="154"/>
      <c r="T326" s="155"/>
      <c r="AT326" s="150" t="s">
        <v>125</v>
      </c>
      <c r="AU326" s="150" t="s">
        <v>79</v>
      </c>
      <c r="AV326" s="11" t="s">
        <v>75</v>
      </c>
      <c r="AW326" s="11" t="s">
        <v>32</v>
      </c>
      <c r="AX326" s="11" t="s">
        <v>70</v>
      </c>
      <c r="AY326" s="150" t="s">
        <v>118</v>
      </c>
    </row>
    <row r="327" spans="2:51" s="11" customFormat="1" ht="11.25">
      <c r="B327" s="148"/>
      <c r="D327" s="149" t="s">
        <v>125</v>
      </c>
      <c r="E327" s="150" t="s">
        <v>1</v>
      </c>
      <c r="F327" s="151" t="s">
        <v>389</v>
      </c>
      <c r="H327" s="150" t="s">
        <v>1</v>
      </c>
      <c r="I327" s="152"/>
      <c r="L327" s="148"/>
      <c r="M327" s="153"/>
      <c r="N327" s="154"/>
      <c r="O327" s="154"/>
      <c r="P327" s="154"/>
      <c r="Q327" s="154"/>
      <c r="R327" s="154"/>
      <c r="S327" s="154"/>
      <c r="T327" s="155"/>
      <c r="AT327" s="150" t="s">
        <v>125</v>
      </c>
      <c r="AU327" s="150" t="s">
        <v>79</v>
      </c>
      <c r="AV327" s="11" t="s">
        <v>75</v>
      </c>
      <c r="AW327" s="11" t="s">
        <v>32</v>
      </c>
      <c r="AX327" s="11" t="s">
        <v>70</v>
      </c>
      <c r="AY327" s="150" t="s">
        <v>118</v>
      </c>
    </row>
    <row r="328" spans="2:51" s="12" customFormat="1" ht="11.25">
      <c r="B328" s="156"/>
      <c r="D328" s="149" t="s">
        <v>125</v>
      </c>
      <c r="E328" s="157" t="s">
        <v>1</v>
      </c>
      <c r="F328" s="158" t="s">
        <v>284</v>
      </c>
      <c r="H328" s="159">
        <v>56.168</v>
      </c>
      <c r="I328" s="160"/>
      <c r="L328" s="156"/>
      <c r="M328" s="161"/>
      <c r="N328" s="162"/>
      <c r="O328" s="162"/>
      <c r="P328" s="162"/>
      <c r="Q328" s="162"/>
      <c r="R328" s="162"/>
      <c r="S328" s="162"/>
      <c r="T328" s="163"/>
      <c r="AT328" s="157" t="s">
        <v>125</v>
      </c>
      <c r="AU328" s="157" t="s">
        <v>79</v>
      </c>
      <c r="AV328" s="12" t="s">
        <v>79</v>
      </c>
      <c r="AW328" s="12" t="s">
        <v>32</v>
      </c>
      <c r="AX328" s="12" t="s">
        <v>70</v>
      </c>
      <c r="AY328" s="157" t="s">
        <v>118</v>
      </c>
    </row>
    <row r="329" spans="2:51" s="11" customFormat="1" ht="11.25">
      <c r="B329" s="148"/>
      <c r="D329" s="149" t="s">
        <v>125</v>
      </c>
      <c r="E329" s="150" t="s">
        <v>1</v>
      </c>
      <c r="F329" s="151" t="s">
        <v>391</v>
      </c>
      <c r="H329" s="150" t="s">
        <v>1</v>
      </c>
      <c r="I329" s="152"/>
      <c r="L329" s="148"/>
      <c r="M329" s="153"/>
      <c r="N329" s="154"/>
      <c r="O329" s="154"/>
      <c r="P329" s="154"/>
      <c r="Q329" s="154"/>
      <c r="R329" s="154"/>
      <c r="S329" s="154"/>
      <c r="T329" s="155"/>
      <c r="AT329" s="150" t="s">
        <v>125</v>
      </c>
      <c r="AU329" s="150" t="s">
        <v>79</v>
      </c>
      <c r="AV329" s="11" t="s">
        <v>75</v>
      </c>
      <c r="AW329" s="11" t="s">
        <v>32</v>
      </c>
      <c r="AX329" s="11" t="s">
        <v>70</v>
      </c>
      <c r="AY329" s="150" t="s">
        <v>118</v>
      </c>
    </row>
    <row r="330" spans="2:51" s="12" customFormat="1" ht="11.25">
      <c r="B330" s="156"/>
      <c r="D330" s="149" t="s">
        <v>125</v>
      </c>
      <c r="E330" s="157" t="s">
        <v>1</v>
      </c>
      <c r="F330" s="158" t="s">
        <v>401</v>
      </c>
      <c r="H330" s="159">
        <v>-14.11</v>
      </c>
      <c r="I330" s="160"/>
      <c r="L330" s="156"/>
      <c r="M330" s="161"/>
      <c r="N330" s="162"/>
      <c r="O330" s="162"/>
      <c r="P330" s="162"/>
      <c r="Q330" s="162"/>
      <c r="R330" s="162"/>
      <c r="S330" s="162"/>
      <c r="T330" s="163"/>
      <c r="AT330" s="157" t="s">
        <v>125</v>
      </c>
      <c r="AU330" s="157" t="s">
        <v>79</v>
      </c>
      <c r="AV330" s="12" t="s">
        <v>79</v>
      </c>
      <c r="AW330" s="12" t="s">
        <v>32</v>
      </c>
      <c r="AX330" s="12" t="s">
        <v>70</v>
      </c>
      <c r="AY330" s="157" t="s">
        <v>118</v>
      </c>
    </row>
    <row r="331" spans="2:51" s="11" customFormat="1" ht="11.25">
      <c r="B331" s="148"/>
      <c r="D331" s="149" t="s">
        <v>125</v>
      </c>
      <c r="E331" s="150" t="s">
        <v>1</v>
      </c>
      <c r="F331" s="151" t="s">
        <v>393</v>
      </c>
      <c r="H331" s="150" t="s">
        <v>1</v>
      </c>
      <c r="I331" s="152"/>
      <c r="L331" s="148"/>
      <c r="M331" s="153"/>
      <c r="N331" s="154"/>
      <c r="O331" s="154"/>
      <c r="P331" s="154"/>
      <c r="Q331" s="154"/>
      <c r="R331" s="154"/>
      <c r="S331" s="154"/>
      <c r="T331" s="155"/>
      <c r="AT331" s="150" t="s">
        <v>125</v>
      </c>
      <c r="AU331" s="150" t="s">
        <v>79</v>
      </c>
      <c r="AV331" s="11" t="s">
        <v>75</v>
      </c>
      <c r="AW331" s="11" t="s">
        <v>32</v>
      </c>
      <c r="AX331" s="11" t="s">
        <v>70</v>
      </c>
      <c r="AY331" s="150" t="s">
        <v>118</v>
      </c>
    </row>
    <row r="332" spans="2:51" s="12" customFormat="1" ht="11.25">
      <c r="B332" s="156"/>
      <c r="D332" s="149" t="s">
        <v>125</v>
      </c>
      <c r="E332" s="157" t="s">
        <v>1</v>
      </c>
      <c r="F332" s="158" t="s">
        <v>402</v>
      </c>
      <c r="H332" s="159">
        <v>-1.301</v>
      </c>
      <c r="I332" s="160"/>
      <c r="L332" s="156"/>
      <c r="M332" s="161"/>
      <c r="N332" s="162"/>
      <c r="O332" s="162"/>
      <c r="P332" s="162"/>
      <c r="Q332" s="162"/>
      <c r="R332" s="162"/>
      <c r="S332" s="162"/>
      <c r="T332" s="163"/>
      <c r="AT332" s="157" t="s">
        <v>125</v>
      </c>
      <c r="AU332" s="157" t="s">
        <v>79</v>
      </c>
      <c r="AV332" s="12" t="s">
        <v>79</v>
      </c>
      <c r="AW332" s="12" t="s">
        <v>32</v>
      </c>
      <c r="AX332" s="12" t="s">
        <v>70</v>
      </c>
      <c r="AY332" s="157" t="s">
        <v>118</v>
      </c>
    </row>
    <row r="333" spans="2:51" s="11" customFormat="1" ht="11.25">
      <c r="B333" s="148"/>
      <c r="D333" s="149" t="s">
        <v>125</v>
      </c>
      <c r="E333" s="150" t="s">
        <v>1</v>
      </c>
      <c r="F333" s="151" t="s">
        <v>395</v>
      </c>
      <c r="H333" s="150" t="s">
        <v>1</v>
      </c>
      <c r="I333" s="152"/>
      <c r="L333" s="148"/>
      <c r="M333" s="153"/>
      <c r="N333" s="154"/>
      <c r="O333" s="154"/>
      <c r="P333" s="154"/>
      <c r="Q333" s="154"/>
      <c r="R333" s="154"/>
      <c r="S333" s="154"/>
      <c r="T333" s="155"/>
      <c r="AT333" s="150" t="s">
        <v>125</v>
      </c>
      <c r="AU333" s="150" t="s">
        <v>79</v>
      </c>
      <c r="AV333" s="11" t="s">
        <v>75</v>
      </c>
      <c r="AW333" s="11" t="s">
        <v>32</v>
      </c>
      <c r="AX333" s="11" t="s">
        <v>70</v>
      </c>
      <c r="AY333" s="150" t="s">
        <v>118</v>
      </c>
    </row>
    <row r="334" spans="2:51" s="12" customFormat="1" ht="11.25">
      <c r="B334" s="156"/>
      <c r="D334" s="149" t="s">
        <v>125</v>
      </c>
      <c r="E334" s="157" t="s">
        <v>1</v>
      </c>
      <c r="F334" s="158" t="s">
        <v>403</v>
      </c>
      <c r="H334" s="159">
        <v>-4.5</v>
      </c>
      <c r="I334" s="160"/>
      <c r="L334" s="156"/>
      <c r="M334" s="161"/>
      <c r="N334" s="162"/>
      <c r="O334" s="162"/>
      <c r="P334" s="162"/>
      <c r="Q334" s="162"/>
      <c r="R334" s="162"/>
      <c r="S334" s="162"/>
      <c r="T334" s="163"/>
      <c r="AT334" s="157" t="s">
        <v>125</v>
      </c>
      <c r="AU334" s="157" t="s">
        <v>79</v>
      </c>
      <c r="AV334" s="12" t="s">
        <v>79</v>
      </c>
      <c r="AW334" s="12" t="s">
        <v>32</v>
      </c>
      <c r="AX334" s="12" t="s">
        <v>70</v>
      </c>
      <c r="AY334" s="157" t="s">
        <v>118</v>
      </c>
    </row>
    <row r="335" spans="2:51" s="14" customFormat="1" ht="11.25">
      <c r="B335" s="172"/>
      <c r="D335" s="149" t="s">
        <v>125</v>
      </c>
      <c r="E335" s="173" t="s">
        <v>1</v>
      </c>
      <c r="F335" s="174" t="s">
        <v>179</v>
      </c>
      <c r="H335" s="175">
        <v>36.257</v>
      </c>
      <c r="I335" s="176"/>
      <c r="L335" s="172"/>
      <c r="M335" s="177"/>
      <c r="N335" s="178"/>
      <c r="O335" s="178"/>
      <c r="P335" s="178"/>
      <c r="Q335" s="178"/>
      <c r="R335" s="178"/>
      <c r="S335" s="178"/>
      <c r="T335" s="179"/>
      <c r="AT335" s="173" t="s">
        <v>125</v>
      </c>
      <c r="AU335" s="173" t="s">
        <v>79</v>
      </c>
      <c r="AV335" s="14" t="s">
        <v>123</v>
      </c>
      <c r="AW335" s="14" t="s">
        <v>32</v>
      </c>
      <c r="AX335" s="14" t="s">
        <v>75</v>
      </c>
      <c r="AY335" s="173" t="s">
        <v>118</v>
      </c>
    </row>
    <row r="336" spans="2:65" s="1" customFormat="1" ht="16.5" customHeight="1">
      <c r="B336" s="135"/>
      <c r="C336" s="136" t="s">
        <v>404</v>
      </c>
      <c r="D336" s="136" t="s">
        <v>120</v>
      </c>
      <c r="E336" s="137" t="s">
        <v>405</v>
      </c>
      <c r="F336" s="138" t="s">
        <v>406</v>
      </c>
      <c r="G336" s="139" t="s">
        <v>248</v>
      </c>
      <c r="H336" s="140">
        <v>378.309</v>
      </c>
      <c r="I336" s="141"/>
      <c r="J336" s="142">
        <f>ROUND(I336*H336,2)</f>
        <v>0</v>
      </c>
      <c r="K336" s="138" t="s">
        <v>183</v>
      </c>
      <c r="L336" s="30"/>
      <c r="M336" s="143" t="s">
        <v>1</v>
      </c>
      <c r="N336" s="144" t="s">
        <v>41</v>
      </c>
      <c r="O336" s="49"/>
      <c r="P336" s="145">
        <f>O336*H336</f>
        <v>0</v>
      </c>
      <c r="Q336" s="145">
        <v>0</v>
      </c>
      <c r="R336" s="145">
        <f>Q336*H336</f>
        <v>0</v>
      </c>
      <c r="S336" s="145">
        <v>0</v>
      </c>
      <c r="T336" s="146">
        <f>S336*H336</f>
        <v>0</v>
      </c>
      <c r="AR336" s="16" t="s">
        <v>123</v>
      </c>
      <c r="AT336" s="16" t="s">
        <v>120</v>
      </c>
      <c r="AU336" s="16" t="s">
        <v>79</v>
      </c>
      <c r="AY336" s="16" t="s">
        <v>118</v>
      </c>
      <c r="BE336" s="147">
        <f>IF(N336="základní",J336,0)</f>
        <v>0</v>
      </c>
      <c r="BF336" s="147">
        <f>IF(N336="snížená",J336,0)</f>
        <v>0</v>
      </c>
      <c r="BG336" s="147">
        <f>IF(N336="zákl. přenesená",J336,0)</f>
        <v>0</v>
      </c>
      <c r="BH336" s="147">
        <f>IF(N336="sníž. přenesená",J336,0)</f>
        <v>0</v>
      </c>
      <c r="BI336" s="147">
        <f>IF(N336="nulová",J336,0)</f>
        <v>0</v>
      </c>
      <c r="BJ336" s="16" t="s">
        <v>75</v>
      </c>
      <c r="BK336" s="147">
        <f>ROUND(I336*H336,2)</f>
        <v>0</v>
      </c>
      <c r="BL336" s="16" t="s">
        <v>123</v>
      </c>
      <c r="BM336" s="16" t="s">
        <v>407</v>
      </c>
    </row>
    <row r="337" spans="2:51" s="11" customFormat="1" ht="11.25">
      <c r="B337" s="148"/>
      <c r="D337" s="149" t="s">
        <v>125</v>
      </c>
      <c r="E337" s="150" t="s">
        <v>1</v>
      </c>
      <c r="F337" s="151" t="s">
        <v>408</v>
      </c>
      <c r="H337" s="150" t="s">
        <v>1</v>
      </c>
      <c r="I337" s="152"/>
      <c r="L337" s="148"/>
      <c r="M337" s="153"/>
      <c r="N337" s="154"/>
      <c r="O337" s="154"/>
      <c r="P337" s="154"/>
      <c r="Q337" s="154"/>
      <c r="R337" s="154"/>
      <c r="S337" s="154"/>
      <c r="T337" s="155"/>
      <c r="AT337" s="150" t="s">
        <v>125</v>
      </c>
      <c r="AU337" s="150" t="s">
        <v>79</v>
      </c>
      <c r="AV337" s="11" t="s">
        <v>75</v>
      </c>
      <c r="AW337" s="11" t="s">
        <v>32</v>
      </c>
      <c r="AX337" s="11" t="s">
        <v>70</v>
      </c>
      <c r="AY337" s="150" t="s">
        <v>118</v>
      </c>
    </row>
    <row r="338" spans="2:51" s="11" customFormat="1" ht="11.25">
      <c r="B338" s="148"/>
      <c r="D338" s="149" t="s">
        <v>125</v>
      </c>
      <c r="E338" s="150" t="s">
        <v>1</v>
      </c>
      <c r="F338" s="151" t="s">
        <v>409</v>
      </c>
      <c r="H338" s="150" t="s">
        <v>1</v>
      </c>
      <c r="I338" s="152"/>
      <c r="L338" s="148"/>
      <c r="M338" s="153"/>
      <c r="N338" s="154"/>
      <c r="O338" s="154"/>
      <c r="P338" s="154"/>
      <c r="Q338" s="154"/>
      <c r="R338" s="154"/>
      <c r="S338" s="154"/>
      <c r="T338" s="155"/>
      <c r="AT338" s="150" t="s">
        <v>125</v>
      </c>
      <c r="AU338" s="150" t="s">
        <v>79</v>
      </c>
      <c r="AV338" s="11" t="s">
        <v>75</v>
      </c>
      <c r="AW338" s="11" t="s">
        <v>32</v>
      </c>
      <c r="AX338" s="11" t="s">
        <v>70</v>
      </c>
      <c r="AY338" s="150" t="s">
        <v>118</v>
      </c>
    </row>
    <row r="339" spans="2:51" s="11" customFormat="1" ht="11.25">
      <c r="B339" s="148"/>
      <c r="D339" s="149" t="s">
        <v>125</v>
      </c>
      <c r="E339" s="150" t="s">
        <v>1</v>
      </c>
      <c r="F339" s="151" t="s">
        <v>348</v>
      </c>
      <c r="H339" s="150" t="s">
        <v>1</v>
      </c>
      <c r="I339" s="152"/>
      <c r="L339" s="148"/>
      <c r="M339" s="153"/>
      <c r="N339" s="154"/>
      <c r="O339" s="154"/>
      <c r="P339" s="154"/>
      <c r="Q339" s="154"/>
      <c r="R339" s="154"/>
      <c r="S339" s="154"/>
      <c r="T339" s="155"/>
      <c r="AT339" s="150" t="s">
        <v>125</v>
      </c>
      <c r="AU339" s="150" t="s">
        <v>79</v>
      </c>
      <c r="AV339" s="11" t="s">
        <v>75</v>
      </c>
      <c r="AW339" s="11" t="s">
        <v>32</v>
      </c>
      <c r="AX339" s="11" t="s">
        <v>70</v>
      </c>
      <c r="AY339" s="150" t="s">
        <v>118</v>
      </c>
    </row>
    <row r="340" spans="2:51" s="12" customFormat="1" ht="11.25">
      <c r="B340" s="156"/>
      <c r="D340" s="149" t="s">
        <v>125</v>
      </c>
      <c r="E340" s="157" t="s">
        <v>1</v>
      </c>
      <c r="F340" s="158" t="s">
        <v>410</v>
      </c>
      <c r="H340" s="159">
        <v>378.309</v>
      </c>
      <c r="I340" s="160"/>
      <c r="L340" s="156"/>
      <c r="M340" s="161"/>
      <c r="N340" s="162"/>
      <c r="O340" s="162"/>
      <c r="P340" s="162"/>
      <c r="Q340" s="162"/>
      <c r="R340" s="162"/>
      <c r="S340" s="162"/>
      <c r="T340" s="163"/>
      <c r="AT340" s="157" t="s">
        <v>125</v>
      </c>
      <c r="AU340" s="157" t="s">
        <v>79</v>
      </c>
      <c r="AV340" s="12" t="s">
        <v>79</v>
      </c>
      <c r="AW340" s="12" t="s">
        <v>32</v>
      </c>
      <c r="AX340" s="12" t="s">
        <v>70</v>
      </c>
      <c r="AY340" s="157" t="s">
        <v>118</v>
      </c>
    </row>
    <row r="341" spans="2:51" s="14" customFormat="1" ht="11.25">
      <c r="B341" s="172"/>
      <c r="D341" s="149" t="s">
        <v>125</v>
      </c>
      <c r="E341" s="173" t="s">
        <v>1</v>
      </c>
      <c r="F341" s="174" t="s">
        <v>179</v>
      </c>
      <c r="H341" s="175">
        <v>378.309</v>
      </c>
      <c r="I341" s="176"/>
      <c r="L341" s="172"/>
      <c r="M341" s="177"/>
      <c r="N341" s="178"/>
      <c r="O341" s="178"/>
      <c r="P341" s="178"/>
      <c r="Q341" s="178"/>
      <c r="R341" s="178"/>
      <c r="S341" s="178"/>
      <c r="T341" s="179"/>
      <c r="AT341" s="173" t="s">
        <v>125</v>
      </c>
      <c r="AU341" s="173" t="s">
        <v>79</v>
      </c>
      <c r="AV341" s="14" t="s">
        <v>123</v>
      </c>
      <c r="AW341" s="14" t="s">
        <v>32</v>
      </c>
      <c r="AX341" s="14" t="s">
        <v>75</v>
      </c>
      <c r="AY341" s="173" t="s">
        <v>118</v>
      </c>
    </row>
    <row r="342" spans="2:65" s="1" customFormat="1" ht="16.5" customHeight="1">
      <c r="B342" s="135"/>
      <c r="C342" s="136" t="s">
        <v>411</v>
      </c>
      <c r="D342" s="136" t="s">
        <v>120</v>
      </c>
      <c r="E342" s="137" t="s">
        <v>412</v>
      </c>
      <c r="F342" s="138" t="s">
        <v>413</v>
      </c>
      <c r="G342" s="139" t="s">
        <v>248</v>
      </c>
      <c r="H342" s="140">
        <v>19.911</v>
      </c>
      <c r="I342" s="141"/>
      <c r="J342" s="142">
        <f>ROUND(I342*H342,2)</f>
        <v>0</v>
      </c>
      <c r="K342" s="138" t="s">
        <v>183</v>
      </c>
      <c r="L342" s="30"/>
      <c r="M342" s="143" t="s">
        <v>1</v>
      </c>
      <c r="N342" s="144" t="s">
        <v>41</v>
      </c>
      <c r="O342" s="49"/>
      <c r="P342" s="145">
        <f>O342*H342</f>
        <v>0</v>
      </c>
      <c r="Q342" s="145">
        <v>0</v>
      </c>
      <c r="R342" s="145">
        <f>Q342*H342</f>
        <v>0</v>
      </c>
      <c r="S342" s="145">
        <v>0</v>
      </c>
      <c r="T342" s="146">
        <f>S342*H342</f>
        <v>0</v>
      </c>
      <c r="AR342" s="16" t="s">
        <v>123</v>
      </c>
      <c r="AT342" s="16" t="s">
        <v>120</v>
      </c>
      <c r="AU342" s="16" t="s">
        <v>79</v>
      </c>
      <c r="AY342" s="16" t="s">
        <v>118</v>
      </c>
      <c r="BE342" s="147">
        <f>IF(N342="základní",J342,0)</f>
        <v>0</v>
      </c>
      <c r="BF342" s="147">
        <f>IF(N342="snížená",J342,0)</f>
        <v>0</v>
      </c>
      <c r="BG342" s="147">
        <f>IF(N342="zákl. přenesená",J342,0)</f>
        <v>0</v>
      </c>
      <c r="BH342" s="147">
        <f>IF(N342="sníž. přenesená",J342,0)</f>
        <v>0</v>
      </c>
      <c r="BI342" s="147">
        <f>IF(N342="nulová",J342,0)</f>
        <v>0</v>
      </c>
      <c r="BJ342" s="16" t="s">
        <v>75</v>
      </c>
      <c r="BK342" s="147">
        <f>ROUND(I342*H342,2)</f>
        <v>0</v>
      </c>
      <c r="BL342" s="16" t="s">
        <v>123</v>
      </c>
      <c r="BM342" s="16" t="s">
        <v>414</v>
      </c>
    </row>
    <row r="343" spans="2:51" s="11" customFormat="1" ht="11.25">
      <c r="B343" s="148"/>
      <c r="D343" s="149" t="s">
        <v>125</v>
      </c>
      <c r="E343" s="150" t="s">
        <v>1</v>
      </c>
      <c r="F343" s="151" t="s">
        <v>408</v>
      </c>
      <c r="H343" s="150" t="s">
        <v>1</v>
      </c>
      <c r="I343" s="152"/>
      <c r="L343" s="148"/>
      <c r="M343" s="153"/>
      <c r="N343" s="154"/>
      <c r="O343" s="154"/>
      <c r="P343" s="154"/>
      <c r="Q343" s="154"/>
      <c r="R343" s="154"/>
      <c r="S343" s="154"/>
      <c r="T343" s="155"/>
      <c r="AT343" s="150" t="s">
        <v>125</v>
      </c>
      <c r="AU343" s="150" t="s">
        <v>79</v>
      </c>
      <c r="AV343" s="11" t="s">
        <v>75</v>
      </c>
      <c r="AW343" s="11" t="s">
        <v>32</v>
      </c>
      <c r="AX343" s="11" t="s">
        <v>70</v>
      </c>
      <c r="AY343" s="150" t="s">
        <v>118</v>
      </c>
    </row>
    <row r="344" spans="2:51" s="11" customFormat="1" ht="11.25">
      <c r="B344" s="148"/>
      <c r="D344" s="149" t="s">
        <v>125</v>
      </c>
      <c r="E344" s="150" t="s">
        <v>1</v>
      </c>
      <c r="F344" s="151" t="s">
        <v>409</v>
      </c>
      <c r="H344" s="150" t="s">
        <v>1</v>
      </c>
      <c r="I344" s="152"/>
      <c r="L344" s="148"/>
      <c r="M344" s="153"/>
      <c r="N344" s="154"/>
      <c r="O344" s="154"/>
      <c r="P344" s="154"/>
      <c r="Q344" s="154"/>
      <c r="R344" s="154"/>
      <c r="S344" s="154"/>
      <c r="T344" s="155"/>
      <c r="AT344" s="150" t="s">
        <v>125</v>
      </c>
      <c r="AU344" s="150" t="s">
        <v>79</v>
      </c>
      <c r="AV344" s="11" t="s">
        <v>75</v>
      </c>
      <c r="AW344" s="11" t="s">
        <v>32</v>
      </c>
      <c r="AX344" s="11" t="s">
        <v>70</v>
      </c>
      <c r="AY344" s="150" t="s">
        <v>118</v>
      </c>
    </row>
    <row r="345" spans="2:51" s="11" customFormat="1" ht="11.25">
      <c r="B345" s="148"/>
      <c r="D345" s="149" t="s">
        <v>125</v>
      </c>
      <c r="E345" s="150" t="s">
        <v>1</v>
      </c>
      <c r="F345" s="151" t="s">
        <v>283</v>
      </c>
      <c r="H345" s="150" t="s">
        <v>1</v>
      </c>
      <c r="I345" s="152"/>
      <c r="L345" s="148"/>
      <c r="M345" s="153"/>
      <c r="N345" s="154"/>
      <c r="O345" s="154"/>
      <c r="P345" s="154"/>
      <c r="Q345" s="154"/>
      <c r="R345" s="154"/>
      <c r="S345" s="154"/>
      <c r="T345" s="155"/>
      <c r="AT345" s="150" t="s">
        <v>125</v>
      </c>
      <c r="AU345" s="150" t="s">
        <v>79</v>
      </c>
      <c r="AV345" s="11" t="s">
        <v>75</v>
      </c>
      <c r="AW345" s="11" t="s">
        <v>32</v>
      </c>
      <c r="AX345" s="11" t="s">
        <v>70</v>
      </c>
      <c r="AY345" s="150" t="s">
        <v>118</v>
      </c>
    </row>
    <row r="346" spans="2:51" s="12" customFormat="1" ht="11.25">
      <c r="B346" s="156"/>
      <c r="D346" s="149" t="s">
        <v>125</v>
      </c>
      <c r="E346" s="157" t="s">
        <v>1</v>
      </c>
      <c r="F346" s="158" t="s">
        <v>415</v>
      </c>
      <c r="H346" s="159">
        <v>19.911</v>
      </c>
      <c r="I346" s="160"/>
      <c r="L346" s="156"/>
      <c r="M346" s="161"/>
      <c r="N346" s="162"/>
      <c r="O346" s="162"/>
      <c r="P346" s="162"/>
      <c r="Q346" s="162"/>
      <c r="R346" s="162"/>
      <c r="S346" s="162"/>
      <c r="T346" s="163"/>
      <c r="AT346" s="157" t="s">
        <v>125</v>
      </c>
      <c r="AU346" s="157" t="s">
        <v>79</v>
      </c>
      <c r="AV346" s="12" t="s">
        <v>79</v>
      </c>
      <c r="AW346" s="12" t="s">
        <v>32</v>
      </c>
      <c r="AX346" s="12" t="s">
        <v>70</v>
      </c>
      <c r="AY346" s="157" t="s">
        <v>118</v>
      </c>
    </row>
    <row r="347" spans="2:51" s="14" customFormat="1" ht="11.25">
      <c r="B347" s="172"/>
      <c r="D347" s="149" t="s">
        <v>125</v>
      </c>
      <c r="E347" s="173" t="s">
        <v>1</v>
      </c>
      <c r="F347" s="174" t="s">
        <v>179</v>
      </c>
      <c r="H347" s="175">
        <v>19.911</v>
      </c>
      <c r="I347" s="176"/>
      <c r="L347" s="172"/>
      <c r="M347" s="177"/>
      <c r="N347" s="178"/>
      <c r="O347" s="178"/>
      <c r="P347" s="178"/>
      <c r="Q347" s="178"/>
      <c r="R347" s="178"/>
      <c r="S347" s="178"/>
      <c r="T347" s="179"/>
      <c r="AT347" s="173" t="s">
        <v>125</v>
      </c>
      <c r="AU347" s="173" t="s">
        <v>79</v>
      </c>
      <c r="AV347" s="14" t="s">
        <v>123</v>
      </c>
      <c r="AW347" s="14" t="s">
        <v>32</v>
      </c>
      <c r="AX347" s="14" t="s">
        <v>75</v>
      </c>
      <c r="AY347" s="173" t="s">
        <v>118</v>
      </c>
    </row>
    <row r="348" spans="2:65" s="1" customFormat="1" ht="16.5" customHeight="1">
      <c r="B348" s="135"/>
      <c r="C348" s="136" t="s">
        <v>416</v>
      </c>
      <c r="D348" s="136" t="s">
        <v>120</v>
      </c>
      <c r="E348" s="137" t="s">
        <v>417</v>
      </c>
      <c r="F348" s="138" t="s">
        <v>418</v>
      </c>
      <c r="G348" s="139" t="s">
        <v>419</v>
      </c>
      <c r="H348" s="140">
        <v>179.199</v>
      </c>
      <c r="I348" s="141"/>
      <c r="J348" s="142">
        <f>ROUND(I348*H348,2)</f>
        <v>0</v>
      </c>
      <c r="K348" s="138" t="s">
        <v>183</v>
      </c>
      <c r="L348" s="30"/>
      <c r="M348" s="143" t="s">
        <v>1</v>
      </c>
      <c r="N348" s="144" t="s">
        <v>41</v>
      </c>
      <c r="O348" s="49"/>
      <c r="P348" s="145">
        <f>O348*H348</f>
        <v>0</v>
      </c>
      <c r="Q348" s="145">
        <v>0</v>
      </c>
      <c r="R348" s="145">
        <f>Q348*H348</f>
        <v>0</v>
      </c>
      <c r="S348" s="145">
        <v>0</v>
      </c>
      <c r="T348" s="146">
        <f>S348*H348</f>
        <v>0</v>
      </c>
      <c r="AR348" s="16" t="s">
        <v>123</v>
      </c>
      <c r="AT348" s="16" t="s">
        <v>120</v>
      </c>
      <c r="AU348" s="16" t="s">
        <v>79</v>
      </c>
      <c r="AY348" s="16" t="s">
        <v>118</v>
      </c>
      <c r="BE348" s="147">
        <f>IF(N348="základní",J348,0)</f>
        <v>0</v>
      </c>
      <c r="BF348" s="147">
        <f>IF(N348="snížená",J348,0)</f>
        <v>0</v>
      </c>
      <c r="BG348" s="147">
        <f>IF(N348="zákl. přenesená",J348,0)</f>
        <v>0</v>
      </c>
      <c r="BH348" s="147">
        <f>IF(N348="sníž. přenesená",J348,0)</f>
        <v>0</v>
      </c>
      <c r="BI348" s="147">
        <f>IF(N348="nulová",J348,0)</f>
        <v>0</v>
      </c>
      <c r="BJ348" s="16" t="s">
        <v>75</v>
      </c>
      <c r="BK348" s="147">
        <f>ROUND(I348*H348,2)</f>
        <v>0</v>
      </c>
      <c r="BL348" s="16" t="s">
        <v>123</v>
      </c>
      <c r="BM348" s="16" t="s">
        <v>420</v>
      </c>
    </row>
    <row r="349" spans="2:51" s="11" customFormat="1" ht="11.25">
      <c r="B349" s="148"/>
      <c r="D349" s="149" t="s">
        <v>125</v>
      </c>
      <c r="E349" s="150" t="s">
        <v>1</v>
      </c>
      <c r="F349" s="151" t="s">
        <v>421</v>
      </c>
      <c r="H349" s="150" t="s">
        <v>1</v>
      </c>
      <c r="I349" s="152"/>
      <c r="L349" s="148"/>
      <c r="M349" s="153"/>
      <c r="N349" s="154"/>
      <c r="O349" s="154"/>
      <c r="P349" s="154"/>
      <c r="Q349" s="154"/>
      <c r="R349" s="154"/>
      <c r="S349" s="154"/>
      <c r="T349" s="155"/>
      <c r="AT349" s="150" t="s">
        <v>125</v>
      </c>
      <c r="AU349" s="150" t="s">
        <v>79</v>
      </c>
      <c r="AV349" s="11" t="s">
        <v>75</v>
      </c>
      <c r="AW349" s="11" t="s">
        <v>32</v>
      </c>
      <c r="AX349" s="11" t="s">
        <v>70</v>
      </c>
      <c r="AY349" s="150" t="s">
        <v>118</v>
      </c>
    </row>
    <row r="350" spans="2:51" s="11" customFormat="1" ht="11.25">
      <c r="B350" s="148"/>
      <c r="D350" s="149" t="s">
        <v>125</v>
      </c>
      <c r="E350" s="150" t="s">
        <v>1</v>
      </c>
      <c r="F350" s="151" t="s">
        <v>422</v>
      </c>
      <c r="H350" s="150" t="s">
        <v>1</v>
      </c>
      <c r="I350" s="152"/>
      <c r="L350" s="148"/>
      <c r="M350" s="153"/>
      <c r="N350" s="154"/>
      <c r="O350" s="154"/>
      <c r="P350" s="154"/>
      <c r="Q350" s="154"/>
      <c r="R350" s="154"/>
      <c r="S350" s="154"/>
      <c r="T350" s="155"/>
      <c r="AT350" s="150" t="s">
        <v>125</v>
      </c>
      <c r="AU350" s="150" t="s">
        <v>79</v>
      </c>
      <c r="AV350" s="11" t="s">
        <v>75</v>
      </c>
      <c r="AW350" s="11" t="s">
        <v>32</v>
      </c>
      <c r="AX350" s="11" t="s">
        <v>70</v>
      </c>
      <c r="AY350" s="150" t="s">
        <v>118</v>
      </c>
    </row>
    <row r="351" spans="2:51" s="12" customFormat="1" ht="11.25">
      <c r="B351" s="156"/>
      <c r="D351" s="149" t="s">
        <v>125</v>
      </c>
      <c r="E351" s="157" t="s">
        <v>1</v>
      </c>
      <c r="F351" s="158" t="s">
        <v>423</v>
      </c>
      <c r="H351" s="159">
        <v>179.199</v>
      </c>
      <c r="I351" s="160"/>
      <c r="L351" s="156"/>
      <c r="M351" s="161"/>
      <c r="N351" s="162"/>
      <c r="O351" s="162"/>
      <c r="P351" s="162"/>
      <c r="Q351" s="162"/>
      <c r="R351" s="162"/>
      <c r="S351" s="162"/>
      <c r="T351" s="163"/>
      <c r="AT351" s="157" t="s">
        <v>125</v>
      </c>
      <c r="AU351" s="157" t="s">
        <v>79</v>
      </c>
      <c r="AV351" s="12" t="s">
        <v>79</v>
      </c>
      <c r="AW351" s="12" t="s">
        <v>32</v>
      </c>
      <c r="AX351" s="12" t="s">
        <v>70</v>
      </c>
      <c r="AY351" s="157" t="s">
        <v>118</v>
      </c>
    </row>
    <row r="352" spans="2:51" s="14" customFormat="1" ht="11.25">
      <c r="B352" s="172"/>
      <c r="D352" s="149" t="s">
        <v>125</v>
      </c>
      <c r="E352" s="173" t="s">
        <v>1</v>
      </c>
      <c r="F352" s="174" t="s">
        <v>179</v>
      </c>
      <c r="H352" s="175">
        <v>179.199</v>
      </c>
      <c r="I352" s="176"/>
      <c r="L352" s="172"/>
      <c r="M352" s="177"/>
      <c r="N352" s="178"/>
      <c r="O352" s="178"/>
      <c r="P352" s="178"/>
      <c r="Q352" s="178"/>
      <c r="R352" s="178"/>
      <c r="S352" s="178"/>
      <c r="T352" s="179"/>
      <c r="AT352" s="173" t="s">
        <v>125</v>
      </c>
      <c r="AU352" s="173" t="s">
        <v>79</v>
      </c>
      <c r="AV352" s="14" t="s">
        <v>123</v>
      </c>
      <c r="AW352" s="14" t="s">
        <v>32</v>
      </c>
      <c r="AX352" s="14" t="s">
        <v>75</v>
      </c>
      <c r="AY352" s="173" t="s">
        <v>118</v>
      </c>
    </row>
    <row r="353" spans="2:65" s="1" customFormat="1" ht="16.5" customHeight="1">
      <c r="B353" s="135"/>
      <c r="C353" s="136" t="s">
        <v>424</v>
      </c>
      <c r="D353" s="136" t="s">
        <v>120</v>
      </c>
      <c r="E353" s="137" t="s">
        <v>425</v>
      </c>
      <c r="F353" s="138" t="s">
        <v>426</v>
      </c>
      <c r="G353" s="139" t="s">
        <v>248</v>
      </c>
      <c r="H353" s="140">
        <v>90</v>
      </c>
      <c r="I353" s="141"/>
      <c r="J353" s="142">
        <f>ROUND(I353*H353,2)</f>
        <v>0</v>
      </c>
      <c r="K353" s="138" t="s">
        <v>183</v>
      </c>
      <c r="L353" s="30"/>
      <c r="M353" s="143" t="s">
        <v>1</v>
      </c>
      <c r="N353" s="144" t="s">
        <v>41</v>
      </c>
      <c r="O353" s="49"/>
      <c r="P353" s="145">
        <f>O353*H353</f>
        <v>0</v>
      </c>
      <c r="Q353" s="145">
        <v>0</v>
      </c>
      <c r="R353" s="145">
        <f>Q353*H353</f>
        <v>0</v>
      </c>
      <c r="S353" s="145">
        <v>0</v>
      </c>
      <c r="T353" s="146">
        <f>S353*H353</f>
        <v>0</v>
      </c>
      <c r="AR353" s="16" t="s">
        <v>123</v>
      </c>
      <c r="AT353" s="16" t="s">
        <v>120</v>
      </c>
      <c r="AU353" s="16" t="s">
        <v>79</v>
      </c>
      <c r="AY353" s="16" t="s">
        <v>118</v>
      </c>
      <c r="BE353" s="147">
        <f>IF(N353="základní",J353,0)</f>
        <v>0</v>
      </c>
      <c r="BF353" s="147">
        <f>IF(N353="snížená",J353,0)</f>
        <v>0</v>
      </c>
      <c r="BG353" s="147">
        <f>IF(N353="zákl. přenesená",J353,0)</f>
        <v>0</v>
      </c>
      <c r="BH353" s="147">
        <f>IF(N353="sníž. přenesená",J353,0)</f>
        <v>0</v>
      </c>
      <c r="BI353" s="147">
        <f>IF(N353="nulová",J353,0)</f>
        <v>0</v>
      </c>
      <c r="BJ353" s="16" t="s">
        <v>75</v>
      </c>
      <c r="BK353" s="147">
        <f>ROUND(I353*H353,2)</f>
        <v>0</v>
      </c>
      <c r="BL353" s="16" t="s">
        <v>123</v>
      </c>
      <c r="BM353" s="16" t="s">
        <v>427</v>
      </c>
    </row>
    <row r="354" spans="2:51" s="11" customFormat="1" ht="11.25">
      <c r="B354" s="148"/>
      <c r="D354" s="149" t="s">
        <v>125</v>
      </c>
      <c r="E354" s="150" t="s">
        <v>1</v>
      </c>
      <c r="F354" s="151" t="s">
        <v>428</v>
      </c>
      <c r="H354" s="150" t="s">
        <v>1</v>
      </c>
      <c r="I354" s="152"/>
      <c r="L354" s="148"/>
      <c r="M354" s="153"/>
      <c r="N354" s="154"/>
      <c r="O354" s="154"/>
      <c r="P354" s="154"/>
      <c r="Q354" s="154"/>
      <c r="R354" s="154"/>
      <c r="S354" s="154"/>
      <c r="T354" s="155"/>
      <c r="AT354" s="150" t="s">
        <v>125</v>
      </c>
      <c r="AU354" s="150" t="s">
        <v>79</v>
      </c>
      <c r="AV354" s="11" t="s">
        <v>75</v>
      </c>
      <c r="AW354" s="11" t="s">
        <v>32</v>
      </c>
      <c r="AX354" s="11" t="s">
        <v>70</v>
      </c>
      <c r="AY354" s="150" t="s">
        <v>118</v>
      </c>
    </row>
    <row r="355" spans="2:51" s="11" customFormat="1" ht="11.25">
      <c r="B355" s="148"/>
      <c r="D355" s="149" t="s">
        <v>125</v>
      </c>
      <c r="E355" s="150" t="s">
        <v>1</v>
      </c>
      <c r="F355" s="151" t="s">
        <v>429</v>
      </c>
      <c r="H355" s="150" t="s">
        <v>1</v>
      </c>
      <c r="I355" s="152"/>
      <c r="L355" s="148"/>
      <c r="M355" s="153"/>
      <c r="N355" s="154"/>
      <c r="O355" s="154"/>
      <c r="P355" s="154"/>
      <c r="Q355" s="154"/>
      <c r="R355" s="154"/>
      <c r="S355" s="154"/>
      <c r="T355" s="155"/>
      <c r="AT355" s="150" t="s">
        <v>125</v>
      </c>
      <c r="AU355" s="150" t="s">
        <v>79</v>
      </c>
      <c r="AV355" s="11" t="s">
        <v>75</v>
      </c>
      <c r="AW355" s="11" t="s">
        <v>32</v>
      </c>
      <c r="AX355" s="11" t="s">
        <v>70</v>
      </c>
      <c r="AY355" s="150" t="s">
        <v>118</v>
      </c>
    </row>
    <row r="356" spans="2:51" s="11" customFormat="1" ht="11.25">
      <c r="B356" s="148"/>
      <c r="D356" s="149" t="s">
        <v>125</v>
      </c>
      <c r="E356" s="150" t="s">
        <v>1</v>
      </c>
      <c r="F356" s="151" t="s">
        <v>430</v>
      </c>
      <c r="H356" s="150" t="s">
        <v>1</v>
      </c>
      <c r="I356" s="152"/>
      <c r="L356" s="148"/>
      <c r="M356" s="153"/>
      <c r="N356" s="154"/>
      <c r="O356" s="154"/>
      <c r="P356" s="154"/>
      <c r="Q356" s="154"/>
      <c r="R356" s="154"/>
      <c r="S356" s="154"/>
      <c r="T356" s="155"/>
      <c r="AT356" s="150" t="s">
        <v>125</v>
      </c>
      <c r="AU356" s="150" t="s">
        <v>79</v>
      </c>
      <c r="AV356" s="11" t="s">
        <v>75</v>
      </c>
      <c r="AW356" s="11" t="s">
        <v>32</v>
      </c>
      <c r="AX356" s="11" t="s">
        <v>70</v>
      </c>
      <c r="AY356" s="150" t="s">
        <v>118</v>
      </c>
    </row>
    <row r="357" spans="2:51" s="11" customFormat="1" ht="11.25">
      <c r="B357" s="148"/>
      <c r="D357" s="149" t="s">
        <v>125</v>
      </c>
      <c r="E357" s="150" t="s">
        <v>1</v>
      </c>
      <c r="F357" s="151" t="s">
        <v>431</v>
      </c>
      <c r="H357" s="150" t="s">
        <v>1</v>
      </c>
      <c r="I357" s="152"/>
      <c r="L357" s="148"/>
      <c r="M357" s="153"/>
      <c r="N357" s="154"/>
      <c r="O357" s="154"/>
      <c r="P357" s="154"/>
      <c r="Q357" s="154"/>
      <c r="R357" s="154"/>
      <c r="S357" s="154"/>
      <c r="T357" s="155"/>
      <c r="AT357" s="150" t="s">
        <v>125</v>
      </c>
      <c r="AU357" s="150" t="s">
        <v>79</v>
      </c>
      <c r="AV357" s="11" t="s">
        <v>75</v>
      </c>
      <c r="AW357" s="11" t="s">
        <v>32</v>
      </c>
      <c r="AX357" s="11" t="s">
        <v>70</v>
      </c>
      <c r="AY357" s="150" t="s">
        <v>118</v>
      </c>
    </row>
    <row r="358" spans="2:51" s="12" customFormat="1" ht="11.25">
      <c r="B358" s="156"/>
      <c r="D358" s="149" t="s">
        <v>125</v>
      </c>
      <c r="E358" s="157" t="s">
        <v>1</v>
      </c>
      <c r="F358" s="158" t="s">
        <v>432</v>
      </c>
      <c r="H358" s="159">
        <v>180</v>
      </c>
      <c r="I358" s="160"/>
      <c r="L358" s="156"/>
      <c r="M358" s="161"/>
      <c r="N358" s="162"/>
      <c r="O358" s="162"/>
      <c r="P358" s="162"/>
      <c r="Q358" s="162"/>
      <c r="R358" s="162"/>
      <c r="S358" s="162"/>
      <c r="T358" s="163"/>
      <c r="AT358" s="157" t="s">
        <v>125</v>
      </c>
      <c r="AU358" s="157" t="s">
        <v>79</v>
      </c>
      <c r="AV358" s="12" t="s">
        <v>79</v>
      </c>
      <c r="AW358" s="12" t="s">
        <v>32</v>
      </c>
      <c r="AX358" s="12" t="s">
        <v>70</v>
      </c>
      <c r="AY358" s="157" t="s">
        <v>118</v>
      </c>
    </row>
    <row r="359" spans="2:51" s="12" customFormat="1" ht="11.25">
      <c r="B359" s="156"/>
      <c r="D359" s="149" t="s">
        <v>125</v>
      </c>
      <c r="E359" s="157" t="s">
        <v>1</v>
      </c>
      <c r="F359" s="158" t="s">
        <v>433</v>
      </c>
      <c r="H359" s="159">
        <v>-90</v>
      </c>
      <c r="I359" s="160"/>
      <c r="L359" s="156"/>
      <c r="M359" s="161"/>
      <c r="N359" s="162"/>
      <c r="O359" s="162"/>
      <c r="P359" s="162"/>
      <c r="Q359" s="162"/>
      <c r="R359" s="162"/>
      <c r="S359" s="162"/>
      <c r="T359" s="163"/>
      <c r="AT359" s="157" t="s">
        <v>125</v>
      </c>
      <c r="AU359" s="157" t="s">
        <v>79</v>
      </c>
      <c r="AV359" s="12" t="s">
        <v>79</v>
      </c>
      <c r="AW359" s="12" t="s">
        <v>32</v>
      </c>
      <c r="AX359" s="12" t="s">
        <v>70</v>
      </c>
      <c r="AY359" s="157" t="s">
        <v>118</v>
      </c>
    </row>
    <row r="360" spans="2:51" s="14" customFormat="1" ht="11.25">
      <c r="B360" s="172"/>
      <c r="D360" s="149" t="s">
        <v>125</v>
      </c>
      <c r="E360" s="173" t="s">
        <v>1</v>
      </c>
      <c r="F360" s="174" t="s">
        <v>179</v>
      </c>
      <c r="H360" s="175">
        <v>90</v>
      </c>
      <c r="I360" s="176"/>
      <c r="L360" s="172"/>
      <c r="M360" s="177"/>
      <c r="N360" s="178"/>
      <c r="O360" s="178"/>
      <c r="P360" s="178"/>
      <c r="Q360" s="178"/>
      <c r="R360" s="178"/>
      <c r="S360" s="178"/>
      <c r="T360" s="179"/>
      <c r="AT360" s="173" t="s">
        <v>125</v>
      </c>
      <c r="AU360" s="173" t="s">
        <v>79</v>
      </c>
      <c r="AV360" s="14" t="s">
        <v>123</v>
      </c>
      <c r="AW360" s="14" t="s">
        <v>32</v>
      </c>
      <c r="AX360" s="14" t="s">
        <v>75</v>
      </c>
      <c r="AY360" s="173" t="s">
        <v>118</v>
      </c>
    </row>
    <row r="361" spans="2:65" s="1" customFormat="1" ht="16.5" customHeight="1">
      <c r="B361" s="135"/>
      <c r="C361" s="180" t="s">
        <v>434</v>
      </c>
      <c r="D361" s="180" t="s">
        <v>435</v>
      </c>
      <c r="E361" s="181" t="s">
        <v>436</v>
      </c>
      <c r="F361" s="182" t="s">
        <v>437</v>
      </c>
      <c r="G361" s="183" t="s">
        <v>419</v>
      </c>
      <c r="H361" s="184">
        <v>162</v>
      </c>
      <c r="I361" s="185"/>
      <c r="J361" s="186">
        <f>ROUND(I361*H361,2)</f>
        <v>0</v>
      </c>
      <c r="K361" s="182" t="s">
        <v>183</v>
      </c>
      <c r="L361" s="187"/>
      <c r="M361" s="188" t="s">
        <v>1</v>
      </c>
      <c r="N361" s="189" t="s">
        <v>41</v>
      </c>
      <c r="O361" s="49"/>
      <c r="P361" s="145">
        <f>O361*H361</f>
        <v>0</v>
      </c>
      <c r="Q361" s="145">
        <v>1</v>
      </c>
      <c r="R361" s="145">
        <f>Q361*H361</f>
        <v>162</v>
      </c>
      <c r="S361" s="145">
        <v>0</v>
      </c>
      <c r="T361" s="146">
        <f>S361*H361</f>
        <v>0</v>
      </c>
      <c r="AR361" s="16" t="s">
        <v>224</v>
      </c>
      <c r="AT361" s="16" t="s">
        <v>435</v>
      </c>
      <c r="AU361" s="16" t="s">
        <v>79</v>
      </c>
      <c r="AY361" s="16" t="s">
        <v>118</v>
      </c>
      <c r="BE361" s="147">
        <f>IF(N361="základní",J361,0)</f>
        <v>0</v>
      </c>
      <c r="BF361" s="147">
        <f>IF(N361="snížená",J361,0)</f>
        <v>0</v>
      </c>
      <c r="BG361" s="147">
        <f>IF(N361="zákl. přenesená",J361,0)</f>
        <v>0</v>
      </c>
      <c r="BH361" s="147">
        <f>IF(N361="sníž. přenesená",J361,0)</f>
        <v>0</v>
      </c>
      <c r="BI361" s="147">
        <f>IF(N361="nulová",J361,0)</f>
        <v>0</v>
      </c>
      <c r="BJ361" s="16" t="s">
        <v>75</v>
      </c>
      <c r="BK361" s="147">
        <f>ROUND(I361*H361,2)</f>
        <v>0</v>
      </c>
      <c r="BL361" s="16" t="s">
        <v>123</v>
      </c>
      <c r="BM361" s="16" t="s">
        <v>438</v>
      </c>
    </row>
    <row r="362" spans="2:51" s="11" customFormat="1" ht="11.25">
      <c r="B362" s="148"/>
      <c r="D362" s="149" t="s">
        <v>125</v>
      </c>
      <c r="E362" s="150" t="s">
        <v>1</v>
      </c>
      <c r="F362" s="151" t="s">
        <v>439</v>
      </c>
      <c r="H362" s="150" t="s">
        <v>1</v>
      </c>
      <c r="I362" s="152"/>
      <c r="L362" s="148"/>
      <c r="M362" s="153"/>
      <c r="N362" s="154"/>
      <c r="O362" s="154"/>
      <c r="P362" s="154"/>
      <c r="Q362" s="154"/>
      <c r="R362" s="154"/>
      <c r="S362" s="154"/>
      <c r="T362" s="155"/>
      <c r="AT362" s="150" t="s">
        <v>125</v>
      </c>
      <c r="AU362" s="150" t="s">
        <v>79</v>
      </c>
      <c r="AV362" s="11" t="s">
        <v>75</v>
      </c>
      <c r="AW362" s="11" t="s">
        <v>32</v>
      </c>
      <c r="AX362" s="11" t="s">
        <v>70</v>
      </c>
      <c r="AY362" s="150" t="s">
        <v>118</v>
      </c>
    </row>
    <row r="363" spans="2:51" s="11" customFormat="1" ht="11.25">
      <c r="B363" s="148"/>
      <c r="D363" s="149" t="s">
        <v>125</v>
      </c>
      <c r="E363" s="150" t="s">
        <v>1</v>
      </c>
      <c r="F363" s="151" t="s">
        <v>440</v>
      </c>
      <c r="H363" s="150" t="s">
        <v>1</v>
      </c>
      <c r="I363" s="152"/>
      <c r="L363" s="148"/>
      <c r="M363" s="153"/>
      <c r="N363" s="154"/>
      <c r="O363" s="154"/>
      <c r="P363" s="154"/>
      <c r="Q363" s="154"/>
      <c r="R363" s="154"/>
      <c r="S363" s="154"/>
      <c r="T363" s="155"/>
      <c r="AT363" s="150" t="s">
        <v>125</v>
      </c>
      <c r="AU363" s="150" t="s">
        <v>79</v>
      </c>
      <c r="AV363" s="11" t="s">
        <v>75</v>
      </c>
      <c r="AW363" s="11" t="s">
        <v>32</v>
      </c>
      <c r="AX363" s="11" t="s">
        <v>70</v>
      </c>
      <c r="AY363" s="150" t="s">
        <v>118</v>
      </c>
    </row>
    <row r="364" spans="2:51" s="11" customFormat="1" ht="11.25">
      <c r="B364" s="148"/>
      <c r="D364" s="149" t="s">
        <v>125</v>
      </c>
      <c r="E364" s="150" t="s">
        <v>1</v>
      </c>
      <c r="F364" s="151" t="s">
        <v>441</v>
      </c>
      <c r="H364" s="150" t="s">
        <v>1</v>
      </c>
      <c r="I364" s="152"/>
      <c r="L364" s="148"/>
      <c r="M364" s="153"/>
      <c r="N364" s="154"/>
      <c r="O364" s="154"/>
      <c r="P364" s="154"/>
      <c r="Q364" s="154"/>
      <c r="R364" s="154"/>
      <c r="S364" s="154"/>
      <c r="T364" s="155"/>
      <c r="AT364" s="150" t="s">
        <v>125</v>
      </c>
      <c r="AU364" s="150" t="s">
        <v>79</v>
      </c>
      <c r="AV364" s="11" t="s">
        <v>75</v>
      </c>
      <c r="AW364" s="11" t="s">
        <v>32</v>
      </c>
      <c r="AX364" s="11" t="s">
        <v>70</v>
      </c>
      <c r="AY364" s="150" t="s">
        <v>118</v>
      </c>
    </row>
    <row r="365" spans="2:51" s="12" customFormat="1" ht="11.25">
      <c r="B365" s="156"/>
      <c r="D365" s="149" t="s">
        <v>125</v>
      </c>
      <c r="E365" s="157" t="s">
        <v>1</v>
      </c>
      <c r="F365" s="158" t="s">
        <v>442</v>
      </c>
      <c r="H365" s="159">
        <v>162</v>
      </c>
      <c r="I365" s="160"/>
      <c r="L365" s="156"/>
      <c r="M365" s="161"/>
      <c r="N365" s="162"/>
      <c r="O365" s="162"/>
      <c r="P365" s="162"/>
      <c r="Q365" s="162"/>
      <c r="R365" s="162"/>
      <c r="S365" s="162"/>
      <c r="T365" s="163"/>
      <c r="AT365" s="157" t="s">
        <v>125</v>
      </c>
      <c r="AU365" s="157" t="s">
        <v>79</v>
      </c>
      <c r="AV365" s="12" t="s">
        <v>79</v>
      </c>
      <c r="AW365" s="12" t="s">
        <v>32</v>
      </c>
      <c r="AX365" s="12" t="s">
        <v>70</v>
      </c>
      <c r="AY365" s="157" t="s">
        <v>118</v>
      </c>
    </row>
    <row r="366" spans="2:51" s="14" customFormat="1" ht="11.25">
      <c r="B366" s="172"/>
      <c r="D366" s="149" t="s">
        <v>125</v>
      </c>
      <c r="E366" s="173" t="s">
        <v>1</v>
      </c>
      <c r="F366" s="174" t="s">
        <v>179</v>
      </c>
      <c r="H366" s="175">
        <v>162</v>
      </c>
      <c r="I366" s="176"/>
      <c r="L366" s="172"/>
      <c r="M366" s="177"/>
      <c r="N366" s="178"/>
      <c r="O366" s="178"/>
      <c r="P366" s="178"/>
      <c r="Q366" s="178"/>
      <c r="R366" s="178"/>
      <c r="S366" s="178"/>
      <c r="T366" s="179"/>
      <c r="AT366" s="173" t="s">
        <v>125</v>
      </c>
      <c r="AU366" s="173" t="s">
        <v>79</v>
      </c>
      <c r="AV366" s="14" t="s">
        <v>123</v>
      </c>
      <c r="AW366" s="14" t="s">
        <v>32</v>
      </c>
      <c r="AX366" s="14" t="s">
        <v>75</v>
      </c>
      <c r="AY366" s="173" t="s">
        <v>118</v>
      </c>
    </row>
    <row r="367" spans="2:65" s="1" customFormat="1" ht="16.5" customHeight="1">
      <c r="B367" s="135"/>
      <c r="C367" s="136" t="s">
        <v>443</v>
      </c>
      <c r="D367" s="136" t="s">
        <v>120</v>
      </c>
      <c r="E367" s="137" t="s">
        <v>444</v>
      </c>
      <c r="F367" s="138" t="s">
        <v>445</v>
      </c>
      <c r="G367" s="139" t="s">
        <v>182</v>
      </c>
      <c r="H367" s="140">
        <v>5000.508</v>
      </c>
      <c r="I367" s="141"/>
      <c r="J367" s="142">
        <f>ROUND(I367*H367,2)</f>
        <v>0</v>
      </c>
      <c r="K367" s="138" t="s">
        <v>183</v>
      </c>
      <c r="L367" s="30"/>
      <c r="M367" s="143" t="s">
        <v>1</v>
      </c>
      <c r="N367" s="144" t="s">
        <v>41</v>
      </c>
      <c r="O367" s="49"/>
      <c r="P367" s="145">
        <f>O367*H367</f>
        <v>0</v>
      </c>
      <c r="Q367" s="145">
        <v>0</v>
      </c>
      <c r="R367" s="145">
        <f>Q367*H367</f>
        <v>0</v>
      </c>
      <c r="S367" s="145">
        <v>0</v>
      </c>
      <c r="T367" s="146">
        <f>S367*H367</f>
        <v>0</v>
      </c>
      <c r="AR367" s="16" t="s">
        <v>123</v>
      </c>
      <c r="AT367" s="16" t="s">
        <v>120</v>
      </c>
      <c r="AU367" s="16" t="s">
        <v>79</v>
      </c>
      <c r="AY367" s="16" t="s">
        <v>118</v>
      </c>
      <c r="BE367" s="147">
        <f>IF(N367="základní",J367,0)</f>
        <v>0</v>
      </c>
      <c r="BF367" s="147">
        <f>IF(N367="snížená",J367,0)</f>
        <v>0</v>
      </c>
      <c r="BG367" s="147">
        <f>IF(N367="zákl. přenesená",J367,0)</f>
        <v>0</v>
      </c>
      <c r="BH367" s="147">
        <f>IF(N367="sníž. přenesená",J367,0)</f>
        <v>0</v>
      </c>
      <c r="BI367" s="147">
        <f>IF(N367="nulová",J367,0)</f>
        <v>0</v>
      </c>
      <c r="BJ367" s="16" t="s">
        <v>75</v>
      </c>
      <c r="BK367" s="147">
        <f>ROUND(I367*H367,2)</f>
        <v>0</v>
      </c>
      <c r="BL367" s="16" t="s">
        <v>123</v>
      </c>
      <c r="BM367" s="16" t="s">
        <v>446</v>
      </c>
    </row>
    <row r="368" spans="2:51" s="11" customFormat="1" ht="11.25">
      <c r="B368" s="148"/>
      <c r="D368" s="149" t="s">
        <v>125</v>
      </c>
      <c r="E368" s="150" t="s">
        <v>1</v>
      </c>
      <c r="F368" s="151" t="s">
        <v>447</v>
      </c>
      <c r="H368" s="150" t="s">
        <v>1</v>
      </c>
      <c r="I368" s="152"/>
      <c r="L368" s="148"/>
      <c r="M368" s="153"/>
      <c r="N368" s="154"/>
      <c r="O368" s="154"/>
      <c r="P368" s="154"/>
      <c r="Q368" s="154"/>
      <c r="R368" s="154"/>
      <c r="S368" s="154"/>
      <c r="T368" s="155"/>
      <c r="AT368" s="150" t="s">
        <v>125</v>
      </c>
      <c r="AU368" s="150" t="s">
        <v>79</v>
      </c>
      <c r="AV368" s="11" t="s">
        <v>75</v>
      </c>
      <c r="AW368" s="11" t="s">
        <v>32</v>
      </c>
      <c r="AX368" s="11" t="s">
        <v>70</v>
      </c>
      <c r="AY368" s="150" t="s">
        <v>118</v>
      </c>
    </row>
    <row r="369" spans="2:51" s="12" customFormat="1" ht="11.25">
      <c r="B369" s="156"/>
      <c r="D369" s="149" t="s">
        <v>125</v>
      </c>
      <c r="E369" s="157" t="s">
        <v>1</v>
      </c>
      <c r="F369" s="158" t="s">
        <v>448</v>
      </c>
      <c r="H369" s="159">
        <v>4443</v>
      </c>
      <c r="I369" s="160"/>
      <c r="L369" s="156"/>
      <c r="M369" s="161"/>
      <c r="N369" s="162"/>
      <c r="O369" s="162"/>
      <c r="P369" s="162"/>
      <c r="Q369" s="162"/>
      <c r="R369" s="162"/>
      <c r="S369" s="162"/>
      <c r="T369" s="163"/>
      <c r="AT369" s="157" t="s">
        <v>125</v>
      </c>
      <c r="AU369" s="157" t="s">
        <v>79</v>
      </c>
      <c r="AV369" s="12" t="s">
        <v>79</v>
      </c>
      <c r="AW369" s="12" t="s">
        <v>32</v>
      </c>
      <c r="AX369" s="12" t="s">
        <v>70</v>
      </c>
      <c r="AY369" s="157" t="s">
        <v>118</v>
      </c>
    </row>
    <row r="370" spans="2:51" s="11" customFormat="1" ht="11.25">
      <c r="B370" s="148"/>
      <c r="D370" s="149" t="s">
        <v>125</v>
      </c>
      <c r="E370" s="150" t="s">
        <v>1</v>
      </c>
      <c r="F370" s="151" t="s">
        <v>449</v>
      </c>
      <c r="H370" s="150" t="s">
        <v>1</v>
      </c>
      <c r="I370" s="152"/>
      <c r="L370" s="148"/>
      <c r="M370" s="153"/>
      <c r="N370" s="154"/>
      <c r="O370" s="154"/>
      <c r="P370" s="154"/>
      <c r="Q370" s="154"/>
      <c r="R370" s="154"/>
      <c r="S370" s="154"/>
      <c r="T370" s="155"/>
      <c r="AT370" s="150" t="s">
        <v>125</v>
      </c>
      <c r="AU370" s="150" t="s">
        <v>79</v>
      </c>
      <c r="AV370" s="11" t="s">
        <v>75</v>
      </c>
      <c r="AW370" s="11" t="s">
        <v>32</v>
      </c>
      <c r="AX370" s="11" t="s">
        <v>70</v>
      </c>
      <c r="AY370" s="150" t="s">
        <v>118</v>
      </c>
    </row>
    <row r="371" spans="2:51" s="12" customFormat="1" ht="11.25">
      <c r="B371" s="156"/>
      <c r="D371" s="149" t="s">
        <v>125</v>
      </c>
      <c r="E371" s="157" t="s">
        <v>1</v>
      </c>
      <c r="F371" s="158" t="s">
        <v>450</v>
      </c>
      <c r="H371" s="159">
        <v>557.508</v>
      </c>
      <c r="I371" s="160"/>
      <c r="L371" s="156"/>
      <c r="M371" s="161"/>
      <c r="N371" s="162"/>
      <c r="O371" s="162"/>
      <c r="P371" s="162"/>
      <c r="Q371" s="162"/>
      <c r="R371" s="162"/>
      <c r="S371" s="162"/>
      <c r="T371" s="163"/>
      <c r="AT371" s="157" t="s">
        <v>125</v>
      </c>
      <c r="AU371" s="157" t="s">
        <v>79</v>
      </c>
      <c r="AV371" s="12" t="s">
        <v>79</v>
      </c>
      <c r="AW371" s="12" t="s">
        <v>32</v>
      </c>
      <c r="AX371" s="12" t="s">
        <v>70</v>
      </c>
      <c r="AY371" s="157" t="s">
        <v>118</v>
      </c>
    </row>
    <row r="372" spans="2:51" s="14" customFormat="1" ht="11.25">
      <c r="B372" s="172"/>
      <c r="D372" s="149" t="s">
        <v>125</v>
      </c>
      <c r="E372" s="173" t="s">
        <v>1</v>
      </c>
      <c r="F372" s="174" t="s">
        <v>179</v>
      </c>
      <c r="H372" s="175">
        <v>5000.508</v>
      </c>
      <c r="I372" s="176"/>
      <c r="L372" s="172"/>
      <c r="M372" s="177"/>
      <c r="N372" s="178"/>
      <c r="O372" s="178"/>
      <c r="P372" s="178"/>
      <c r="Q372" s="178"/>
      <c r="R372" s="178"/>
      <c r="S372" s="178"/>
      <c r="T372" s="179"/>
      <c r="AT372" s="173" t="s">
        <v>125</v>
      </c>
      <c r="AU372" s="173" t="s">
        <v>79</v>
      </c>
      <c r="AV372" s="14" t="s">
        <v>123</v>
      </c>
      <c r="AW372" s="14" t="s">
        <v>32</v>
      </c>
      <c r="AX372" s="14" t="s">
        <v>75</v>
      </c>
      <c r="AY372" s="173" t="s">
        <v>118</v>
      </c>
    </row>
    <row r="373" spans="2:65" s="1" customFormat="1" ht="16.5" customHeight="1">
      <c r="B373" s="135"/>
      <c r="C373" s="136" t="s">
        <v>451</v>
      </c>
      <c r="D373" s="136" t="s">
        <v>120</v>
      </c>
      <c r="E373" s="137" t="s">
        <v>452</v>
      </c>
      <c r="F373" s="138" t="s">
        <v>453</v>
      </c>
      <c r="G373" s="139" t="s">
        <v>182</v>
      </c>
      <c r="H373" s="140">
        <v>4443</v>
      </c>
      <c r="I373" s="141"/>
      <c r="J373" s="142">
        <f>ROUND(I373*H373,2)</f>
        <v>0</v>
      </c>
      <c r="K373" s="138" t="s">
        <v>183</v>
      </c>
      <c r="L373" s="30"/>
      <c r="M373" s="143" t="s">
        <v>1</v>
      </c>
      <c r="N373" s="144" t="s">
        <v>41</v>
      </c>
      <c r="O373" s="49"/>
      <c r="P373" s="145">
        <f>O373*H373</f>
        <v>0</v>
      </c>
      <c r="Q373" s="145">
        <v>0</v>
      </c>
      <c r="R373" s="145">
        <f>Q373*H373</f>
        <v>0</v>
      </c>
      <c r="S373" s="145">
        <v>0</v>
      </c>
      <c r="T373" s="146">
        <f>S373*H373</f>
        <v>0</v>
      </c>
      <c r="AR373" s="16" t="s">
        <v>123</v>
      </c>
      <c r="AT373" s="16" t="s">
        <v>120</v>
      </c>
      <c r="AU373" s="16" t="s">
        <v>79</v>
      </c>
      <c r="AY373" s="16" t="s">
        <v>118</v>
      </c>
      <c r="BE373" s="147">
        <f>IF(N373="základní",J373,0)</f>
        <v>0</v>
      </c>
      <c r="BF373" s="147">
        <f>IF(N373="snížená",J373,0)</f>
        <v>0</v>
      </c>
      <c r="BG373" s="147">
        <f>IF(N373="zákl. přenesená",J373,0)</f>
        <v>0</v>
      </c>
      <c r="BH373" s="147">
        <f>IF(N373="sníž. přenesená",J373,0)</f>
        <v>0</v>
      </c>
      <c r="BI373" s="147">
        <f>IF(N373="nulová",J373,0)</f>
        <v>0</v>
      </c>
      <c r="BJ373" s="16" t="s">
        <v>75</v>
      </c>
      <c r="BK373" s="147">
        <f>ROUND(I373*H373,2)</f>
        <v>0</v>
      </c>
      <c r="BL373" s="16" t="s">
        <v>123</v>
      </c>
      <c r="BM373" s="16" t="s">
        <v>454</v>
      </c>
    </row>
    <row r="374" spans="2:51" s="11" customFormat="1" ht="11.25">
      <c r="B374" s="148"/>
      <c r="D374" s="149" t="s">
        <v>125</v>
      </c>
      <c r="E374" s="150" t="s">
        <v>1</v>
      </c>
      <c r="F374" s="151" t="s">
        <v>252</v>
      </c>
      <c r="H374" s="150" t="s">
        <v>1</v>
      </c>
      <c r="I374" s="152"/>
      <c r="L374" s="148"/>
      <c r="M374" s="153"/>
      <c r="N374" s="154"/>
      <c r="O374" s="154"/>
      <c r="P374" s="154"/>
      <c r="Q374" s="154"/>
      <c r="R374" s="154"/>
      <c r="S374" s="154"/>
      <c r="T374" s="155"/>
      <c r="AT374" s="150" t="s">
        <v>125</v>
      </c>
      <c r="AU374" s="150" t="s">
        <v>79</v>
      </c>
      <c r="AV374" s="11" t="s">
        <v>75</v>
      </c>
      <c r="AW374" s="11" t="s">
        <v>32</v>
      </c>
      <c r="AX374" s="11" t="s">
        <v>70</v>
      </c>
      <c r="AY374" s="150" t="s">
        <v>118</v>
      </c>
    </row>
    <row r="375" spans="2:51" s="12" customFormat="1" ht="11.25">
      <c r="B375" s="156"/>
      <c r="D375" s="149" t="s">
        <v>125</v>
      </c>
      <c r="E375" s="157" t="s">
        <v>1</v>
      </c>
      <c r="F375" s="158" t="s">
        <v>455</v>
      </c>
      <c r="H375" s="159">
        <v>4443</v>
      </c>
      <c r="I375" s="160"/>
      <c r="L375" s="156"/>
      <c r="M375" s="161"/>
      <c r="N375" s="162"/>
      <c r="O375" s="162"/>
      <c r="P375" s="162"/>
      <c r="Q375" s="162"/>
      <c r="R375" s="162"/>
      <c r="S375" s="162"/>
      <c r="T375" s="163"/>
      <c r="AT375" s="157" t="s">
        <v>125</v>
      </c>
      <c r="AU375" s="157" t="s">
        <v>79</v>
      </c>
      <c r="AV375" s="12" t="s">
        <v>79</v>
      </c>
      <c r="AW375" s="12" t="s">
        <v>32</v>
      </c>
      <c r="AX375" s="12" t="s">
        <v>70</v>
      </c>
      <c r="AY375" s="157" t="s">
        <v>118</v>
      </c>
    </row>
    <row r="376" spans="2:51" s="14" customFormat="1" ht="11.25">
      <c r="B376" s="172"/>
      <c r="D376" s="149" t="s">
        <v>125</v>
      </c>
      <c r="E376" s="173" t="s">
        <v>1</v>
      </c>
      <c r="F376" s="174" t="s">
        <v>179</v>
      </c>
      <c r="H376" s="175">
        <v>4443</v>
      </c>
      <c r="I376" s="176"/>
      <c r="L376" s="172"/>
      <c r="M376" s="177"/>
      <c r="N376" s="178"/>
      <c r="O376" s="178"/>
      <c r="P376" s="178"/>
      <c r="Q376" s="178"/>
      <c r="R376" s="178"/>
      <c r="S376" s="178"/>
      <c r="T376" s="179"/>
      <c r="AT376" s="173" t="s">
        <v>125</v>
      </c>
      <c r="AU376" s="173" t="s">
        <v>79</v>
      </c>
      <c r="AV376" s="14" t="s">
        <v>123</v>
      </c>
      <c r="AW376" s="14" t="s">
        <v>32</v>
      </c>
      <c r="AX376" s="14" t="s">
        <v>75</v>
      </c>
      <c r="AY376" s="173" t="s">
        <v>118</v>
      </c>
    </row>
    <row r="377" spans="2:65" s="1" customFormat="1" ht="16.5" customHeight="1">
      <c r="B377" s="135"/>
      <c r="C377" s="136" t="s">
        <v>456</v>
      </c>
      <c r="D377" s="136" t="s">
        <v>120</v>
      </c>
      <c r="E377" s="137" t="s">
        <v>457</v>
      </c>
      <c r="F377" s="138" t="s">
        <v>458</v>
      </c>
      <c r="G377" s="139" t="s">
        <v>182</v>
      </c>
      <c r="H377" s="140">
        <v>557.508</v>
      </c>
      <c r="I377" s="141"/>
      <c r="J377" s="142">
        <f>ROUND(I377*H377,2)</f>
        <v>0</v>
      </c>
      <c r="K377" s="138" t="s">
        <v>1</v>
      </c>
      <c r="L377" s="30"/>
      <c r="M377" s="143" t="s">
        <v>1</v>
      </c>
      <c r="N377" s="144" t="s">
        <v>41</v>
      </c>
      <c r="O377" s="49"/>
      <c r="P377" s="145">
        <f>O377*H377</f>
        <v>0</v>
      </c>
      <c r="Q377" s="145">
        <v>0</v>
      </c>
      <c r="R377" s="145">
        <f>Q377*H377</f>
        <v>0</v>
      </c>
      <c r="S377" s="145">
        <v>0</v>
      </c>
      <c r="T377" s="146">
        <f>S377*H377</f>
        <v>0</v>
      </c>
      <c r="AR377" s="16" t="s">
        <v>123</v>
      </c>
      <c r="AT377" s="16" t="s">
        <v>120</v>
      </c>
      <c r="AU377" s="16" t="s">
        <v>79</v>
      </c>
      <c r="AY377" s="16" t="s">
        <v>118</v>
      </c>
      <c r="BE377" s="147">
        <f>IF(N377="základní",J377,0)</f>
        <v>0</v>
      </c>
      <c r="BF377" s="147">
        <f>IF(N377="snížená",J377,0)</f>
        <v>0</v>
      </c>
      <c r="BG377" s="147">
        <f>IF(N377="zákl. přenesená",J377,0)</f>
        <v>0</v>
      </c>
      <c r="BH377" s="147">
        <f>IF(N377="sníž. přenesená",J377,0)</f>
        <v>0</v>
      </c>
      <c r="BI377" s="147">
        <f>IF(N377="nulová",J377,0)</f>
        <v>0</v>
      </c>
      <c r="BJ377" s="16" t="s">
        <v>75</v>
      </c>
      <c r="BK377" s="147">
        <f>ROUND(I377*H377,2)</f>
        <v>0</v>
      </c>
      <c r="BL377" s="16" t="s">
        <v>123</v>
      </c>
      <c r="BM377" s="16" t="s">
        <v>459</v>
      </c>
    </row>
    <row r="378" spans="2:51" s="11" customFormat="1" ht="11.25">
      <c r="B378" s="148"/>
      <c r="D378" s="149" t="s">
        <v>125</v>
      </c>
      <c r="E378" s="150" t="s">
        <v>1</v>
      </c>
      <c r="F378" s="151" t="s">
        <v>460</v>
      </c>
      <c r="H378" s="150" t="s">
        <v>1</v>
      </c>
      <c r="I378" s="152"/>
      <c r="L378" s="148"/>
      <c r="M378" s="153"/>
      <c r="N378" s="154"/>
      <c r="O378" s="154"/>
      <c r="P378" s="154"/>
      <c r="Q378" s="154"/>
      <c r="R378" s="154"/>
      <c r="S378" s="154"/>
      <c r="T378" s="155"/>
      <c r="AT378" s="150" t="s">
        <v>125</v>
      </c>
      <c r="AU378" s="150" t="s">
        <v>79</v>
      </c>
      <c r="AV378" s="11" t="s">
        <v>75</v>
      </c>
      <c r="AW378" s="11" t="s">
        <v>32</v>
      </c>
      <c r="AX378" s="11" t="s">
        <v>70</v>
      </c>
      <c r="AY378" s="150" t="s">
        <v>118</v>
      </c>
    </row>
    <row r="379" spans="2:51" s="11" customFormat="1" ht="11.25">
      <c r="B379" s="148"/>
      <c r="D379" s="149" t="s">
        <v>125</v>
      </c>
      <c r="E379" s="150" t="s">
        <v>1</v>
      </c>
      <c r="F379" s="151" t="s">
        <v>461</v>
      </c>
      <c r="H379" s="150" t="s">
        <v>1</v>
      </c>
      <c r="I379" s="152"/>
      <c r="L379" s="148"/>
      <c r="M379" s="153"/>
      <c r="N379" s="154"/>
      <c r="O379" s="154"/>
      <c r="P379" s="154"/>
      <c r="Q379" s="154"/>
      <c r="R379" s="154"/>
      <c r="S379" s="154"/>
      <c r="T379" s="155"/>
      <c r="AT379" s="150" t="s">
        <v>125</v>
      </c>
      <c r="AU379" s="150" t="s">
        <v>79</v>
      </c>
      <c r="AV379" s="11" t="s">
        <v>75</v>
      </c>
      <c r="AW379" s="11" t="s">
        <v>32</v>
      </c>
      <c r="AX379" s="11" t="s">
        <v>70</v>
      </c>
      <c r="AY379" s="150" t="s">
        <v>118</v>
      </c>
    </row>
    <row r="380" spans="2:51" s="12" customFormat="1" ht="11.25">
      <c r="B380" s="156"/>
      <c r="D380" s="149" t="s">
        <v>125</v>
      </c>
      <c r="E380" s="157" t="s">
        <v>1</v>
      </c>
      <c r="F380" s="158" t="s">
        <v>462</v>
      </c>
      <c r="H380" s="159">
        <v>557.508</v>
      </c>
      <c r="I380" s="160"/>
      <c r="L380" s="156"/>
      <c r="M380" s="161"/>
      <c r="N380" s="162"/>
      <c r="O380" s="162"/>
      <c r="P380" s="162"/>
      <c r="Q380" s="162"/>
      <c r="R380" s="162"/>
      <c r="S380" s="162"/>
      <c r="T380" s="163"/>
      <c r="AT380" s="157" t="s">
        <v>125</v>
      </c>
      <c r="AU380" s="157" t="s">
        <v>79</v>
      </c>
      <c r="AV380" s="12" t="s">
        <v>79</v>
      </c>
      <c r="AW380" s="12" t="s">
        <v>32</v>
      </c>
      <c r="AX380" s="12" t="s">
        <v>70</v>
      </c>
      <c r="AY380" s="157" t="s">
        <v>118</v>
      </c>
    </row>
    <row r="381" spans="2:51" s="14" customFormat="1" ht="11.25">
      <c r="B381" s="172"/>
      <c r="D381" s="149" t="s">
        <v>125</v>
      </c>
      <c r="E381" s="173" t="s">
        <v>1</v>
      </c>
      <c r="F381" s="174" t="s">
        <v>179</v>
      </c>
      <c r="H381" s="175">
        <v>557.508</v>
      </c>
      <c r="I381" s="176"/>
      <c r="L381" s="172"/>
      <c r="M381" s="177"/>
      <c r="N381" s="178"/>
      <c r="O381" s="178"/>
      <c r="P381" s="178"/>
      <c r="Q381" s="178"/>
      <c r="R381" s="178"/>
      <c r="S381" s="178"/>
      <c r="T381" s="179"/>
      <c r="AT381" s="173" t="s">
        <v>125</v>
      </c>
      <c r="AU381" s="173" t="s">
        <v>79</v>
      </c>
      <c r="AV381" s="14" t="s">
        <v>123</v>
      </c>
      <c r="AW381" s="14" t="s">
        <v>32</v>
      </c>
      <c r="AX381" s="14" t="s">
        <v>75</v>
      </c>
      <c r="AY381" s="173" t="s">
        <v>118</v>
      </c>
    </row>
    <row r="382" spans="2:65" s="1" customFormat="1" ht="16.5" customHeight="1">
      <c r="B382" s="135"/>
      <c r="C382" s="136" t="s">
        <v>463</v>
      </c>
      <c r="D382" s="136" t="s">
        <v>120</v>
      </c>
      <c r="E382" s="137" t="s">
        <v>464</v>
      </c>
      <c r="F382" s="138" t="s">
        <v>465</v>
      </c>
      <c r="G382" s="139" t="s">
        <v>182</v>
      </c>
      <c r="H382" s="140">
        <v>5000.508</v>
      </c>
      <c r="I382" s="141"/>
      <c r="J382" s="142">
        <f>ROUND(I382*H382,2)</f>
        <v>0</v>
      </c>
      <c r="K382" s="138" t="s">
        <v>1</v>
      </c>
      <c r="L382" s="30"/>
      <c r="M382" s="143" t="s">
        <v>1</v>
      </c>
      <c r="N382" s="144" t="s">
        <v>41</v>
      </c>
      <c r="O382" s="49"/>
      <c r="P382" s="145">
        <f>O382*H382</f>
        <v>0</v>
      </c>
      <c r="Q382" s="145">
        <v>0</v>
      </c>
      <c r="R382" s="145">
        <f>Q382*H382</f>
        <v>0</v>
      </c>
      <c r="S382" s="145">
        <v>0</v>
      </c>
      <c r="T382" s="146">
        <f>S382*H382</f>
        <v>0</v>
      </c>
      <c r="AR382" s="16" t="s">
        <v>123</v>
      </c>
      <c r="AT382" s="16" t="s">
        <v>120</v>
      </c>
      <c r="AU382" s="16" t="s">
        <v>79</v>
      </c>
      <c r="AY382" s="16" t="s">
        <v>118</v>
      </c>
      <c r="BE382" s="147">
        <f>IF(N382="základní",J382,0)</f>
        <v>0</v>
      </c>
      <c r="BF382" s="147">
        <f>IF(N382="snížená",J382,0)</f>
        <v>0</v>
      </c>
      <c r="BG382" s="147">
        <f>IF(N382="zákl. přenesená",J382,0)</f>
        <v>0</v>
      </c>
      <c r="BH382" s="147">
        <f>IF(N382="sníž. přenesená",J382,0)</f>
        <v>0</v>
      </c>
      <c r="BI382" s="147">
        <f>IF(N382="nulová",J382,0)</f>
        <v>0</v>
      </c>
      <c r="BJ382" s="16" t="s">
        <v>75</v>
      </c>
      <c r="BK382" s="147">
        <f>ROUND(I382*H382,2)</f>
        <v>0</v>
      </c>
      <c r="BL382" s="16" t="s">
        <v>123</v>
      </c>
      <c r="BM382" s="16" t="s">
        <v>466</v>
      </c>
    </row>
    <row r="383" spans="2:51" s="12" customFormat="1" ht="11.25">
      <c r="B383" s="156"/>
      <c r="D383" s="149" t="s">
        <v>125</v>
      </c>
      <c r="E383" s="157" t="s">
        <v>1</v>
      </c>
      <c r="F383" s="158" t="s">
        <v>467</v>
      </c>
      <c r="H383" s="159">
        <v>5000.508</v>
      </c>
      <c r="I383" s="160"/>
      <c r="L383" s="156"/>
      <c r="M383" s="161"/>
      <c r="N383" s="162"/>
      <c r="O383" s="162"/>
      <c r="P383" s="162"/>
      <c r="Q383" s="162"/>
      <c r="R383" s="162"/>
      <c r="S383" s="162"/>
      <c r="T383" s="163"/>
      <c r="AT383" s="157" t="s">
        <v>125</v>
      </c>
      <c r="AU383" s="157" t="s">
        <v>79</v>
      </c>
      <c r="AV383" s="12" t="s">
        <v>79</v>
      </c>
      <c r="AW383" s="12" t="s">
        <v>32</v>
      </c>
      <c r="AX383" s="12" t="s">
        <v>70</v>
      </c>
      <c r="AY383" s="157" t="s">
        <v>118</v>
      </c>
    </row>
    <row r="384" spans="2:51" s="14" customFormat="1" ht="11.25">
      <c r="B384" s="172"/>
      <c r="D384" s="149" t="s">
        <v>125</v>
      </c>
      <c r="E384" s="173" t="s">
        <v>1</v>
      </c>
      <c r="F384" s="174" t="s">
        <v>179</v>
      </c>
      <c r="H384" s="175">
        <v>5000.508</v>
      </c>
      <c r="I384" s="176"/>
      <c r="L384" s="172"/>
      <c r="M384" s="177"/>
      <c r="N384" s="178"/>
      <c r="O384" s="178"/>
      <c r="P384" s="178"/>
      <c r="Q384" s="178"/>
      <c r="R384" s="178"/>
      <c r="S384" s="178"/>
      <c r="T384" s="179"/>
      <c r="AT384" s="173" t="s">
        <v>125</v>
      </c>
      <c r="AU384" s="173" t="s">
        <v>79</v>
      </c>
      <c r="AV384" s="14" t="s">
        <v>123</v>
      </c>
      <c r="AW384" s="14" t="s">
        <v>32</v>
      </c>
      <c r="AX384" s="14" t="s">
        <v>75</v>
      </c>
      <c r="AY384" s="173" t="s">
        <v>118</v>
      </c>
    </row>
    <row r="385" spans="2:65" s="1" customFormat="1" ht="16.5" customHeight="1">
      <c r="B385" s="135"/>
      <c r="C385" s="180" t="s">
        <v>468</v>
      </c>
      <c r="D385" s="180" t="s">
        <v>435</v>
      </c>
      <c r="E385" s="181" t="s">
        <v>469</v>
      </c>
      <c r="F385" s="182" t="s">
        <v>470</v>
      </c>
      <c r="G385" s="183" t="s">
        <v>471</v>
      </c>
      <c r="H385" s="184">
        <v>200.02</v>
      </c>
      <c r="I385" s="185"/>
      <c r="J385" s="186">
        <f>ROUND(I385*H385,2)</f>
        <v>0</v>
      </c>
      <c r="K385" s="182" t="s">
        <v>1</v>
      </c>
      <c r="L385" s="187"/>
      <c r="M385" s="188" t="s">
        <v>1</v>
      </c>
      <c r="N385" s="189" t="s">
        <v>41</v>
      </c>
      <c r="O385" s="49"/>
      <c r="P385" s="145">
        <f>O385*H385</f>
        <v>0</v>
      </c>
      <c r="Q385" s="145">
        <v>0.001</v>
      </c>
      <c r="R385" s="145">
        <f>Q385*H385</f>
        <v>0.20002</v>
      </c>
      <c r="S385" s="145">
        <v>0</v>
      </c>
      <c r="T385" s="146">
        <f>S385*H385</f>
        <v>0</v>
      </c>
      <c r="AR385" s="16" t="s">
        <v>224</v>
      </c>
      <c r="AT385" s="16" t="s">
        <v>435</v>
      </c>
      <c r="AU385" s="16" t="s">
        <v>79</v>
      </c>
      <c r="AY385" s="16" t="s">
        <v>118</v>
      </c>
      <c r="BE385" s="147">
        <f>IF(N385="základní",J385,0)</f>
        <v>0</v>
      </c>
      <c r="BF385" s="147">
        <f>IF(N385="snížená",J385,0)</f>
        <v>0</v>
      </c>
      <c r="BG385" s="147">
        <f>IF(N385="zákl. přenesená",J385,0)</f>
        <v>0</v>
      </c>
      <c r="BH385" s="147">
        <f>IF(N385="sníž. přenesená",J385,0)</f>
        <v>0</v>
      </c>
      <c r="BI385" s="147">
        <f>IF(N385="nulová",J385,0)</f>
        <v>0</v>
      </c>
      <c r="BJ385" s="16" t="s">
        <v>75</v>
      </c>
      <c r="BK385" s="147">
        <f>ROUND(I385*H385,2)</f>
        <v>0</v>
      </c>
      <c r="BL385" s="16" t="s">
        <v>123</v>
      </c>
      <c r="BM385" s="16" t="s">
        <v>472</v>
      </c>
    </row>
    <row r="386" spans="2:51" s="12" customFormat="1" ht="11.25">
      <c r="B386" s="156"/>
      <c r="D386" s="149" t="s">
        <v>125</v>
      </c>
      <c r="E386" s="157" t="s">
        <v>1</v>
      </c>
      <c r="F386" s="158" t="s">
        <v>473</v>
      </c>
      <c r="H386" s="159">
        <v>200.02</v>
      </c>
      <c r="I386" s="160"/>
      <c r="L386" s="156"/>
      <c r="M386" s="161"/>
      <c r="N386" s="162"/>
      <c r="O386" s="162"/>
      <c r="P386" s="162"/>
      <c r="Q386" s="162"/>
      <c r="R386" s="162"/>
      <c r="S386" s="162"/>
      <c r="T386" s="163"/>
      <c r="AT386" s="157" t="s">
        <v>125</v>
      </c>
      <c r="AU386" s="157" t="s">
        <v>79</v>
      </c>
      <c r="AV386" s="12" t="s">
        <v>79</v>
      </c>
      <c r="AW386" s="12" t="s">
        <v>32</v>
      </c>
      <c r="AX386" s="12" t="s">
        <v>70</v>
      </c>
      <c r="AY386" s="157" t="s">
        <v>118</v>
      </c>
    </row>
    <row r="387" spans="2:51" s="14" customFormat="1" ht="11.25">
      <c r="B387" s="172"/>
      <c r="D387" s="149" t="s">
        <v>125</v>
      </c>
      <c r="E387" s="173" t="s">
        <v>1</v>
      </c>
      <c r="F387" s="174" t="s">
        <v>179</v>
      </c>
      <c r="H387" s="175">
        <v>200.02</v>
      </c>
      <c r="I387" s="176"/>
      <c r="L387" s="172"/>
      <c r="M387" s="177"/>
      <c r="N387" s="178"/>
      <c r="O387" s="178"/>
      <c r="P387" s="178"/>
      <c r="Q387" s="178"/>
      <c r="R387" s="178"/>
      <c r="S387" s="178"/>
      <c r="T387" s="179"/>
      <c r="AT387" s="173" t="s">
        <v>125</v>
      </c>
      <c r="AU387" s="173" t="s">
        <v>79</v>
      </c>
      <c r="AV387" s="14" t="s">
        <v>123</v>
      </c>
      <c r="AW387" s="14" t="s">
        <v>32</v>
      </c>
      <c r="AX387" s="14" t="s">
        <v>75</v>
      </c>
      <c r="AY387" s="173" t="s">
        <v>118</v>
      </c>
    </row>
    <row r="388" spans="2:65" s="1" customFormat="1" ht="16.5" customHeight="1">
      <c r="B388" s="135"/>
      <c r="C388" s="136" t="s">
        <v>474</v>
      </c>
      <c r="D388" s="136" t="s">
        <v>120</v>
      </c>
      <c r="E388" s="137" t="s">
        <v>475</v>
      </c>
      <c r="F388" s="138" t="s">
        <v>476</v>
      </c>
      <c r="G388" s="139" t="s">
        <v>182</v>
      </c>
      <c r="H388" s="140">
        <v>20002.032</v>
      </c>
      <c r="I388" s="141"/>
      <c r="J388" s="142">
        <f>ROUND(I388*H388,2)</f>
        <v>0</v>
      </c>
      <c r="K388" s="138" t="s">
        <v>1</v>
      </c>
      <c r="L388" s="30"/>
      <c r="M388" s="143" t="s">
        <v>1</v>
      </c>
      <c r="N388" s="144" t="s">
        <v>41</v>
      </c>
      <c r="O388" s="49"/>
      <c r="P388" s="145">
        <f>O388*H388</f>
        <v>0</v>
      </c>
      <c r="Q388" s="145">
        <v>0</v>
      </c>
      <c r="R388" s="145">
        <f>Q388*H388</f>
        <v>0</v>
      </c>
      <c r="S388" s="145">
        <v>0</v>
      </c>
      <c r="T388" s="146">
        <f>S388*H388</f>
        <v>0</v>
      </c>
      <c r="AR388" s="16" t="s">
        <v>123</v>
      </c>
      <c r="AT388" s="16" t="s">
        <v>120</v>
      </c>
      <c r="AU388" s="16" t="s">
        <v>79</v>
      </c>
      <c r="AY388" s="16" t="s">
        <v>118</v>
      </c>
      <c r="BE388" s="147">
        <f>IF(N388="základní",J388,0)</f>
        <v>0</v>
      </c>
      <c r="BF388" s="147">
        <f>IF(N388="snížená",J388,0)</f>
        <v>0</v>
      </c>
      <c r="BG388" s="147">
        <f>IF(N388="zákl. přenesená",J388,0)</f>
        <v>0</v>
      </c>
      <c r="BH388" s="147">
        <f>IF(N388="sníž. přenesená",J388,0)</f>
        <v>0</v>
      </c>
      <c r="BI388" s="147">
        <f>IF(N388="nulová",J388,0)</f>
        <v>0</v>
      </c>
      <c r="BJ388" s="16" t="s">
        <v>75</v>
      </c>
      <c r="BK388" s="147">
        <f>ROUND(I388*H388,2)</f>
        <v>0</v>
      </c>
      <c r="BL388" s="16" t="s">
        <v>123</v>
      </c>
      <c r="BM388" s="16" t="s">
        <v>477</v>
      </c>
    </row>
    <row r="389" spans="2:51" s="11" customFormat="1" ht="11.25">
      <c r="B389" s="148"/>
      <c r="D389" s="149" t="s">
        <v>125</v>
      </c>
      <c r="E389" s="150" t="s">
        <v>1</v>
      </c>
      <c r="F389" s="151" t="s">
        <v>478</v>
      </c>
      <c r="H389" s="150" t="s">
        <v>1</v>
      </c>
      <c r="I389" s="152"/>
      <c r="L389" s="148"/>
      <c r="M389" s="153"/>
      <c r="N389" s="154"/>
      <c r="O389" s="154"/>
      <c r="P389" s="154"/>
      <c r="Q389" s="154"/>
      <c r="R389" s="154"/>
      <c r="S389" s="154"/>
      <c r="T389" s="155"/>
      <c r="AT389" s="150" t="s">
        <v>125</v>
      </c>
      <c r="AU389" s="150" t="s">
        <v>79</v>
      </c>
      <c r="AV389" s="11" t="s">
        <v>75</v>
      </c>
      <c r="AW389" s="11" t="s">
        <v>32</v>
      </c>
      <c r="AX389" s="11" t="s">
        <v>70</v>
      </c>
      <c r="AY389" s="150" t="s">
        <v>118</v>
      </c>
    </row>
    <row r="390" spans="2:51" s="12" customFormat="1" ht="11.25">
      <c r="B390" s="156"/>
      <c r="D390" s="149" t="s">
        <v>125</v>
      </c>
      <c r="E390" s="157" t="s">
        <v>1</v>
      </c>
      <c r="F390" s="158" t="s">
        <v>479</v>
      </c>
      <c r="H390" s="159">
        <v>20002.032</v>
      </c>
      <c r="I390" s="160"/>
      <c r="L390" s="156"/>
      <c r="M390" s="161"/>
      <c r="N390" s="162"/>
      <c r="O390" s="162"/>
      <c r="P390" s="162"/>
      <c r="Q390" s="162"/>
      <c r="R390" s="162"/>
      <c r="S390" s="162"/>
      <c r="T390" s="163"/>
      <c r="AT390" s="157" t="s">
        <v>125</v>
      </c>
      <c r="AU390" s="157" t="s">
        <v>79</v>
      </c>
      <c r="AV390" s="12" t="s">
        <v>79</v>
      </c>
      <c r="AW390" s="12" t="s">
        <v>32</v>
      </c>
      <c r="AX390" s="12" t="s">
        <v>70</v>
      </c>
      <c r="AY390" s="157" t="s">
        <v>118</v>
      </c>
    </row>
    <row r="391" spans="2:51" s="14" customFormat="1" ht="11.25">
      <c r="B391" s="172"/>
      <c r="D391" s="149" t="s">
        <v>125</v>
      </c>
      <c r="E391" s="173" t="s">
        <v>1</v>
      </c>
      <c r="F391" s="174" t="s">
        <v>179</v>
      </c>
      <c r="H391" s="175">
        <v>20002.032</v>
      </c>
      <c r="I391" s="176"/>
      <c r="L391" s="172"/>
      <c r="M391" s="177"/>
      <c r="N391" s="178"/>
      <c r="O391" s="178"/>
      <c r="P391" s="178"/>
      <c r="Q391" s="178"/>
      <c r="R391" s="178"/>
      <c r="S391" s="178"/>
      <c r="T391" s="179"/>
      <c r="AT391" s="173" t="s">
        <v>125</v>
      </c>
      <c r="AU391" s="173" t="s">
        <v>79</v>
      </c>
      <c r="AV391" s="14" t="s">
        <v>123</v>
      </c>
      <c r="AW391" s="14" t="s">
        <v>32</v>
      </c>
      <c r="AX391" s="14" t="s">
        <v>75</v>
      </c>
      <c r="AY391" s="173" t="s">
        <v>118</v>
      </c>
    </row>
    <row r="392" spans="2:63" s="10" customFormat="1" ht="22.9" customHeight="1">
      <c r="B392" s="122"/>
      <c r="D392" s="123" t="s">
        <v>69</v>
      </c>
      <c r="E392" s="133" t="s">
        <v>79</v>
      </c>
      <c r="F392" s="133" t="s">
        <v>480</v>
      </c>
      <c r="I392" s="125"/>
      <c r="J392" s="134">
        <f>BK392</f>
        <v>0</v>
      </c>
      <c r="L392" s="122"/>
      <c r="M392" s="127"/>
      <c r="N392" s="128"/>
      <c r="O392" s="128"/>
      <c r="P392" s="129">
        <f>SUM(P393:P396)</f>
        <v>0</v>
      </c>
      <c r="Q392" s="128"/>
      <c r="R392" s="129">
        <f>SUM(R393:R396)</f>
        <v>23.058</v>
      </c>
      <c r="S392" s="128"/>
      <c r="T392" s="130">
        <f>SUM(T393:T396)</f>
        <v>0</v>
      </c>
      <c r="AR392" s="123" t="s">
        <v>75</v>
      </c>
      <c r="AT392" s="131" t="s">
        <v>69</v>
      </c>
      <c r="AU392" s="131" t="s">
        <v>75</v>
      </c>
      <c r="AY392" s="123" t="s">
        <v>118</v>
      </c>
      <c r="BK392" s="132">
        <f>SUM(BK393:BK396)</f>
        <v>0</v>
      </c>
    </row>
    <row r="393" spans="2:65" s="1" customFormat="1" ht="16.5" customHeight="1">
      <c r="B393" s="135"/>
      <c r="C393" s="136" t="s">
        <v>481</v>
      </c>
      <c r="D393" s="136" t="s">
        <v>120</v>
      </c>
      <c r="E393" s="137" t="s">
        <v>482</v>
      </c>
      <c r="F393" s="138" t="s">
        <v>483</v>
      </c>
      <c r="G393" s="139" t="s">
        <v>227</v>
      </c>
      <c r="H393" s="140">
        <v>100</v>
      </c>
      <c r="I393" s="141"/>
      <c r="J393" s="142">
        <f>ROUND(I393*H393,2)</f>
        <v>0</v>
      </c>
      <c r="K393" s="138" t="s">
        <v>183</v>
      </c>
      <c r="L393" s="30"/>
      <c r="M393" s="143" t="s">
        <v>1</v>
      </c>
      <c r="N393" s="144" t="s">
        <v>41</v>
      </c>
      <c r="O393" s="49"/>
      <c r="P393" s="145">
        <f>O393*H393</f>
        <v>0</v>
      </c>
      <c r="Q393" s="145">
        <v>0.23058</v>
      </c>
      <c r="R393" s="145">
        <f>Q393*H393</f>
        <v>23.058</v>
      </c>
      <c r="S393" s="145">
        <v>0</v>
      </c>
      <c r="T393" s="146">
        <f>S393*H393</f>
        <v>0</v>
      </c>
      <c r="AR393" s="16" t="s">
        <v>123</v>
      </c>
      <c r="AT393" s="16" t="s">
        <v>120</v>
      </c>
      <c r="AU393" s="16" t="s">
        <v>79</v>
      </c>
      <c r="AY393" s="16" t="s">
        <v>118</v>
      </c>
      <c r="BE393" s="147">
        <f>IF(N393="základní",J393,0)</f>
        <v>0</v>
      </c>
      <c r="BF393" s="147">
        <f>IF(N393="snížená",J393,0)</f>
        <v>0</v>
      </c>
      <c r="BG393" s="147">
        <f>IF(N393="zákl. přenesená",J393,0)</f>
        <v>0</v>
      </c>
      <c r="BH393" s="147">
        <f>IF(N393="sníž. přenesená",J393,0)</f>
        <v>0</v>
      </c>
      <c r="BI393" s="147">
        <f>IF(N393="nulová",J393,0)</f>
        <v>0</v>
      </c>
      <c r="BJ393" s="16" t="s">
        <v>75</v>
      </c>
      <c r="BK393" s="147">
        <f>ROUND(I393*H393,2)</f>
        <v>0</v>
      </c>
      <c r="BL393" s="16" t="s">
        <v>123</v>
      </c>
      <c r="BM393" s="16" t="s">
        <v>484</v>
      </c>
    </row>
    <row r="394" spans="2:51" s="11" customFormat="1" ht="11.25">
      <c r="B394" s="148"/>
      <c r="D394" s="149" t="s">
        <v>125</v>
      </c>
      <c r="E394" s="150" t="s">
        <v>1</v>
      </c>
      <c r="F394" s="151" t="s">
        <v>485</v>
      </c>
      <c r="H394" s="150" t="s">
        <v>1</v>
      </c>
      <c r="I394" s="152"/>
      <c r="L394" s="148"/>
      <c r="M394" s="153"/>
      <c r="N394" s="154"/>
      <c r="O394" s="154"/>
      <c r="P394" s="154"/>
      <c r="Q394" s="154"/>
      <c r="R394" s="154"/>
      <c r="S394" s="154"/>
      <c r="T394" s="155"/>
      <c r="AT394" s="150" t="s">
        <v>125</v>
      </c>
      <c r="AU394" s="150" t="s">
        <v>79</v>
      </c>
      <c r="AV394" s="11" t="s">
        <v>75</v>
      </c>
      <c r="AW394" s="11" t="s">
        <v>32</v>
      </c>
      <c r="AX394" s="11" t="s">
        <v>70</v>
      </c>
      <c r="AY394" s="150" t="s">
        <v>118</v>
      </c>
    </row>
    <row r="395" spans="2:51" s="12" customFormat="1" ht="11.25">
      <c r="B395" s="156"/>
      <c r="D395" s="149" t="s">
        <v>125</v>
      </c>
      <c r="E395" s="157" t="s">
        <v>1</v>
      </c>
      <c r="F395" s="158" t="s">
        <v>486</v>
      </c>
      <c r="H395" s="159">
        <v>100</v>
      </c>
      <c r="I395" s="160"/>
      <c r="L395" s="156"/>
      <c r="M395" s="161"/>
      <c r="N395" s="162"/>
      <c r="O395" s="162"/>
      <c r="P395" s="162"/>
      <c r="Q395" s="162"/>
      <c r="R395" s="162"/>
      <c r="S395" s="162"/>
      <c r="T395" s="163"/>
      <c r="AT395" s="157" t="s">
        <v>125</v>
      </c>
      <c r="AU395" s="157" t="s">
        <v>79</v>
      </c>
      <c r="AV395" s="12" t="s">
        <v>79</v>
      </c>
      <c r="AW395" s="12" t="s">
        <v>32</v>
      </c>
      <c r="AX395" s="12" t="s">
        <v>70</v>
      </c>
      <c r="AY395" s="157" t="s">
        <v>118</v>
      </c>
    </row>
    <row r="396" spans="2:51" s="14" customFormat="1" ht="11.25">
      <c r="B396" s="172"/>
      <c r="D396" s="149" t="s">
        <v>125</v>
      </c>
      <c r="E396" s="173" t="s">
        <v>1</v>
      </c>
      <c r="F396" s="174" t="s">
        <v>179</v>
      </c>
      <c r="H396" s="175">
        <v>100</v>
      </c>
      <c r="I396" s="176"/>
      <c r="L396" s="172"/>
      <c r="M396" s="177"/>
      <c r="N396" s="178"/>
      <c r="O396" s="178"/>
      <c r="P396" s="178"/>
      <c r="Q396" s="178"/>
      <c r="R396" s="178"/>
      <c r="S396" s="178"/>
      <c r="T396" s="179"/>
      <c r="AT396" s="173" t="s">
        <v>125</v>
      </c>
      <c r="AU396" s="173" t="s">
        <v>79</v>
      </c>
      <c r="AV396" s="14" t="s">
        <v>123</v>
      </c>
      <c r="AW396" s="14" t="s">
        <v>32</v>
      </c>
      <c r="AX396" s="14" t="s">
        <v>75</v>
      </c>
      <c r="AY396" s="173" t="s">
        <v>118</v>
      </c>
    </row>
    <row r="397" spans="2:63" s="10" customFormat="1" ht="22.9" customHeight="1">
      <c r="B397" s="122"/>
      <c r="D397" s="123" t="s">
        <v>69</v>
      </c>
      <c r="E397" s="133" t="s">
        <v>123</v>
      </c>
      <c r="F397" s="133" t="s">
        <v>487</v>
      </c>
      <c r="I397" s="125"/>
      <c r="J397" s="134">
        <f>BK397</f>
        <v>0</v>
      </c>
      <c r="L397" s="122"/>
      <c r="M397" s="127"/>
      <c r="N397" s="128"/>
      <c r="O397" s="128"/>
      <c r="P397" s="129">
        <f>SUM(P398:P415)</f>
        <v>0</v>
      </c>
      <c r="Q397" s="128"/>
      <c r="R397" s="129">
        <f>SUM(R398:R415)</f>
        <v>75.39484999999999</v>
      </c>
      <c r="S397" s="128"/>
      <c r="T397" s="130">
        <f>SUM(T398:T415)</f>
        <v>0</v>
      </c>
      <c r="AR397" s="123" t="s">
        <v>75</v>
      </c>
      <c r="AT397" s="131" t="s">
        <v>69</v>
      </c>
      <c r="AU397" s="131" t="s">
        <v>75</v>
      </c>
      <c r="AY397" s="123" t="s">
        <v>118</v>
      </c>
      <c r="BK397" s="132">
        <f>SUM(BK398:BK415)</f>
        <v>0</v>
      </c>
    </row>
    <row r="398" spans="2:65" s="1" customFormat="1" ht="16.5" customHeight="1">
      <c r="B398" s="135"/>
      <c r="C398" s="136" t="s">
        <v>488</v>
      </c>
      <c r="D398" s="136" t="s">
        <v>120</v>
      </c>
      <c r="E398" s="137" t="s">
        <v>489</v>
      </c>
      <c r="F398" s="138" t="s">
        <v>490</v>
      </c>
      <c r="G398" s="139" t="s">
        <v>248</v>
      </c>
      <c r="H398" s="140">
        <v>282.209</v>
      </c>
      <c r="I398" s="141"/>
      <c r="J398" s="142">
        <f>ROUND(I398*H398,2)</f>
        <v>0</v>
      </c>
      <c r="K398" s="138" t="s">
        <v>183</v>
      </c>
      <c r="L398" s="30"/>
      <c r="M398" s="143" t="s">
        <v>1</v>
      </c>
      <c r="N398" s="144" t="s">
        <v>41</v>
      </c>
      <c r="O398" s="49"/>
      <c r="P398" s="145">
        <f>O398*H398</f>
        <v>0</v>
      </c>
      <c r="Q398" s="145">
        <v>0</v>
      </c>
      <c r="R398" s="145">
        <f>Q398*H398</f>
        <v>0</v>
      </c>
      <c r="S398" s="145">
        <v>0</v>
      </c>
      <c r="T398" s="146">
        <f>S398*H398</f>
        <v>0</v>
      </c>
      <c r="AR398" s="16" t="s">
        <v>123</v>
      </c>
      <c r="AT398" s="16" t="s">
        <v>120</v>
      </c>
      <c r="AU398" s="16" t="s">
        <v>79</v>
      </c>
      <c r="AY398" s="16" t="s">
        <v>118</v>
      </c>
      <c r="BE398" s="147">
        <f>IF(N398="základní",J398,0)</f>
        <v>0</v>
      </c>
      <c r="BF398" s="147">
        <f>IF(N398="snížená",J398,0)</f>
        <v>0</v>
      </c>
      <c r="BG398" s="147">
        <f>IF(N398="zákl. přenesená",J398,0)</f>
        <v>0</v>
      </c>
      <c r="BH398" s="147">
        <f>IF(N398="sníž. přenesená",J398,0)</f>
        <v>0</v>
      </c>
      <c r="BI398" s="147">
        <f>IF(N398="nulová",J398,0)</f>
        <v>0</v>
      </c>
      <c r="BJ398" s="16" t="s">
        <v>75</v>
      </c>
      <c r="BK398" s="147">
        <f>ROUND(I398*H398,2)</f>
        <v>0</v>
      </c>
      <c r="BL398" s="16" t="s">
        <v>123</v>
      </c>
      <c r="BM398" s="16" t="s">
        <v>491</v>
      </c>
    </row>
    <row r="399" spans="2:51" s="11" customFormat="1" ht="11.25">
      <c r="B399" s="148"/>
      <c r="D399" s="149" t="s">
        <v>125</v>
      </c>
      <c r="E399" s="150" t="s">
        <v>1</v>
      </c>
      <c r="F399" s="151" t="s">
        <v>492</v>
      </c>
      <c r="H399" s="150" t="s">
        <v>1</v>
      </c>
      <c r="I399" s="152"/>
      <c r="L399" s="148"/>
      <c r="M399" s="153"/>
      <c r="N399" s="154"/>
      <c r="O399" s="154"/>
      <c r="P399" s="154"/>
      <c r="Q399" s="154"/>
      <c r="R399" s="154"/>
      <c r="S399" s="154"/>
      <c r="T399" s="155"/>
      <c r="AT399" s="150" t="s">
        <v>125</v>
      </c>
      <c r="AU399" s="150" t="s">
        <v>79</v>
      </c>
      <c r="AV399" s="11" t="s">
        <v>75</v>
      </c>
      <c r="AW399" s="11" t="s">
        <v>32</v>
      </c>
      <c r="AX399" s="11" t="s">
        <v>70</v>
      </c>
      <c r="AY399" s="150" t="s">
        <v>118</v>
      </c>
    </row>
    <row r="400" spans="2:51" s="11" customFormat="1" ht="11.25">
      <c r="B400" s="148"/>
      <c r="D400" s="149" t="s">
        <v>125</v>
      </c>
      <c r="E400" s="150" t="s">
        <v>1</v>
      </c>
      <c r="F400" s="151" t="s">
        <v>493</v>
      </c>
      <c r="H400" s="150" t="s">
        <v>1</v>
      </c>
      <c r="I400" s="152"/>
      <c r="L400" s="148"/>
      <c r="M400" s="153"/>
      <c r="N400" s="154"/>
      <c r="O400" s="154"/>
      <c r="P400" s="154"/>
      <c r="Q400" s="154"/>
      <c r="R400" s="154"/>
      <c r="S400" s="154"/>
      <c r="T400" s="155"/>
      <c r="AT400" s="150" t="s">
        <v>125</v>
      </c>
      <c r="AU400" s="150" t="s">
        <v>79</v>
      </c>
      <c r="AV400" s="11" t="s">
        <v>75</v>
      </c>
      <c r="AW400" s="11" t="s">
        <v>32</v>
      </c>
      <c r="AX400" s="11" t="s">
        <v>70</v>
      </c>
      <c r="AY400" s="150" t="s">
        <v>118</v>
      </c>
    </row>
    <row r="401" spans="2:51" s="12" customFormat="1" ht="11.25">
      <c r="B401" s="156"/>
      <c r="D401" s="149" t="s">
        <v>125</v>
      </c>
      <c r="E401" s="157" t="s">
        <v>1</v>
      </c>
      <c r="F401" s="158" t="s">
        <v>494</v>
      </c>
      <c r="H401" s="159">
        <v>293.76</v>
      </c>
      <c r="I401" s="160"/>
      <c r="L401" s="156"/>
      <c r="M401" s="161"/>
      <c r="N401" s="162"/>
      <c r="O401" s="162"/>
      <c r="P401" s="162"/>
      <c r="Q401" s="162"/>
      <c r="R401" s="162"/>
      <c r="S401" s="162"/>
      <c r="T401" s="163"/>
      <c r="AT401" s="157" t="s">
        <v>125</v>
      </c>
      <c r="AU401" s="157" t="s">
        <v>79</v>
      </c>
      <c r="AV401" s="12" t="s">
        <v>79</v>
      </c>
      <c r="AW401" s="12" t="s">
        <v>32</v>
      </c>
      <c r="AX401" s="12" t="s">
        <v>70</v>
      </c>
      <c r="AY401" s="157" t="s">
        <v>118</v>
      </c>
    </row>
    <row r="402" spans="2:51" s="12" customFormat="1" ht="11.25">
      <c r="B402" s="156"/>
      <c r="D402" s="149" t="s">
        <v>125</v>
      </c>
      <c r="E402" s="157" t="s">
        <v>1</v>
      </c>
      <c r="F402" s="158" t="s">
        <v>495</v>
      </c>
      <c r="H402" s="159">
        <v>13.86</v>
      </c>
      <c r="I402" s="160"/>
      <c r="L402" s="156"/>
      <c r="M402" s="161"/>
      <c r="N402" s="162"/>
      <c r="O402" s="162"/>
      <c r="P402" s="162"/>
      <c r="Q402" s="162"/>
      <c r="R402" s="162"/>
      <c r="S402" s="162"/>
      <c r="T402" s="163"/>
      <c r="AT402" s="157" t="s">
        <v>125</v>
      </c>
      <c r="AU402" s="157" t="s">
        <v>79</v>
      </c>
      <c r="AV402" s="12" t="s">
        <v>79</v>
      </c>
      <c r="AW402" s="12" t="s">
        <v>32</v>
      </c>
      <c r="AX402" s="12" t="s">
        <v>70</v>
      </c>
      <c r="AY402" s="157" t="s">
        <v>118</v>
      </c>
    </row>
    <row r="403" spans="2:51" s="12" customFormat="1" ht="11.25">
      <c r="B403" s="156"/>
      <c r="D403" s="149" t="s">
        <v>125</v>
      </c>
      <c r="E403" s="157" t="s">
        <v>1</v>
      </c>
      <c r="F403" s="158" t="s">
        <v>496</v>
      </c>
      <c r="H403" s="159">
        <v>0.6</v>
      </c>
      <c r="I403" s="160"/>
      <c r="L403" s="156"/>
      <c r="M403" s="161"/>
      <c r="N403" s="162"/>
      <c r="O403" s="162"/>
      <c r="P403" s="162"/>
      <c r="Q403" s="162"/>
      <c r="R403" s="162"/>
      <c r="S403" s="162"/>
      <c r="T403" s="163"/>
      <c r="AT403" s="157" t="s">
        <v>125</v>
      </c>
      <c r="AU403" s="157" t="s">
        <v>79</v>
      </c>
      <c r="AV403" s="12" t="s">
        <v>79</v>
      </c>
      <c r="AW403" s="12" t="s">
        <v>32</v>
      </c>
      <c r="AX403" s="12" t="s">
        <v>70</v>
      </c>
      <c r="AY403" s="157" t="s">
        <v>118</v>
      </c>
    </row>
    <row r="404" spans="2:51" s="13" customFormat="1" ht="11.25">
      <c r="B404" s="164"/>
      <c r="D404" s="149" t="s">
        <v>125</v>
      </c>
      <c r="E404" s="165" t="s">
        <v>1</v>
      </c>
      <c r="F404" s="166" t="s">
        <v>174</v>
      </c>
      <c r="H404" s="167">
        <v>308.22</v>
      </c>
      <c r="I404" s="168"/>
      <c r="L404" s="164"/>
      <c r="M404" s="169"/>
      <c r="N404" s="170"/>
      <c r="O404" s="170"/>
      <c r="P404" s="170"/>
      <c r="Q404" s="170"/>
      <c r="R404" s="170"/>
      <c r="S404" s="170"/>
      <c r="T404" s="171"/>
      <c r="AT404" s="165" t="s">
        <v>125</v>
      </c>
      <c r="AU404" s="165" t="s">
        <v>79</v>
      </c>
      <c r="AV404" s="13" t="s">
        <v>175</v>
      </c>
      <c r="AW404" s="13" t="s">
        <v>32</v>
      </c>
      <c r="AX404" s="13" t="s">
        <v>70</v>
      </c>
      <c r="AY404" s="165" t="s">
        <v>118</v>
      </c>
    </row>
    <row r="405" spans="2:51" s="11" customFormat="1" ht="11.25">
      <c r="B405" s="148"/>
      <c r="D405" s="149" t="s">
        <v>125</v>
      </c>
      <c r="E405" s="150" t="s">
        <v>1</v>
      </c>
      <c r="F405" s="151" t="s">
        <v>393</v>
      </c>
      <c r="H405" s="150" t="s">
        <v>1</v>
      </c>
      <c r="I405" s="152"/>
      <c r="L405" s="148"/>
      <c r="M405" s="153"/>
      <c r="N405" s="154"/>
      <c r="O405" s="154"/>
      <c r="P405" s="154"/>
      <c r="Q405" s="154"/>
      <c r="R405" s="154"/>
      <c r="S405" s="154"/>
      <c r="T405" s="155"/>
      <c r="AT405" s="150" t="s">
        <v>125</v>
      </c>
      <c r="AU405" s="150" t="s">
        <v>79</v>
      </c>
      <c r="AV405" s="11" t="s">
        <v>75</v>
      </c>
      <c r="AW405" s="11" t="s">
        <v>32</v>
      </c>
      <c r="AX405" s="11" t="s">
        <v>70</v>
      </c>
      <c r="AY405" s="150" t="s">
        <v>118</v>
      </c>
    </row>
    <row r="406" spans="2:51" s="12" customFormat="1" ht="11.25">
      <c r="B406" s="156"/>
      <c r="D406" s="149" t="s">
        <v>125</v>
      </c>
      <c r="E406" s="157" t="s">
        <v>1</v>
      </c>
      <c r="F406" s="158" t="s">
        <v>497</v>
      </c>
      <c r="H406" s="159">
        <v>-25.622</v>
      </c>
      <c r="I406" s="160"/>
      <c r="L406" s="156"/>
      <c r="M406" s="161"/>
      <c r="N406" s="162"/>
      <c r="O406" s="162"/>
      <c r="P406" s="162"/>
      <c r="Q406" s="162"/>
      <c r="R406" s="162"/>
      <c r="S406" s="162"/>
      <c r="T406" s="163"/>
      <c r="AT406" s="157" t="s">
        <v>125</v>
      </c>
      <c r="AU406" s="157" t="s">
        <v>79</v>
      </c>
      <c r="AV406" s="12" t="s">
        <v>79</v>
      </c>
      <c r="AW406" s="12" t="s">
        <v>32</v>
      </c>
      <c r="AX406" s="12" t="s">
        <v>70</v>
      </c>
      <c r="AY406" s="157" t="s">
        <v>118</v>
      </c>
    </row>
    <row r="407" spans="2:51" s="12" customFormat="1" ht="11.25">
      <c r="B407" s="156"/>
      <c r="D407" s="149" t="s">
        <v>125</v>
      </c>
      <c r="E407" s="157" t="s">
        <v>1</v>
      </c>
      <c r="F407" s="158" t="s">
        <v>498</v>
      </c>
      <c r="H407" s="159">
        <v>-0.389</v>
      </c>
      <c r="I407" s="160"/>
      <c r="L407" s="156"/>
      <c r="M407" s="161"/>
      <c r="N407" s="162"/>
      <c r="O407" s="162"/>
      <c r="P407" s="162"/>
      <c r="Q407" s="162"/>
      <c r="R407" s="162"/>
      <c r="S407" s="162"/>
      <c r="T407" s="163"/>
      <c r="AT407" s="157" t="s">
        <v>125</v>
      </c>
      <c r="AU407" s="157" t="s">
        <v>79</v>
      </c>
      <c r="AV407" s="12" t="s">
        <v>79</v>
      </c>
      <c r="AW407" s="12" t="s">
        <v>32</v>
      </c>
      <c r="AX407" s="12" t="s">
        <v>70</v>
      </c>
      <c r="AY407" s="157" t="s">
        <v>118</v>
      </c>
    </row>
    <row r="408" spans="2:51" s="13" customFormat="1" ht="11.25">
      <c r="B408" s="164"/>
      <c r="D408" s="149" t="s">
        <v>125</v>
      </c>
      <c r="E408" s="165" t="s">
        <v>1</v>
      </c>
      <c r="F408" s="166" t="s">
        <v>174</v>
      </c>
      <c r="H408" s="167">
        <v>-26.011</v>
      </c>
      <c r="I408" s="168"/>
      <c r="L408" s="164"/>
      <c r="M408" s="169"/>
      <c r="N408" s="170"/>
      <c r="O408" s="170"/>
      <c r="P408" s="170"/>
      <c r="Q408" s="170"/>
      <c r="R408" s="170"/>
      <c r="S408" s="170"/>
      <c r="T408" s="171"/>
      <c r="AT408" s="165" t="s">
        <v>125</v>
      </c>
      <c r="AU408" s="165" t="s">
        <v>79</v>
      </c>
      <c r="AV408" s="13" t="s">
        <v>175</v>
      </c>
      <c r="AW408" s="13" t="s">
        <v>32</v>
      </c>
      <c r="AX408" s="13" t="s">
        <v>70</v>
      </c>
      <c r="AY408" s="165" t="s">
        <v>118</v>
      </c>
    </row>
    <row r="409" spans="2:51" s="14" customFormat="1" ht="11.25">
      <c r="B409" s="172"/>
      <c r="D409" s="149" t="s">
        <v>125</v>
      </c>
      <c r="E409" s="173" t="s">
        <v>1</v>
      </c>
      <c r="F409" s="174" t="s">
        <v>179</v>
      </c>
      <c r="H409" s="175">
        <v>282.209</v>
      </c>
      <c r="I409" s="176"/>
      <c r="L409" s="172"/>
      <c r="M409" s="177"/>
      <c r="N409" s="178"/>
      <c r="O409" s="178"/>
      <c r="P409" s="178"/>
      <c r="Q409" s="178"/>
      <c r="R409" s="178"/>
      <c r="S409" s="178"/>
      <c r="T409" s="179"/>
      <c r="AT409" s="173" t="s">
        <v>125</v>
      </c>
      <c r="AU409" s="173" t="s">
        <v>79</v>
      </c>
      <c r="AV409" s="14" t="s">
        <v>123</v>
      </c>
      <c r="AW409" s="14" t="s">
        <v>32</v>
      </c>
      <c r="AX409" s="14" t="s">
        <v>75</v>
      </c>
      <c r="AY409" s="173" t="s">
        <v>118</v>
      </c>
    </row>
    <row r="410" spans="2:65" s="1" customFormat="1" ht="16.5" customHeight="1">
      <c r="B410" s="135"/>
      <c r="C410" s="136" t="s">
        <v>499</v>
      </c>
      <c r="D410" s="136" t="s">
        <v>120</v>
      </c>
      <c r="E410" s="137" t="s">
        <v>500</v>
      </c>
      <c r="F410" s="138" t="s">
        <v>501</v>
      </c>
      <c r="G410" s="139" t="s">
        <v>502</v>
      </c>
      <c r="H410" s="140">
        <v>31</v>
      </c>
      <c r="I410" s="141"/>
      <c r="J410" s="142">
        <f>ROUND(I410*H410,2)</f>
        <v>0</v>
      </c>
      <c r="K410" s="138" t="s">
        <v>1</v>
      </c>
      <c r="L410" s="30"/>
      <c r="M410" s="143" t="s">
        <v>1</v>
      </c>
      <c r="N410" s="144" t="s">
        <v>41</v>
      </c>
      <c r="O410" s="49"/>
      <c r="P410" s="145">
        <f>O410*H410</f>
        <v>0</v>
      </c>
      <c r="Q410" s="145">
        <v>2.429</v>
      </c>
      <c r="R410" s="145">
        <f>Q410*H410</f>
        <v>75.29899999999999</v>
      </c>
      <c r="S410" s="145">
        <v>0</v>
      </c>
      <c r="T410" s="146">
        <f>S410*H410</f>
        <v>0</v>
      </c>
      <c r="AR410" s="16" t="s">
        <v>123</v>
      </c>
      <c r="AT410" s="16" t="s">
        <v>120</v>
      </c>
      <c r="AU410" s="16" t="s">
        <v>79</v>
      </c>
      <c r="AY410" s="16" t="s">
        <v>118</v>
      </c>
      <c r="BE410" s="147">
        <f>IF(N410="základní",J410,0)</f>
        <v>0</v>
      </c>
      <c r="BF410" s="147">
        <f>IF(N410="snížená",J410,0)</f>
        <v>0</v>
      </c>
      <c r="BG410" s="147">
        <f>IF(N410="zákl. přenesená",J410,0)</f>
        <v>0</v>
      </c>
      <c r="BH410" s="147">
        <f>IF(N410="sníž. přenesená",J410,0)</f>
        <v>0</v>
      </c>
      <c r="BI410" s="147">
        <f>IF(N410="nulová",J410,0)</f>
        <v>0</v>
      </c>
      <c r="BJ410" s="16" t="s">
        <v>75</v>
      </c>
      <c r="BK410" s="147">
        <f>ROUND(I410*H410,2)</f>
        <v>0</v>
      </c>
      <c r="BL410" s="16" t="s">
        <v>123</v>
      </c>
      <c r="BM410" s="16" t="s">
        <v>503</v>
      </c>
    </row>
    <row r="411" spans="2:51" s="11" customFormat="1" ht="11.25">
      <c r="B411" s="148"/>
      <c r="D411" s="149" t="s">
        <v>125</v>
      </c>
      <c r="E411" s="150" t="s">
        <v>1</v>
      </c>
      <c r="F411" s="151" t="s">
        <v>504</v>
      </c>
      <c r="H411" s="150" t="s">
        <v>1</v>
      </c>
      <c r="I411" s="152"/>
      <c r="L411" s="148"/>
      <c r="M411" s="153"/>
      <c r="N411" s="154"/>
      <c r="O411" s="154"/>
      <c r="P411" s="154"/>
      <c r="Q411" s="154"/>
      <c r="R411" s="154"/>
      <c r="S411" s="154"/>
      <c r="T411" s="155"/>
      <c r="AT411" s="150" t="s">
        <v>125</v>
      </c>
      <c r="AU411" s="150" t="s">
        <v>79</v>
      </c>
      <c r="AV411" s="11" t="s">
        <v>75</v>
      </c>
      <c r="AW411" s="11" t="s">
        <v>32</v>
      </c>
      <c r="AX411" s="11" t="s">
        <v>70</v>
      </c>
      <c r="AY411" s="150" t="s">
        <v>118</v>
      </c>
    </row>
    <row r="412" spans="2:51" s="11" customFormat="1" ht="11.25">
      <c r="B412" s="148"/>
      <c r="D412" s="149" t="s">
        <v>125</v>
      </c>
      <c r="E412" s="150" t="s">
        <v>1</v>
      </c>
      <c r="F412" s="151" t="s">
        <v>505</v>
      </c>
      <c r="H412" s="150" t="s">
        <v>1</v>
      </c>
      <c r="I412" s="152"/>
      <c r="L412" s="148"/>
      <c r="M412" s="153"/>
      <c r="N412" s="154"/>
      <c r="O412" s="154"/>
      <c r="P412" s="154"/>
      <c r="Q412" s="154"/>
      <c r="R412" s="154"/>
      <c r="S412" s="154"/>
      <c r="T412" s="155"/>
      <c r="AT412" s="150" t="s">
        <v>125</v>
      </c>
      <c r="AU412" s="150" t="s">
        <v>79</v>
      </c>
      <c r="AV412" s="11" t="s">
        <v>75</v>
      </c>
      <c r="AW412" s="11" t="s">
        <v>32</v>
      </c>
      <c r="AX412" s="11" t="s">
        <v>70</v>
      </c>
      <c r="AY412" s="150" t="s">
        <v>118</v>
      </c>
    </row>
    <row r="413" spans="2:51" s="12" customFormat="1" ht="11.25">
      <c r="B413" s="156"/>
      <c r="D413" s="149" t="s">
        <v>125</v>
      </c>
      <c r="E413" s="157" t="s">
        <v>1</v>
      </c>
      <c r="F413" s="158" t="s">
        <v>404</v>
      </c>
      <c r="H413" s="159">
        <v>31</v>
      </c>
      <c r="I413" s="160"/>
      <c r="L413" s="156"/>
      <c r="M413" s="161"/>
      <c r="N413" s="162"/>
      <c r="O413" s="162"/>
      <c r="P413" s="162"/>
      <c r="Q413" s="162"/>
      <c r="R413" s="162"/>
      <c r="S413" s="162"/>
      <c r="T413" s="163"/>
      <c r="AT413" s="157" t="s">
        <v>125</v>
      </c>
      <c r="AU413" s="157" t="s">
        <v>79</v>
      </c>
      <c r="AV413" s="12" t="s">
        <v>79</v>
      </c>
      <c r="AW413" s="12" t="s">
        <v>32</v>
      </c>
      <c r="AX413" s="12" t="s">
        <v>70</v>
      </c>
      <c r="AY413" s="157" t="s">
        <v>118</v>
      </c>
    </row>
    <row r="414" spans="2:51" s="14" customFormat="1" ht="11.25">
      <c r="B414" s="172"/>
      <c r="D414" s="149" t="s">
        <v>125</v>
      </c>
      <c r="E414" s="173" t="s">
        <v>1</v>
      </c>
      <c r="F414" s="174" t="s">
        <v>179</v>
      </c>
      <c r="H414" s="175">
        <v>31</v>
      </c>
      <c r="I414" s="176"/>
      <c r="L414" s="172"/>
      <c r="M414" s="177"/>
      <c r="N414" s="178"/>
      <c r="O414" s="178"/>
      <c r="P414" s="178"/>
      <c r="Q414" s="178"/>
      <c r="R414" s="178"/>
      <c r="S414" s="178"/>
      <c r="T414" s="179"/>
      <c r="AT414" s="173" t="s">
        <v>125</v>
      </c>
      <c r="AU414" s="173" t="s">
        <v>79</v>
      </c>
      <c r="AV414" s="14" t="s">
        <v>123</v>
      </c>
      <c r="AW414" s="14" t="s">
        <v>32</v>
      </c>
      <c r="AX414" s="14" t="s">
        <v>75</v>
      </c>
      <c r="AY414" s="173" t="s">
        <v>118</v>
      </c>
    </row>
    <row r="415" spans="2:65" s="1" customFormat="1" ht="16.5" customHeight="1">
      <c r="B415" s="135"/>
      <c r="C415" s="136" t="s">
        <v>506</v>
      </c>
      <c r="D415" s="136" t="s">
        <v>120</v>
      </c>
      <c r="E415" s="137" t="s">
        <v>507</v>
      </c>
      <c r="F415" s="138" t="s">
        <v>508</v>
      </c>
      <c r="G415" s="139" t="s">
        <v>182</v>
      </c>
      <c r="H415" s="140">
        <v>15</v>
      </c>
      <c r="I415" s="141"/>
      <c r="J415" s="142">
        <f>ROUND(I415*H415,2)</f>
        <v>0</v>
      </c>
      <c r="K415" s="138" t="s">
        <v>183</v>
      </c>
      <c r="L415" s="30"/>
      <c r="M415" s="143" t="s">
        <v>1</v>
      </c>
      <c r="N415" s="144" t="s">
        <v>41</v>
      </c>
      <c r="O415" s="49"/>
      <c r="P415" s="145">
        <f>O415*H415</f>
        <v>0</v>
      </c>
      <c r="Q415" s="145">
        <v>0.00639</v>
      </c>
      <c r="R415" s="145">
        <f>Q415*H415</f>
        <v>0.09584999999999999</v>
      </c>
      <c r="S415" s="145">
        <v>0</v>
      </c>
      <c r="T415" s="146">
        <f>S415*H415</f>
        <v>0</v>
      </c>
      <c r="AR415" s="16" t="s">
        <v>123</v>
      </c>
      <c r="AT415" s="16" t="s">
        <v>120</v>
      </c>
      <c r="AU415" s="16" t="s">
        <v>79</v>
      </c>
      <c r="AY415" s="16" t="s">
        <v>118</v>
      </c>
      <c r="BE415" s="147">
        <f>IF(N415="základní",J415,0)</f>
        <v>0</v>
      </c>
      <c r="BF415" s="147">
        <f>IF(N415="snížená",J415,0)</f>
        <v>0</v>
      </c>
      <c r="BG415" s="147">
        <f>IF(N415="zákl. přenesená",J415,0)</f>
        <v>0</v>
      </c>
      <c r="BH415" s="147">
        <f>IF(N415="sníž. přenesená",J415,0)</f>
        <v>0</v>
      </c>
      <c r="BI415" s="147">
        <f>IF(N415="nulová",J415,0)</f>
        <v>0</v>
      </c>
      <c r="BJ415" s="16" t="s">
        <v>75</v>
      </c>
      <c r="BK415" s="147">
        <f>ROUND(I415*H415,2)</f>
        <v>0</v>
      </c>
      <c r="BL415" s="16" t="s">
        <v>123</v>
      </c>
      <c r="BM415" s="16" t="s">
        <v>509</v>
      </c>
    </row>
    <row r="416" spans="2:63" s="10" customFormat="1" ht="22.9" customHeight="1">
      <c r="B416" s="122"/>
      <c r="D416" s="123" t="s">
        <v>69</v>
      </c>
      <c r="E416" s="133" t="s">
        <v>203</v>
      </c>
      <c r="F416" s="133" t="s">
        <v>510</v>
      </c>
      <c r="I416" s="125"/>
      <c r="J416" s="134">
        <f>BK416</f>
        <v>0</v>
      </c>
      <c r="L416" s="122"/>
      <c r="M416" s="127"/>
      <c r="N416" s="128"/>
      <c r="O416" s="128"/>
      <c r="P416" s="129">
        <f>SUM(P417:P442)</f>
        <v>0</v>
      </c>
      <c r="Q416" s="128"/>
      <c r="R416" s="129">
        <f>SUM(R417:R442)</f>
        <v>105.274044</v>
      </c>
      <c r="S416" s="128"/>
      <c r="T416" s="130">
        <f>SUM(T417:T442)</f>
        <v>0</v>
      </c>
      <c r="AR416" s="123" t="s">
        <v>75</v>
      </c>
      <c r="AT416" s="131" t="s">
        <v>69</v>
      </c>
      <c r="AU416" s="131" t="s">
        <v>75</v>
      </c>
      <c r="AY416" s="123" t="s">
        <v>118</v>
      </c>
      <c r="BK416" s="132">
        <f>SUM(BK417:BK442)</f>
        <v>0</v>
      </c>
    </row>
    <row r="417" spans="2:65" s="1" customFormat="1" ht="16.5" customHeight="1">
      <c r="B417" s="135"/>
      <c r="C417" s="136" t="s">
        <v>511</v>
      </c>
      <c r="D417" s="136" t="s">
        <v>120</v>
      </c>
      <c r="E417" s="137" t="s">
        <v>512</v>
      </c>
      <c r="F417" s="138" t="s">
        <v>513</v>
      </c>
      <c r="G417" s="139" t="s">
        <v>182</v>
      </c>
      <c r="H417" s="140">
        <v>6</v>
      </c>
      <c r="I417" s="141"/>
      <c r="J417" s="142">
        <f>ROUND(I417*H417,2)</f>
        <v>0</v>
      </c>
      <c r="K417" s="138" t="s">
        <v>183</v>
      </c>
      <c r="L417" s="30"/>
      <c r="M417" s="143" t="s">
        <v>1</v>
      </c>
      <c r="N417" s="144" t="s">
        <v>41</v>
      </c>
      <c r="O417" s="49"/>
      <c r="P417" s="145">
        <f>O417*H417</f>
        <v>0</v>
      </c>
      <c r="Q417" s="145">
        <v>0.3708</v>
      </c>
      <c r="R417" s="145">
        <f>Q417*H417</f>
        <v>2.2248</v>
      </c>
      <c r="S417" s="145">
        <v>0</v>
      </c>
      <c r="T417" s="146">
        <f>S417*H417</f>
        <v>0</v>
      </c>
      <c r="AR417" s="16" t="s">
        <v>123</v>
      </c>
      <c r="AT417" s="16" t="s">
        <v>120</v>
      </c>
      <c r="AU417" s="16" t="s">
        <v>79</v>
      </c>
      <c r="AY417" s="16" t="s">
        <v>118</v>
      </c>
      <c r="BE417" s="147">
        <f>IF(N417="základní",J417,0)</f>
        <v>0</v>
      </c>
      <c r="BF417" s="147">
        <f>IF(N417="snížená",J417,0)</f>
        <v>0</v>
      </c>
      <c r="BG417" s="147">
        <f>IF(N417="zákl. přenesená",J417,0)</f>
        <v>0</v>
      </c>
      <c r="BH417" s="147">
        <f>IF(N417="sníž. přenesená",J417,0)</f>
        <v>0</v>
      </c>
      <c r="BI417" s="147">
        <f>IF(N417="nulová",J417,0)</f>
        <v>0</v>
      </c>
      <c r="BJ417" s="16" t="s">
        <v>75</v>
      </c>
      <c r="BK417" s="147">
        <f>ROUND(I417*H417,2)</f>
        <v>0</v>
      </c>
      <c r="BL417" s="16" t="s">
        <v>123</v>
      </c>
      <c r="BM417" s="16" t="s">
        <v>514</v>
      </c>
    </row>
    <row r="418" spans="2:65" s="1" customFormat="1" ht="16.5" customHeight="1">
      <c r="B418" s="135"/>
      <c r="C418" s="136" t="s">
        <v>515</v>
      </c>
      <c r="D418" s="136" t="s">
        <v>120</v>
      </c>
      <c r="E418" s="137" t="s">
        <v>516</v>
      </c>
      <c r="F418" s="138" t="s">
        <v>517</v>
      </c>
      <c r="G418" s="139" t="s">
        <v>182</v>
      </c>
      <c r="H418" s="140">
        <v>6</v>
      </c>
      <c r="I418" s="141"/>
      <c r="J418" s="142">
        <f>ROUND(I418*H418,2)</f>
        <v>0</v>
      </c>
      <c r="K418" s="138" t="s">
        <v>183</v>
      </c>
      <c r="L418" s="30"/>
      <c r="M418" s="143" t="s">
        <v>1</v>
      </c>
      <c r="N418" s="144" t="s">
        <v>41</v>
      </c>
      <c r="O418" s="49"/>
      <c r="P418" s="145">
        <f>O418*H418</f>
        <v>0</v>
      </c>
      <c r="Q418" s="145">
        <v>0.26244</v>
      </c>
      <c r="R418" s="145">
        <f>Q418*H418</f>
        <v>1.57464</v>
      </c>
      <c r="S418" s="145">
        <v>0</v>
      </c>
      <c r="T418" s="146">
        <f>S418*H418</f>
        <v>0</v>
      </c>
      <c r="AR418" s="16" t="s">
        <v>123</v>
      </c>
      <c r="AT418" s="16" t="s">
        <v>120</v>
      </c>
      <c r="AU418" s="16" t="s">
        <v>79</v>
      </c>
      <c r="AY418" s="16" t="s">
        <v>118</v>
      </c>
      <c r="BE418" s="147">
        <f>IF(N418="základní",J418,0)</f>
        <v>0</v>
      </c>
      <c r="BF418" s="147">
        <f>IF(N418="snížená",J418,0)</f>
        <v>0</v>
      </c>
      <c r="BG418" s="147">
        <f>IF(N418="zákl. přenesená",J418,0)</f>
        <v>0</v>
      </c>
      <c r="BH418" s="147">
        <f>IF(N418="sníž. přenesená",J418,0)</f>
        <v>0</v>
      </c>
      <c r="BI418" s="147">
        <f>IF(N418="nulová",J418,0)</f>
        <v>0</v>
      </c>
      <c r="BJ418" s="16" t="s">
        <v>75</v>
      </c>
      <c r="BK418" s="147">
        <f>ROUND(I418*H418,2)</f>
        <v>0</v>
      </c>
      <c r="BL418" s="16" t="s">
        <v>123</v>
      </c>
      <c r="BM418" s="16" t="s">
        <v>518</v>
      </c>
    </row>
    <row r="419" spans="2:65" s="1" customFormat="1" ht="16.5" customHeight="1">
      <c r="B419" s="135"/>
      <c r="C419" s="136" t="s">
        <v>519</v>
      </c>
      <c r="D419" s="136" t="s">
        <v>120</v>
      </c>
      <c r="E419" s="137" t="s">
        <v>520</v>
      </c>
      <c r="F419" s="138" t="s">
        <v>521</v>
      </c>
      <c r="G419" s="139" t="s">
        <v>182</v>
      </c>
      <c r="H419" s="140">
        <v>14</v>
      </c>
      <c r="I419" s="141"/>
      <c r="J419" s="142">
        <f>ROUND(I419*H419,2)</f>
        <v>0</v>
      </c>
      <c r="K419" s="138" t="s">
        <v>183</v>
      </c>
      <c r="L419" s="30"/>
      <c r="M419" s="143" t="s">
        <v>1</v>
      </c>
      <c r="N419" s="144" t="s">
        <v>41</v>
      </c>
      <c r="O419" s="49"/>
      <c r="P419" s="145">
        <f>O419*H419</f>
        <v>0</v>
      </c>
      <c r="Q419" s="145">
        <v>0.34763</v>
      </c>
      <c r="R419" s="145">
        <f>Q419*H419</f>
        <v>4.86682</v>
      </c>
      <c r="S419" s="145">
        <v>0</v>
      </c>
      <c r="T419" s="146">
        <f>S419*H419</f>
        <v>0</v>
      </c>
      <c r="AR419" s="16" t="s">
        <v>123</v>
      </c>
      <c r="AT419" s="16" t="s">
        <v>120</v>
      </c>
      <c r="AU419" s="16" t="s">
        <v>79</v>
      </c>
      <c r="AY419" s="16" t="s">
        <v>118</v>
      </c>
      <c r="BE419" s="147">
        <f>IF(N419="základní",J419,0)</f>
        <v>0</v>
      </c>
      <c r="BF419" s="147">
        <f>IF(N419="snížená",J419,0)</f>
        <v>0</v>
      </c>
      <c r="BG419" s="147">
        <f>IF(N419="zákl. přenesená",J419,0)</f>
        <v>0</v>
      </c>
      <c r="BH419" s="147">
        <f>IF(N419="sníž. přenesená",J419,0)</f>
        <v>0</v>
      </c>
      <c r="BI419" s="147">
        <f>IF(N419="nulová",J419,0)</f>
        <v>0</v>
      </c>
      <c r="BJ419" s="16" t="s">
        <v>75</v>
      </c>
      <c r="BK419" s="147">
        <f>ROUND(I419*H419,2)</f>
        <v>0</v>
      </c>
      <c r="BL419" s="16" t="s">
        <v>123</v>
      </c>
      <c r="BM419" s="16" t="s">
        <v>522</v>
      </c>
    </row>
    <row r="420" spans="2:51" s="11" customFormat="1" ht="11.25">
      <c r="B420" s="148"/>
      <c r="D420" s="149" t="s">
        <v>125</v>
      </c>
      <c r="E420" s="150" t="s">
        <v>1</v>
      </c>
      <c r="F420" s="151" t="s">
        <v>195</v>
      </c>
      <c r="H420" s="150" t="s">
        <v>1</v>
      </c>
      <c r="I420" s="152"/>
      <c r="L420" s="148"/>
      <c r="M420" s="153"/>
      <c r="N420" s="154"/>
      <c r="O420" s="154"/>
      <c r="P420" s="154"/>
      <c r="Q420" s="154"/>
      <c r="R420" s="154"/>
      <c r="S420" s="154"/>
      <c r="T420" s="155"/>
      <c r="AT420" s="150" t="s">
        <v>125</v>
      </c>
      <c r="AU420" s="150" t="s">
        <v>79</v>
      </c>
      <c r="AV420" s="11" t="s">
        <v>75</v>
      </c>
      <c r="AW420" s="11" t="s">
        <v>32</v>
      </c>
      <c r="AX420" s="11" t="s">
        <v>70</v>
      </c>
      <c r="AY420" s="150" t="s">
        <v>118</v>
      </c>
    </row>
    <row r="421" spans="2:51" s="12" customFormat="1" ht="11.25">
      <c r="B421" s="156"/>
      <c r="D421" s="149" t="s">
        <v>125</v>
      </c>
      <c r="E421" s="157" t="s">
        <v>1</v>
      </c>
      <c r="F421" s="158" t="s">
        <v>196</v>
      </c>
      <c r="H421" s="159">
        <v>14</v>
      </c>
      <c r="I421" s="160"/>
      <c r="L421" s="156"/>
      <c r="M421" s="161"/>
      <c r="N421" s="162"/>
      <c r="O421" s="162"/>
      <c r="P421" s="162"/>
      <c r="Q421" s="162"/>
      <c r="R421" s="162"/>
      <c r="S421" s="162"/>
      <c r="T421" s="163"/>
      <c r="AT421" s="157" t="s">
        <v>125</v>
      </c>
      <c r="AU421" s="157" t="s">
        <v>79</v>
      </c>
      <c r="AV421" s="12" t="s">
        <v>79</v>
      </c>
      <c r="AW421" s="12" t="s">
        <v>32</v>
      </c>
      <c r="AX421" s="12" t="s">
        <v>70</v>
      </c>
      <c r="AY421" s="157" t="s">
        <v>118</v>
      </c>
    </row>
    <row r="422" spans="2:51" s="14" customFormat="1" ht="11.25">
      <c r="B422" s="172"/>
      <c r="D422" s="149" t="s">
        <v>125</v>
      </c>
      <c r="E422" s="173" t="s">
        <v>1</v>
      </c>
      <c r="F422" s="174" t="s">
        <v>179</v>
      </c>
      <c r="H422" s="175">
        <v>14</v>
      </c>
      <c r="I422" s="176"/>
      <c r="L422" s="172"/>
      <c r="M422" s="177"/>
      <c r="N422" s="178"/>
      <c r="O422" s="178"/>
      <c r="P422" s="178"/>
      <c r="Q422" s="178"/>
      <c r="R422" s="178"/>
      <c r="S422" s="178"/>
      <c r="T422" s="179"/>
      <c r="AT422" s="173" t="s">
        <v>125</v>
      </c>
      <c r="AU422" s="173" t="s">
        <v>79</v>
      </c>
      <c r="AV422" s="14" t="s">
        <v>123</v>
      </c>
      <c r="AW422" s="14" t="s">
        <v>32</v>
      </c>
      <c r="AX422" s="14" t="s">
        <v>75</v>
      </c>
      <c r="AY422" s="173" t="s">
        <v>118</v>
      </c>
    </row>
    <row r="423" spans="2:65" s="1" customFormat="1" ht="16.5" customHeight="1">
      <c r="B423" s="135"/>
      <c r="C423" s="136" t="s">
        <v>523</v>
      </c>
      <c r="D423" s="136" t="s">
        <v>120</v>
      </c>
      <c r="E423" s="137" t="s">
        <v>524</v>
      </c>
      <c r="F423" s="138" t="s">
        <v>525</v>
      </c>
      <c r="G423" s="139" t="s">
        <v>182</v>
      </c>
      <c r="H423" s="140">
        <v>294</v>
      </c>
      <c r="I423" s="141"/>
      <c r="J423" s="142">
        <f>ROUND(I423*H423,2)</f>
        <v>0</v>
      </c>
      <c r="K423" s="138" t="s">
        <v>183</v>
      </c>
      <c r="L423" s="30"/>
      <c r="M423" s="143" t="s">
        <v>1</v>
      </c>
      <c r="N423" s="144" t="s">
        <v>41</v>
      </c>
      <c r="O423" s="49"/>
      <c r="P423" s="145">
        <f>O423*H423</f>
        <v>0</v>
      </c>
      <c r="Q423" s="145">
        <v>0.0835</v>
      </c>
      <c r="R423" s="145">
        <f>Q423*H423</f>
        <v>24.549000000000003</v>
      </c>
      <c r="S423" s="145">
        <v>0</v>
      </c>
      <c r="T423" s="146">
        <f>S423*H423</f>
        <v>0</v>
      </c>
      <c r="AR423" s="16" t="s">
        <v>123</v>
      </c>
      <c r="AT423" s="16" t="s">
        <v>120</v>
      </c>
      <c r="AU423" s="16" t="s">
        <v>79</v>
      </c>
      <c r="AY423" s="16" t="s">
        <v>118</v>
      </c>
      <c r="BE423" s="147">
        <f>IF(N423="základní",J423,0)</f>
        <v>0</v>
      </c>
      <c r="BF423" s="147">
        <f>IF(N423="snížená",J423,0)</f>
        <v>0</v>
      </c>
      <c r="BG423" s="147">
        <f>IF(N423="zákl. přenesená",J423,0)</f>
        <v>0</v>
      </c>
      <c r="BH423" s="147">
        <f>IF(N423="sníž. přenesená",J423,0)</f>
        <v>0</v>
      </c>
      <c r="BI423" s="147">
        <f>IF(N423="nulová",J423,0)</f>
        <v>0</v>
      </c>
      <c r="BJ423" s="16" t="s">
        <v>75</v>
      </c>
      <c r="BK423" s="147">
        <f>ROUND(I423*H423,2)</f>
        <v>0</v>
      </c>
      <c r="BL423" s="16" t="s">
        <v>123</v>
      </c>
      <c r="BM423" s="16" t="s">
        <v>526</v>
      </c>
    </row>
    <row r="424" spans="2:51" s="11" customFormat="1" ht="11.25">
      <c r="B424" s="148"/>
      <c r="D424" s="149" t="s">
        <v>125</v>
      </c>
      <c r="E424" s="150" t="s">
        <v>1</v>
      </c>
      <c r="F424" s="151" t="s">
        <v>527</v>
      </c>
      <c r="H424" s="150" t="s">
        <v>1</v>
      </c>
      <c r="I424" s="152"/>
      <c r="L424" s="148"/>
      <c r="M424" s="153"/>
      <c r="N424" s="154"/>
      <c r="O424" s="154"/>
      <c r="P424" s="154"/>
      <c r="Q424" s="154"/>
      <c r="R424" s="154"/>
      <c r="S424" s="154"/>
      <c r="T424" s="155"/>
      <c r="AT424" s="150" t="s">
        <v>125</v>
      </c>
      <c r="AU424" s="150" t="s">
        <v>79</v>
      </c>
      <c r="AV424" s="11" t="s">
        <v>75</v>
      </c>
      <c r="AW424" s="11" t="s">
        <v>32</v>
      </c>
      <c r="AX424" s="11" t="s">
        <v>70</v>
      </c>
      <c r="AY424" s="150" t="s">
        <v>118</v>
      </c>
    </row>
    <row r="425" spans="2:51" s="11" customFormat="1" ht="11.25">
      <c r="B425" s="148"/>
      <c r="D425" s="149" t="s">
        <v>125</v>
      </c>
      <c r="E425" s="150" t="s">
        <v>1</v>
      </c>
      <c r="F425" s="151" t="s">
        <v>528</v>
      </c>
      <c r="H425" s="150" t="s">
        <v>1</v>
      </c>
      <c r="I425" s="152"/>
      <c r="L425" s="148"/>
      <c r="M425" s="153"/>
      <c r="N425" s="154"/>
      <c r="O425" s="154"/>
      <c r="P425" s="154"/>
      <c r="Q425" s="154"/>
      <c r="R425" s="154"/>
      <c r="S425" s="154"/>
      <c r="T425" s="155"/>
      <c r="AT425" s="150" t="s">
        <v>125</v>
      </c>
      <c r="AU425" s="150" t="s">
        <v>79</v>
      </c>
      <c r="AV425" s="11" t="s">
        <v>75</v>
      </c>
      <c r="AW425" s="11" t="s">
        <v>32</v>
      </c>
      <c r="AX425" s="11" t="s">
        <v>70</v>
      </c>
      <c r="AY425" s="150" t="s">
        <v>118</v>
      </c>
    </row>
    <row r="426" spans="2:51" s="12" customFormat="1" ht="11.25">
      <c r="B426" s="156"/>
      <c r="D426" s="149" t="s">
        <v>125</v>
      </c>
      <c r="E426" s="157" t="s">
        <v>1</v>
      </c>
      <c r="F426" s="158" t="s">
        <v>529</v>
      </c>
      <c r="H426" s="159">
        <v>294</v>
      </c>
      <c r="I426" s="160"/>
      <c r="L426" s="156"/>
      <c r="M426" s="161"/>
      <c r="N426" s="162"/>
      <c r="O426" s="162"/>
      <c r="P426" s="162"/>
      <c r="Q426" s="162"/>
      <c r="R426" s="162"/>
      <c r="S426" s="162"/>
      <c r="T426" s="163"/>
      <c r="AT426" s="157" t="s">
        <v>125</v>
      </c>
      <c r="AU426" s="157" t="s">
        <v>79</v>
      </c>
      <c r="AV426" s="12" t="s">
        <v>79</v>
      </c>
      <c r="AW426" s="12" t="s">
        <v>32</v>
      </c>
      <c r="AX426" s="12" t="s">
        <v>70</v>
      </c>
      <c r="AY426" s="157" t="s">
        <v>118</v>
      </c>
    </row>
    <row r="427" spans="2:51" s="14" customFormat="1" ht="11.25">
      <c r="B427" s="172"/>
      <c r="D427" s="149" t="s">
        <v>125</v>
      </c>
      <c r="E427" s="173" t="s">
        <v>1</v>
      </c>
      <c r="F427" s="174" t="s">
        <v>179</v>
      </c>
      <c r="H427" s="175">
        <v>294</v>
      </c>
      <c r="I427" s="176"/>
      <c r="L427" s="172"/>
      <c r="M427" s="177"/>
      <c r="N427" s="178"/>
      <c r="O427" s="178"/>
      <c r="P427" s="178"/>
      <c r="Q427" s="178"/>
      <c r="R427" s="178"/>
      <c r="S427" s="178"/>
      <c r="T427" s="179"/>
      <c r="AT427" s="173" t="s">
        <v>125</v>
      </c>
      <c r="AU427" s="173" t="s">
        <v>79</v>
      </c>
      <c r="AV427" s="14" t="s">
        <v>123</v>
      </c>
      <c r="AW427" s="14" t="s">
        <v>32</v>
      </c>
      <c r="AX427" s="14" t="s">
        <v>75</v>
      </c>
      <c r="AY427" s="173" t="s">
        <v>118</v>
      </c>
    </row>
    <row r="428" spans="2:65" s="1" customFormat="1" ht="16.5" customHeight="1">
      <c r="B428" s="135"/>
      <c r="C428" s="180" t="s">
        <v>530</v>
      </c>
      <c r="D428" s="180" t="s">
        <v>435</v>
      </c>
      <c r="E428" s="181" t="s">
        <v>531</v>
      </c>
      <c r="F428" s="182" t="s">
        <v>532</v>
      </c>
      <c r="G428" s="183" t="s">
        <v>502</v>
      </c>
      <c r="H428" s="184">
        <v>21</v>
      </c>
      <c r="I428" s="185"/>
      <c r="J428" s="186">
        <f>ROUND(I428*H428,2)</f>
        <v>0</v>
      </c>
      <c r="K428" s="182" t="s">
        <v>183</v>
      </c>
      <c r="L428" s="187"/>
      <c r="M428" s="188" t="s">
        <v>1</v>
      </c>
      <c r="N428" s="189" t="s">
        <v>41</v>
      </c>
      <c r="O428" s="49"/>
      <c r="P428" s="145">
        <f>O428*H428</f>
        <v>0</v>
      </c>
      <c r="Q428" s="145">
        <v>1.31</v>
      </c>
      <c r="R428" s="145">
        <f>Q428*H428</f>
        <v>27.51</v>
      </c>
      <c r="S428" s="145">
        <v>0</v>
      </c>
      <c r="T428" s="146">
        <f>S428*H428</f>
        <v>0</v>
      </c>
      <c r="AR428" s="16" t="s">
        <v>224</v>
      </c>
      <c r="AT428" s="16" t="s">
        <v>435</v>
      </c>
      <c r="AU428" s="16" t="s">
        <v>79</v>
      </c>
      <c r="AY428" s="16" t="s">
        <v>118</v>
      </c>
      <c r="BE428" s="147">
        <f>IF(N428="základní",J428,0)</f>
        <v>0</v>
      </c>
      <c r="BF428" s="147">
        <f>IF(N428="snížená",J428,0)</f>
        <v>0</v>
      </c>
      <c r="BG428" s="147">
        <f>IF(N428="zákl. přenesená",J428,0)</f>
        <v>0</v>
      </c>
      <c r="BH428" s="147">
        <f>IF(N428="sníž. přenesená",J428,0)</f>
        <v>0</v>
      </c>
      <c r="BI428" s="147">
        <f>IF(N428="nulová",J428,0)</f>
        <v>0</v>
      </c>
      <c r="BJ428" s="16" t="s">
        <v>75</v>
      </c>
      <c r="BK428" s="147">
        <f>ROUND(I428*H428,2)</f>
        <v>0</v>
      </c>
      <c r="BL428" s="16" t="s">
        <v>123</v>
      </c>
      <c r="BM428" s="16" t="s">
        <v>533</v>
      </c>
    </row>
    <row r="429" spans="2:51" s="11" customFormat="1" ht="11.25">
      <c r="B429" s="148"/>
      <c r="D429" s="149" t="s">
        <v>125</v>
      </c>
      <c r="E429" s="150" t="s">
        <v>1</v>
      </c>
      <c r="F429" s="151" t="s">
        <v>534</v>
      </c>
      <c r="H429" s="150" t="s">
        <v>1</v>
      </c>
      <c r="I429" s="152"/>
      <c r="L429" s="148"/>
      <c r="M429" s="153"/>
      <c r="N429" s="154"/>
      <c r="O429" s="154"/>
      <c r="P429" s="154"/>
      <c r="Q429" s="154"/>
      <c r="R429" s="154"/>
      <c r="S429" s="154"/>
      <c r="T429" s="155"/>
      <c r="AT429" s="150" t="s">
        <v>125</v>
      </c>
      <c r="AU429" s="150" t="s">
        <v>79</v>
      </c>
      <c r="AV429" s="11" t="s">
        <v>75</v>
      </c>
      <c r="AW429" s="11" t="s">
        <v>32</v>
      </c>
      <c r="AX429" s="11" t="s">
        <v>70</v>
      </c>
      <c r="AY429" s="150" t="s">
        <v>118</v>
      </c>
    </row>
    <row r="430" spans="2:51" s="11" customFormat="1" ht="11.25">
      <c r="B430" s="148"/>
      <c r="D430" s="149" t="s">
        <v>125</v>
      </c>
      <c r="E430" s="150" t="s">
        <v>1</v>
      </c>
      <c r="F430" s="151" t="s">
        <v>535</v>
      </c>
      <c r="H430" s="150" t="s">
        <v>1</v>
      </c>
      <c r="I430" s="152"/>
      <c r="L430" s="148"/>
      <c r="M430" s="153"/>
      <c r="N430" s="154"/>
      <c r="O430" s="154"/>
      <c r="P430" s="154"/>
      <c r="Q430" s="154"/>
      <c r="R430" s="154"/>
      <c r="S430" s="154"/>
      <c r="T430" s="155"/>
      <c r="AT430" s="150" t="s">
        <v>125</v>
      </c>
      <c r="AU430" s="150" t="s">
        <v>79</v>
      </c>
      <c r="AV430" s="11" t="s">
        <v>75</v>
      </c>
      <c r="AW430" s="11" t="s">
        <v>32</v>
      </c>
      <c r="AX430" s="11" t="s">
        <v>70</v>
      </c>
      <c r="AY430" s="150" t="s">
        <v>118</v>
      </c>
    </row>
    <row r="431" spans="2:51" s="11" customFormat="1" ht="11.25">
      <c r="B431" s="148"/>
      <c r="D431" s="149" t="s">
        <v>125</v>
      </c>
      <c r="E431" s="150" t="s">
        <v>1</v>
      </c>
      <c r="F431" s="151" t="s">
        <v>536</v>
      </c>
      <c r="H431" s="150" t="s">
        <v>1</v>
      </c>
      <c r="I431" s="152"/>
      <c r="L431" s="148"/>
      <c r="M431" s="153"/>
      <c r="N431" s="154"/>
      <c r="O431" s="154"/>
      <c r="P431" s="154"/>
      <c r="Q431" s="154"/>
      <c r="R431" s="154"/>
      <c r="S431" s="154"/>
      <c r="T431" s="155"/>
      <c r="AT431" s="150" t="s">
        <v>125</v>
      </c>
      <c r="AU431" s="150" t="s">
        <v>79</v>
      </c>
      <c r="AV431" s="11" t="s">
        <v>75</v>
      </c>
      <c r="AW431" s="11" t="s">
        <v>32</v>
      </c>
      <c r="AX431" s="11" t="s">
        <v>70</v>
      </c>
      <c r="AY431" s="150" t="s">
        <v>118</v>
      </c>
    </row>
    <row r="432" spans="2:51" s="12" customFormat="1" ht="11.25">
      <c r="B432" s="156"/>
      <c r="D432" s="149" t="s">
        <v>125</v>
      </c>
      <c r="E432" s="157" t="s">
        <v>1</v>
      </c>
      <c r="F432" s="158" t="s">
        <v>7</v>
      </c>
      <c r="H432" s="159">
        <v>21</v>
      </c>
      <c r="I432" s="160"/>
      <c r="L432" s="156"/>
      <c r="M432" s="161"/>
      <c r="N432" s="162"/>
      <c r="O432" s="162"/>
      <c r="P432" s="162"/>
      <c r="Q432" s="162"/>
      <c r="R432" s="162"/>
      <c r="S432" s="162"/>
      <c r="T432" s="163"/>
      <c r="AT432" s="157" t="s">
        <v>125</v>
      </c>
      <c r="AU432" s="157" t="s">
        <v>79</v>
      </c>
      <c r="AV432" s="12" t="s">
        <v>79</v>
      </c>
      <c r="AW432" s="12" t="s">
        <v>32</v>
      </c>
      <c r="AX432" s="12" t="s">
        <v>70</v>
      </c>
      <c r="AY432" s="157" t="s">
        <v>118</v>
      </c>
    </row>
    <row r="433" spans="2:51" s="14" customFormat="1" ht="11.25">
      <c r="B433" s="172"/>
      <c r="D433" s="149" t="s">
        <v>125</v>
      </c>
      <c r="E433" s="173" t="s">
        <v>1</v>
      </c>
      <c r="F433" s="174" t="s">
        <v>179</v>
      </c>
      <c r="H433" s="175">
        <v>21</v>
      </c>
      <c r="I433" s="176"/>
      <c r="L433" s="172"/>
      <c r="M433" s="177"/>
      <c r="N433" s="178"/>
      <c r="O433" s="178"/>
      <c r="P433" s="178"/>
      <c r="Q433" s="178"/>
      <c r="R433" s="178"/>
      <c r="S433" s="178"/>
      <c r="T433" s="179"/>
      <c r="AT433" s="173" t="s">
        <v>125</v>
      </c>
      <c r="AU433" s="173" t="s">
        <v>79</v>
      </c>
      <c r="AV433" s="14" t="s">
        <v>123</v>
      </c>
      <c r="AW433" s="14" t="s">
        <v>32</v>
      </c>
      <c r="AX433" s="14" t="s">
        <v>75</v>
      </c>
      <c r="AY433" s="173" t="s">
        <v>118</v>
      </c>
    </row>
    <row r="434" spans="2:65" s="1" customFormat="1" ht="16.5" customHeight="1">
      <c r="B434" s="135"/>
      <c r="C434" s="136" t="s">
        <v>537</v>
      </c>
      <c r="D434" s="136" t="s">
        <v>120</v>
      </c>
      <c r="E434" s="137" t="s">
        <v>538</v>
      </c>
      <c r="F434" s="138" t="s">
        <v>539</v>
      </c>
      <c r="G434" s="139" t="s">
        <v>227</v>
      </c>
      <c r="H434" s="140">
        <v>16.6</v>
      </c>
      <c r="I434" s="141"/>
      <c r="J434" s="142">
        <f>ROUND(I434*H434,2)</f>
        <v>0</v>
      </c>
      <c r="K434" s="138" t="s">
        <v>183</v>
      </c>
      <c r="L434" s="30"/>
      <c r="M434" s="143" t="s">
        <v>1</v>
      </c>
      <c r="N434" s="144" t="s">
        <v>41</v>
      </c>
      <c r="O434" s="49"/>
      <c r="P434" s="145">
        <f>O434*H434</f>
        <v>0</v>
      </c>
      <c r="Q434" s="145">
        <v>0.00224</v>
      </c>
      <c r="R434" s="145">
        <f>Q434*H434</f>
        <v>0.037184</v>
      </c>
      <c r="S434" s="145">
        <v>0</v>
      </c>
      <c r="T434" s="146">
        <f>S434*H434</f>
        <v>0</v>
      </c>
      <c r="AR434" s="16" t="s">
        <v>123</v>
      </c>
      <c r="AT434" s="16" t="s">
        <v>120</v>
      </c>
      <c r="AU434" s="16" t="s">
        <v>79</v>
      </c>
      <c r="AY434" s="16" t="s">
        <v>118</v>
      </c>
      <c r="BE434" s="147">
        <f>IF(N434="základní",J434,0)</f>
        <v>0</v>
      </c>
      <c r="BF434" s="147">
        <f>IF(N434="snížená",J434,0)</f>
        <v>0</v>
      </c>
      <c r="BG434" s="147">
        <f>IF(N434="zákl. přenesená",J434,0)</f>
        <v>0</v>
      </c>
      <c r="BH434" s="147">
        <f>IF(N434="sníž. přenesená",J434,0)</f>
        <v>0</v>
      </c>
      <c r="BI434" s="147">
        <f>IF(N434="nulová",J434,0)</f>
        <v>0</v>
      </c>
      <c r="BJ434" s="16" t="s">
        <v>75</v>
      </c>
      <c r="BK434" s="147">
        <f>ROUND(I434*H434,2)</f>
        <v>0</v>
      </c>
      <c r="BL434" s="16" t="s">
        <v>123</v>
      </c>
      <c r="BM434" s="16" t="s">
        <v>540</v>
      </c>
    </row>
    <row r="435" spans="2:65" s="1" customFormat="1" ht="16.5" customHeight="1">
      <c r="B435" s="135"/>
      <c r="C435" s="136" t="s">
        <v>541</v>
      </c>
      <c r="D435" s="136" t="s">
        <v>120</v>
      </c>
      <c r="E435" s="137" t="s">
        <v>542</v>
      </c>
      <c r="F435" s="138" t="s">
        <v>543</v>
      </c>
      <c r="G435" s="139" t="s">
        <v>182</v>
      </c>
      <c r="H435" s="140">
        <v>294</v>
      </c>
      <c r="I435" s="141"/>
      <c r="J435" s="142">
        <f>ROUND(I435*H435,2)</f>
        <v>0</v>
      </c>
      <c r="K435" s="138" t="s">
        <v>1</v>
      </c>
      <c r="L435" s="30"/>
      <c r="M435" s="143" t="s">
        <v>1</v>
      </c>
      <c r="N435" s="144" t="s">
        <v>41</v>
      </c>
      <c r="O435" s="49"/>
      <c r="P435" s="145">
        <f>O435*H435</f>
        <v>0</v>
      </c>
      <c r="Q435" s="145">
        <v>0.1514</v>
      </c>
      <c r="R435" s="145">
        <f>Q435*H435</f>
        <v>44.5116</v>
      </c>
      <c r="S435" s="145">
        <v>0</v>
      </c>
      <c r="T435" s="146">
        <f>S435*H435</f>
        <v>0</v>
      </c>
      <c r="AR435" s="16" t="s">
        <v>123</v>
      </c>
      <c r="AT435" s="16" t="s">
        <v>120</v>
      </c>
      <c r="AU435" s="16" t="s">
        <v>79</v>
      </c>
      <c r="AY435" s="16" t="s">
        <v>118</v>
      </c>
      <c r="BE435" s="147">
        <f>IF(N435="základní",J435,0)</f>
        <v>0</v>
      </c>
      <c r="BF435" s="147">
        <f>IF(N435="snížená",J435,0)</f>
        <v>0</v>
      </c>
      <c r="BG435" s="147">
        <f>IF(N435="zákl. přenesená",J435,0)</f>
        <v>0</v>
      </c>
      <c r="BH435" s="147">
        <f>IF(N435="sníž. přenesená",J435,0)</f>
        <v>0</v>
      </c>
      <c r="BI435" s="147">
        <f>IF(N435="nulová",J435,0)</f>
        <v>0</v>
      </c>
      <c r="BJ435" s="16" t="s">
        <v>75</v>
      </c>
      <c r="BK435" s="147">
        <f>ROUND(I435*H435,2)</f>
        <v>0</v>
      </c>
      <c r="BL435" s="16" t="s">
        <v>123</v>
      </c>
      <c r="BM435" s="16" t="s">
        <v>544</v>
      </c>
    </row>
    <row r="436" spans="2:51" s="12" customFormat="1" ht="11.25">
      <c r="B436" s="156"/>
      <c r="D436" s="149" t="s">
        <v>125</v>
      </c>
      <c r="E436" s="157" t="s">
        <v>1</v>
      </c>
      <c r="F436" s="158" t="s">
        <v>529</v>
      </c>
      <c r="H436" s="159">
        <v>294</v>
      </c>
      <c r="I436" s="160"/>
      <c r="L436" s="156"/>
      <c r="M436" s="161"/>
      <c r="N436" s="162"/>
      <c r="O436" s="162"/>
      <c r="P436" s="162"/>
      <c r="Q436" s="162"/>
      <c r="R436" s="162"/>
      <c r="S436" s="162"/>
      <c r="T436" s="163"/>
      <c r="AT436" s="157" t="s">
        <v>125</v>
      </c>
      <c r="AU436" s="157" t="s">
        <v>79</v>
      </c>
      <c r="AV436" s="12" t="s">
        <v>79</v>
      </c>
      <c r="AW436" s="12" t="s">
        <v>32</v>
      </c>
      <c r="AX436" s="12" t="s">
        <v>70</v>
      </c>
      <c r="AY436" s="157" t="s">
        <v>118</v>
      </c>
    </row>
    <row r="437" spans="2:51" s="14" customFormat="1" ht="11.25">
      <c r="B437" s="172"/>
      <c r="D437" s="149" t="s">
        <v>125</v>
      </c>
      <c r="E437" s="173" t="s">
        <v>1</v>
      </c>
      <c r="F437" s="174" t="s">
        <v>179</v>
      </c>
      <c r="H437" s="175">
        <v>294</v>
      </c>
      <c r="I437" s="176"/>
      <c r="L437" s="172"/>
      <c r="M437" s="177"/>
      <c r="N437" s="178"/>
      <c r="O437" s="178"/>
      <c r="P437" s="178"/>
      <c r="Q437" s="178"/>
      <c r="R437" s="178"/>
      <c r="S437" s="178"/>
      <c r="T437" s="179"/>
      <c r="AT437" s="173" t="s">
        <v>125</v>
      </c>
      <c r="AU437" s="173" t="s">
        <v>79</v>
      </c>
      <c r="AV437" s="14" t="s">
        <v>123</v>
      </c>
      <c r="AW437" s="14" t="s">
        <v>32</v>
      </c>
      <c r="AX437" s="14" t="s">
        <v>75</v>
      </c>
      <c r="AY437" s="173" t="s">
        <v>118</v>
      </c>
    </row>
    <row r="438" spans="2:65" s="1" customFormat="1" ht="16.5" customHeight="1">
      <c r="B438" s="135"/>
      <c r="C438" s="136" t="s">
        <v>545</v>
      </c>
      <c r="D438" s="136" t="s">
        <v>120</v>
      </c>
      <c r="E438" s="137" t="s">
        <v>546</v>
      </c>
      <c r="F438" s="138" t="s">
        <v>547</v>
      </c>
      <c r="G438" s="139" t="s">
        <v>548</v>
      </c>
      <c r="H438" s="140">
        <v>1</v>
      </c>
      <c r="I438" s="141"/>
      <c r="J438" s="142">
        <f>ROUND(I438*H438,2)</f>
        <v>0</v>
      </c>
      <c r="K438" s="138" t="s">
        <v>1</v>
      </c>
      <c r="L438" s="30"/>
      <c r="M438" s="143" t="s">
        <v>1</v>
      </c>
      <c r="N438" s="144" t="s">
        <v>41</v>
      </c>
      <c r="O438" s="49"/>
      <c r="P438" s="145">
        <f>O438*H438</f>
        <v>0</v>
      </c>
      <c r="Q438" s="145">
        <v>0</v>
      </c>
      <c r="R438" s="145">
        <f>Q438*H438</f>
        <v>0</v>
      </c>
      <c r="S438" s="145">
        <v>0</v>
      </c>
      <c r="T438" s="146">
        <f>S438*H438</f>
        <v>0</v>
      </c>
      <c r="AR438" s="16" t="s">
        <v>123</v>
      </c>
      <c r="AT438" s="16" t="s">
        <v>120</v>
      </c>
      <c r="AU438" s="16" t="s">
        <v>79</v>
      </c>
      <c r="AY438" s="16" t="s">
        <v>118</v>
      </c>
      <c r="BE438" s="147">
        <f>IF(N438="základní",J438,0)</f>
        <v>0</v>
      </c>
      <c r="BF438" s="147">
        <f>IF(N438="snížená",J438,0)</f>
        <v>0</v>
      </c>
      <c r="BG438" s="147">
        <f>IF(N438="zákl. přenesená",J438,0)</f>
        <v>0</v>
      </c>
      <c r="BH438" s="147">
        <f>IF(N438="sníž. přenesená",J438,0)</f>
        <v>0</v>
      </c>
      <c r="BI438" s="147">
        <f>IF(N438="nulová",J438,0)</f>
        <v>0</v>
      </c>
      <c r="BJ438" s="16" t="s">
        <v>75</v>
      </c>
      <c r="BK438" s="147">
        <f>ROUND(I438*H438,2)</f>
        <v>0</v>
      </c>
      <c r="BL438" s="16" t="s">
        <v>123</v>
      </c>
      <c r="BM438" s="16" t="s">
        <v>549</v>
      </c>
    </row>
    <row r="439" spans="2:51" s="11" customFormat="1" ht="11.25">
      <c r="B439" s="148"/>
      <c r="D439" s="149" t="s">
        <v>125</v>
      </c>
      <c r="E439" s="150" t="s">
        <v>1</v>
      </c>
      <c r="F439" s="151" t="s">
        <v>550</v>
      </c>
      <c r="H439" s="150" t="s">
        <v>1</v>
      </c>
      <c r="I439" s="152"/>
      <c r="L439" s="148"/>
      <c r="M439" s="153"/>
      <c r="N439" s="154"/>
      <c r="O439" s="154"/>
      <c r="P439" s="154"/>
      <c r="Q439" s="154"/>
      <c r="R439" s="154"/>
      <c r="S439" s="154"/>
      <c r="T439" s="155"/>
      <c r="AT439" s="150" t="s">
        <v>125</v>
      </c>
      <c r="AU439" s="150" t="s">
        <v>79</v>
      </c>
      <c r="AV439" s="11" t="s">
        <v>75</v>
      </c>
      <c r="AW439" s="11" t="s">
        <v>32</v>
      </c>
      <c r="AX439" s="11" t="s">
        <v>70</v>
      </c>
      <c r="AY439" s="150" t="s">
        <v>118</v>
      </c>
    </row>
    <row r="440" spans="2:51" s="11" customFormat="1" ht="11.25">
      <c r="B440" s="148"/>
      <c r="D440" s="149" t="s">
        <v>125</v>
      </c>
      <c r="E440" s="150" t="s">
        <v>1</v>
      </c>
      <c r="F440" s="151" t="s">
        <v>551</v>
      </c>
      <c r="H440" s="150" t="s">
        <v>1</v>
      </c>
      <c r="I440" s="152"/>
      <c r="L440" s="148"/>
      <c r="M440" s="153"/>
      <c r="N440" s="154"/>
      <c r="O440" s="154"/>
      <c r="P440" s="154"/>
      <c r="Q440" s="154"/>
      <c r="R440" s="154"/>
      <c r="S440" s="154"/>
      <c r="T440" s="155"/>
      <c r="AT440" s="150" t="s">
        <v>125</v>
      </c>
      <c r="AU440" s="150" t="s">
        <v>79</v>
      </c>
      <c r="AV440" s="11" t="s">
        <v>75</v>
      </c>
      <c r="AW440" s="11" t="s">
        <v>32</v>
      </c>
      <c r="AX440" s="11" t="s">
        <v>70</v>
      </c>
      <c r="AY440" s="150" t="s">
        <v>118</v>
      </c>
    </row>
    <row r="441" spans="2:51" s="12" customFormat="1" ht="11.25">
      <c r="B441" s="156"/>
      <c r="D441" s="149" t="s">
        <v>125</v>
      </c>
      <c r="E441" s="157" t="s">
        <v>1</v>
      </c>
      <c r="F441" s="158" t="s">
        <v>75</v>
      </c>
      <c r="H441" s="159">
        <v>1</v>
      </c>
      <c r="I441" s="160"/>
      <c r="L441" s="156"/>
      <c r="M441" s="161"/>
      <c r="N441" s="162"/>
      <c r="O441" s="162"/>
      <c r="P441" s="162"/>
      <c r="Q441" s="162"/>
      <c r="R441" s="162"/>
      <c r="S441" s="162"/>
      <c r="T441" s="163"/>
      <c r="AT441" s="157" t="s">
        <v>125</v>
      </c>
      <c r="AU441" s="157" t="s">
        <v>79</v>
      </c>
      <c r="AV441" s="12" t="s">
        <v>79</v>
      </c>
      <c r="AW441" s="12" t="s">
        <v>32</v>
      </c>
      <c r="AX441" s="12" t="s">
        <v>70</v>
      </c>
      <c r="AY441" s="157" t="s">
        <v>118</v>
      </c>
    </row>
    <row r="442" spans="2:51" s="14" customFormat="1" ht="11.25">
      <c r="B442" s="172"/>
      <c r="D442" s="149" t="s">
        <v>125</v>
      </c>
      <c r="E442" s="173" t="s">
        <v>1</v>
      </c>
      <c r="F442" s="174" t="s">
        <v>179</v>
      </c>
      <c r="H442" s="175">
        <v>1</v>
      </c>
      <c r="I442" s="176"/>
      <c r="L442" s="172"/>
      <c r="M442" s="177"/>
      <c r="N442" s="178"/>
      <c r="O442" s="178"/>
      <c r="P442" s="178"/>
      <c r="Q442" s="178"/>
      <c r="R442" s="178"/>
      <c r="S442" s="178"/>
      <c r="T442" s="179"/>
      <c r="AT442" s="173" t="s">
        <v>125</v>
      </c>
      <c r="AU442" s="173" t="s">
        <v>79</v>
      </c>
      <c r="AV442" s="14" t="s">
        <v>123</v>
      </c>
      <c r="AW442" s="14" t="s">
        <v>32</v>
      </c>
      <c r="AX442" s="14" t="s">
        <v>75</v>
      </c>
      <c r="AY442" s="173" t="s">
        <v>118</v>
      </c>
    </row>
    <row r="443" spans="2:63" s="10" customFormat="1" ht="22.9" customHeight="1">
      <c r="B443" s="122"/>
      <c r="D443" s="123" t="s">
        <v>69</v>
      </c>
      <c r="E443" s="133" t="s">
        <v>224</v>
      </c>
      <c r="F443" s="133" t="s">
        <v>552</v>
      </c>
      <c r="I443" s="125"/>
      <c r="J443" s="134">
        <f>BK443</f>
        <v>0</v>
      </c>
      <c r="L443" s="122"/>
      <c r="M443" s="127"/>
      <c r="N443" s="128"/>
      <c r="O443" s="128"/>
      <c r="P443" s="129">
        <f>SUM(P444:P600)</f>
        <v>0</v>
      </c>
      <c r="Q443" s="128"/>
      <c r="R443" s="129">
        <f>SUM(R444:R600)</f>
        <v>34.95835760000001</v>
      </c>
      <c r="S443" s="128"/>
      <c r="T443" s="130">
        <f>SUM(T444:T600)</f>
        <v>0</v>
      </c>
      <c r="AR443" s="123" t="s">
        <v>75</v>
      </c>
      <c r="AT443" s="131" t="s">
        <v>69</v>
      </c>
      <c r="AU443" s="131" t="s">
        <v>75</v>
      </c>
      <c r="AY443" s="123" t="s">
        <v>118</v>
      </c>
      <c r="BK443" s="132">
        <f>SUM(BK444:BK600)</f>
        <v>0</v>
      </c>
    </row>
    <row r="444" spans="2:65" s="1" customFormat="1" ht="16.5" customHeight="1">
      <c r="B444" s="135"/>
      <c r="C444" s="136" t="s">
        <v>553</v>
      </c>
      <c r="D444" s="136" t="s">
        <v>120</v>
      </c>
      <c r="E444" s="137" t="s">
        <v>554</v>
      </c>
      <c r="F444" s="138" t="s">
        <v>555</v>
      </c>
      <c r="G444" s="139" t="s">
        <v>227</v>
      </c>
      <c r="H444" s="140">
        <v>1</v>
      </c>
      <c r="I444" s="141"/>
      <c r="J444" s="142">
        <f>ROUND(I444*H444,2)</f>
        <v>0</v>
      </c>
      <c r="K444" s="138" t="s">
        <v>183</v>
      </c>
      <c r="L444" s="30"/>
      <c r="M444" s="143" t="s">
        <v>1</v>
      </c>
      <c r="N444" s="144" t="s">
        <v>41</v>
      </c>
      <c r="O444" s="49"/>
      <c r="P444" s="145">
        <f>O444*H444</f>
        <v>0</v>
      </c>
      <c r="Q444" s="145">
        <v>0</v>
      </c>
      <c r="R444" s="145">
        <f>Q444*H444</f>
        <v>0</v>
      </c>
      <c r="S444" s="145">
        <v>0</v>
      </c>
      <c r="T444" s="146">
        <f>S444*H444</f>
        <v>0</v>
      </c>
      <c r="AR444" s="16" t="s">
        <v>123</v>
      </c>
      <c r="AT444" s="16" t="s">
        <v>120</v>
      </c>
      <c r="AU444" s="16" t="s">
        <v>79</v>
      </c>
      <c r="AY444" s="16" t="s">
        <v>118</v>
      </c>
      <c r="BE444" s="147">
        <f>IF(N444="základní",J444,0)</f>
        <v>0</v>
      </c>
      <c r="BF444" s="147">
        <f>IF(N444="snížená",J444,0)</f>
        <v>0</v>
      </c>
      <c r="BG444" s="147">
        <f>IF(N444="zákl. přenesená",J444,0)</f>
        <v>0</v>
      </c>
      <c r="BH444" s="147">
        <f>IF(N444="sníž. přenesená",J444,0)</f>
        <v>0</v>
      </c>
      <c r="BI444" s="147">
        <f>IF(N444="nulová",J444,0)</f>
        <v>0</v>
      </c>
      <c r="BJ444" s="16" t="s">
        <v>75</v>
      </c>
      <c r="BK444" s="147">
        <f>ROUND(I444*H444,2)</f>
        <v>0</v>
      </c>
      <c r="BL444" s="16" t="s">
        <v>123</v>
      </c>
      <c r="BM444" s="16" t="s">
        <v>556</v>
      </c>
    </row>
    <row r="445" spans="2:65" s="1" customFormat="1" ht="16.5" customHeight="1">
      <c r="B445" s="135"/>
      <c r="C445" s="180" t="s">
        <v>557</v>
      </c>
      <c r="D445" s="180" t="s">
        <v>435</v>
      </c>
      <c r="E445" s="181" t="s">
        <v>558</v>
      </c>
      <c r="F445" s="182" t="s">
        <v>559</v>
      </c>
      <c r="G445" s="183" t="s">
        <v>227</v>
      </c>
      <c r="H445" s="184">
        <v>1</v>
      </c>
      <c r="I445" s="185"/>
      <c r="J445" s="186">
        <f>ROUND(I445*H445,2)</f>
        <v>0</v>
      </c>
      <c r="K445" s="182" t="s">
        <v>1</v>
      </c>
      <c r="L445" s="187"/>
      <c r="M445" s="188" t="s">
        <v>1</v>
      </c>
      <c r="N445" s="189" t="s">
        <v>41</v>
      </c>
      <c r="O445" s="49"/>
      <c r="P445" s="145">
        <f>O445*H445</f>
        <v>0</v>
      </c>
      <c r="Q445" s="145">
        <v>0.0128</v>
      </c>
      <c r="R445" s="145">
        <f>Q445*H445</f>
        <v>0.0128</v>
      </c>
      <c r="S445" s="145">
        <v>0</v>
      </c>
      <c r="T445" s="146">
        <f>S445*H445</f>
        <v>0</v>
      </c>
      <c r="AR445" s="16" t="s">
        <v>224</v>
      </c>
      <c r="AT445" s="16" t="s">
        <v>435</v>
      </c>
      <c r="AU445" s="16" t="s">
        <v>79</v>
      </c>
      <c r="AY445" s="16" t="s">
        <v>118</v>
      </c>
      <c r="BE445" s="147">
        <f>IF(N445="základní",J445,0)</f>
        <v>0</v>
      </c>
      <c r="BF445" s="147">
        <f>IF(N445="snížená",J445,0)</f>
        <v>0</v>
      </c>
      <c r="BG445" s="147">
        <f>IF(N445="zákl. přenesená",J445,0)</f>
        <v>0</v>
      </c>
      <c r="BH445" s="147">
        <f>IF(N445="sníž. přenesená",J445,0)</f>
        <v>0</v>
      </c>
      <c r="BI445" s="147">
        <f>IF(N445="nulová",J445,0)</f>
        <v>0</v>
      </c>
      <c r="BJ445" s="16" t="s">
        <v>75</v>
      </c>
      <c r="BK445" s="147">
        <f>ROUND(I445*H445,2)</f>
        <v>0</v>
      </c>
      <c r="BL445" s="16" t="s">
        <v>123</v>
      </c>
      <c r="BM445" s="16" t="s">
        <v>560</v>
      </c>
    </row>
    <row r="446" spans="2:65" s="1" customFormat="1" ht="16.5" customHeight="1">
      <c r="B446" s="135"/>
      <c r="C446" s="136" t="s">
        <v>561</v>
      </c>
      <c r="D446" s="136" t="s">
        <v>120</v>
      </c>
      <c r="E446" s="137" t="s">
        <v>562</v>
      </c>
      <c r="F446" s="138" t="s">
        <v>563</v>
      </c>
      <c r="G446" s="139" t="s">
        <v>227</v>
      </c>
      <c r="H446" s="140">
        <v>49.5</v>
      </c>
      <c r="I446" s="141"/>
      <c r="J446" s="142">
        <f>ROUND(I446*H446,2)</f>
        <v>0</v>
      </c>
      <c r="K446" s="138" t="s">
        <v>183</v>
      </c>
      <c r="L446" s="30"/>
      <c r="M446" s="143" t="s">
        <v>1</v>
      </c>
      <c r="N446" s="144" t="s">
        <v>41</v>
      </c>
      <c r="O446" s="49"/>
      <c r="P446" s="145">
        <f>O446*H446</f>
        <v>0</v>
      </c>
      <c r="Q446" s="145">
        <v>0</v>
      </c>
      <c r="R446" s="145">
        <f>Q446*H446</f>
        <v>0</v>
      </c>
      <c r="S446" s="145">
        <v>0</v>
      </c>
      <c r="T446" s="146">
        <f>S446*H446</f>
        <v>0</v>
      </c>
      <c r="AR446" s="16" t="s">
        <v>123</v>
      </c>
      <c r="AT446" s="16" t="s">
        <v>120</v>
      </c>
      <c r="AU446" s="16" t="s">
        <v>79</v>
      </c>
      <c r="AY446" s="16" t="s">
        <v>118</v>
      </c>
      <c r="BE446" s="147">
        <f>IF(N446="základní",J446,0)</f>
        <v>0</v>
      </c>
      <c r="BF446" s="147">
        <f>IF(N446="snížená",J446,0)</f>
        <v>0</v>
      </c>
      <c r="BG446" s="147">
        <f>IF(N446="zákl. přenesená",J446,0)</f>
        <v>0</v>
      </c>
      <c r="BH446" s="147">
        <f>IF(N446="sníž. přenesená",J446,0)</f>
        <v>0</v>
      </c>
      <c r="BI446" s="147">
        <f>IF(N446="nulová",J446,0)</f>
        <v>0</v>
      </c>
      <c r="BJ446" s="16" t="s">
        <v>75</v>
      </c>
      <c r="BK446" s="147">
        <f>ROUND(I446*H446,2)</f>
        <v>0</v>
      </c>
      <c r="BL446" s="16" t="s">
        <v>123</v>
      </c>
      <c r="BM446" s="16" t="s">
        <v>564</v>
      </c>
    </row>
    <row r="447" spans="2:51" s="12" customFormat="1" ht="11.25">
      <c r="B447" s="156"/>
      <c r="D447" s="149" t="s">
        <v>125</v>
      </c>
      <c r="E447" s="157" t="s">
        <v>1</v>
      </c>
      <c r="F447" s="158" t="s">
        <v>565</v>
      </c>
      <c r="H447" s="159">
        <v>49.5</v>
      </c>
      <c r="I447" s="160"/>
      <c r="L447" s="156"/>
      <c r="M447" s="161"/>
      <c r="N447" s="162"/>
      <c r="O447" s="162"/>
      <c r="P447" s="162"/>
      <c r="Q447" s="162"/>
      <c r="R447" s="162"/>
      <c r="S447" s="162"/>
      <c r="T447" s="163"/>
      <c r="AT447" s="157" t="s">
        <v>125</v>
      </c>
      <c r="AU447" s="157" t="s">
        <v>79</v>
      </c>
      <c r="AV447" s="12" t="s">
        <v>79</v>
      </c>
      <c r="AW447" s="12" t="s">
        <v>32</v>
      </c>
      <c r="AX447" s="12" t="s">
        <v>70</v>
      </c>
      <c r="AY447" s="157" t="s">
        <v>118</v>
      </c>
    </row>
    <row r="448" spans="2:51" s="14" customFormat="1" ht="11.25">
      <c r="B448" s="172"/>
      <c r="D448" s="149" t="s">
        <v>125</v>
      </c>
      <c r="E448" s="173" t="s">
        <v>1</v>
      </c>
      <c r="F448" s="174" t="s">
        <v>179</v>
      </c>
      <c r="H448" s="175">
        <v>49.5</v>
      </c>
      <c r="I448" s="176"/>
      <c r="L448" s="172"/>
      <c r="M448" s="177"/>
      <c r="N448" s="178"/>
      <c r="O448" s="178"/>
      <c r="P448" s="178"/>
      <c r="Q448" s="178"/>
      <c r="R448" s="178"/>
      <c r="S448" s="178"/>
      <c r="T448" s="179"/>
      <c r="AT448" s="173" t="s">
        <v>125</v>
      </c>
      <c r="AU448" s="173" t="s">
        <v>79</v>
      </c>
      <c r="AV448" s="14" t="s">
        <v>123</v>
      </c>
      <c r="AW448" s="14" t="s">
        <v>32</v>
      </c>
      <c r="AX448" s="14" t="s">
        <v>75</v>
      </c>
      <c r="AY448" s="173" t="s">
        <v>118</v>
      </c>
    </row>
    <row r="449" spans="2:65" s="1" customFormat="1" ht="16.5" customHeight="1">
      <c r="B449" s="135"/>
      <c r="C449" s="180" t="s">
        <v>566</v>
      </c>
      <c r="D449" s="180" t="s">
        <v>435</v>
      </c>
      <c r="E449" s="181" t="s">
        <v>567</v>
      </c>
      <c r="F449" s="182" t="s">
        <v>568</v>
      </c>
      <c r="G449" s="183" t="s">
        <v>227</v>
      </c>
      <c r="H449" s="184">
        <v>49.5</v>
      </c>
      <c r="I449" s="185"/>
      <c r="J449" s="186">
        <f>ROUND(I449*H449,2)</f>
        <v>0</v>
      </c>
      <c r="K449" s="182" t="s">
        <v>1</v>
      </c>
      <c r="L449" s="187"/>
      <c r="M449" s="188" t="s">
        <v>1</v>
      </c>
      <c r="N449" s="189" t="s">
        <v>41</v>
      </c>
      <c r="O449" s="49"/>
      <c r="P449" s="145">
        <f>O449*H449</f>
        <v>0</v>
      </c>
      <c r="Q449" s="145">
        <v>0.0157</v>
      </c>
      <c r="R449" s="145">
        <f>Q449*H449</f>
        <v>0.7771499999999999</v>
      </c>
      <c r="S449" s="145">
        <v>0</v>
      </c>
      <c r="T449" s="146">
        <f>S449*H449</f>
        <v>0</v>
      </c>
      <c r="AR449" s="16" t="s">
        <v>224</v>
      </c>
      <c r="AT449" s="16" t="s">
        <v>435</v>
      </c>
      <c r="AU449" s="16" t="s">
        <v>79</v>
      </c>
      <c r="AY449" s="16" t="s">
        <v>118</v>
      </c>
      <c r="BE449" s="147">
        <f>IF(N449="základní",J449,0)</f>
        <v>0</v>
      </c>
      <c r="BF449" s="147">
        <f>IF(N449="snížená",J449,0)</f>
        <v>0</v>
      </c>
      <c r="BG449" s="147">
        <f>IF(N449="zákl. přenesená",J449,0)</f>
        <v>0</v>
      </c>
      <c r="BH449" s="147">
        <f>IF(N449="sníž. přenesená",J449,0)</f>
        <v>0</v>
      </c>
      <c r="BI449" s="147">
        <f>IF(N449="nulová",J449,0)</f>
        <v>0</v>
      </c>
      <c r="BJ449" s="16" t="s">
        <v>75</v>
      </c>
      <c r="BK449" s="147">
        <f>ROUND(I449*H449,2)</f>
        <v>0</v>
      </c>
      <c r="BL449" s="16" t="s">
        <v>123</v>
      </c>
      <c r="BM449" s="16" t="s">
        <v>569</v>
      </c>
    </row>
    <row r="450" spans="2:65" s="1" customFormat="1" ht="16.5" customHeight="1">
      <c r="B450" s="135"/>
      <c r="C450" s="136" t="s">
        <v>570</v>
      </c>
      <c r="D450" s="136" t="s">
        <v>120</v>
      </c>
      <c r="E450" s="137" t="s">
        <v>571</v>
      </c>
      <c r="F450" s="138" t="s">
        <v>572</v>
      </c>
      <c r="G450" s="139" t="s">
        <v>227</v>
      </c>
      <c r="H450" s="140">
        <v>816</v>
      </c>
      <c r="I450" s="141"/>
      <c r="J450" s="142">
        <f>ROUND(I450*H450,2)</f>
        <v>0</v>
      </c>
      <c r="K450" s="138" t="s">
        <v>183</v>
      </c>
      <c r="L450" s="30"/>
      <c r="M450" s="143" t="s">
        <v>1</v>
      </c>
      <c r="N450" s="144" t="s">
        <v>41</v>
      </c>
      <c r="O450" s="49"/>
      <c r="P450" s="145">
        <f>O450*H450</f>
        <v>0</v>
      </c>
      <c r="Q450" s="145">
        <v>0</v>
      </c>
      <c r="R450" s="145">
        <f>Q450*H450</f>
        <v>0</v>
      </c>
      <c r="S450" s="145">
        <v>0</v>
      </c>
      <c r="T450" s="146">
        <f>S450*H450</f>
        <v>0</v>
      </c>
      <c r="AR450" s="16" t="s">
        <v>123</v>
      </c>
      <c r="AT450" s="16" t="s">
        <v>120</v>
      </c>
      <c r="AU450" s="16" t="s">
        <v>79</v>
      </c>
      <c r="AY450" s="16" t="s">
        <v>118</v>
      </c>
      <c r="BE450" s="147">
        <f>IF(N450="základní",J450,0)</f>
        <v>0</v>
      </c>
      <c r="BF450" s="147">
        <f>IF(N450="snížená",J450,0)</f>
        <v>0</v>
      </c>
      <c r="BG450" s="147">
        <f>IF(N450="zákl. přenesená",J450,0)</f>
        <v>0</v>
      </c>
      <c r="BH450" s="147">
        <f>IF(N450="sníž. přenesená",J450,0)</f>
        <v>0</v>
      </c>
      <c r="BI450" s="147">
        <f>IF(N450="nulová",J450,0)</f>
        <v>0</v>
      </c>
      <c r="BJ450" s="16" t="s">
        <v>75</v>
      </c>
      <c r="BK450" s="147">
        <f>ROUND(I450*H450,2)</f>
        <v>0</v>
      </c>
      <c r="BL450" s="16" t="s">
        <v>123</v>
      </c>
      <c r="BM450" s="16" t="s">
        <v>573</v>
      </c>
    </row>
    <row r="451" spans="2:65" s="1" customFormat="1" ht="16.5" customHeight="1">
      <c r="B451" s="135"/>
      <c r="C451" s="180" t="s">
        <v>574</v>
      </c>
      <c r="D451" s="180" t="s">
        <v>435</v>
      </c>
      <c r="E451" s="181" t="s">
        <v>575</v>
      </c>
      <c r="F451" s="182" t="s">
        <v>576</v>
      </c>
      <c r="G451" s="183" t="s">
        <v>227</v>
      </c>
      <c r="H451" s="184">
        <v>816</v>
      </c>
      <c r="I451" s="185"/>
      <c r="J451" s="186">
        <f>ROUND(I451*H451,2)</f>
        <v>0</v>
      </c>
      <c r="K451" s="182" t="s">
        <v>1</v>
      </c>
      <c r="L451" s="187"/>
      <c r="M451" s="188" t="s">
        <v>1</v>
      </c>
      <c r="N451" s="189" t="s">
        <v>41</v>
      </c>
      <c r="O451" s="49"/>
      <c r="P451" s="145">
        <f>O451*H451</f>
        <v>0</v>
      </c>
      <c r="Q451" s="145">
        <v>0.036</v>
      </c>
      <c r="R451" s="145">
        <f>Q451*H451</f>
        <v>29.375999999999998</v>
      </c>
      <c r="S451" s="145">
        <v>0</v>
      </c>
      <c r="T451" s="146">
        <f>S451*H451</f>
        <v>0</v>
      </c>
      <c r="AR451" s="16" t="s">
        <v>224</v>
      </c>
      <c r="AT451" s="16" t="s">
        <v>435</v>
      </c>
      <c r="AU451" s="16" t="s">
        <v>79</v>
      </c>
      <c r="AY451" s="16" t="s">
        <v>118</v>
      </c>
      <c r="BE451" s="147">
        <f>IF(N451="základní",J451,0)</f>
        <v>0</v>
      </c>
      <c r="BF451" s="147">
        <f>IF(N451="snížená",J451,0)</f>
        <v>0</v>
      </c>
      <c r="BG451" s="147">
        <f>IF(N451="zákl. přenesená",J451,0)</f>
        <v>0</v>
      </c>
      <c r="BH451" s="147">
        <f>IF(N451="sníž. přenesená",J451,0)</f>
        <v>0</v>
      </c>
      <c r="BI451" s="147">
        <f>IF(N451="nulová",J451,0)</f>
        <v>0</v>
      </c>
      <c r="BJ451" s="16" t="s">
        <v>75</v>
      </c>
      <c r="BK451" s="147">
        <f>ROUND(I451*H451,2)</f>
        <v>0</v>
      </c>
      <c r="BL451" s="16" t="s">
        <v>123</v>
      </c>
      <c r="BM451" s="16" t="s">
        <v>577</v>
      </c>
    </row>
    <row r="452" spans="2:65" s="1" customFormat="1" ht="16.5" customHeight="1">
      <c r="B452" s="135"/>
      <c r="C452" s="136" t="s">
        <v>578</v>
      </c>
      <c r="D452" s="136" t="s">
        <v>120</v>
      </c>
      <c r="E452" s="137" t="s">
        <v>579</v>
      </c>
      <c r="F452" s="138" t="s">
        <v>580</v>
      </c>
      <c r="G452" s="139" t="s">
        <v>502</v>
      </c>
      <c r="H452" s="140">
        <v>15</v>
      </c>
      <c r="I452" s="141"/>
      <c r="J452" s="142">
        <f>ROUND(I452*H452,2)</f>
        <v>0</v>
      </c>
      <c r="K452" s="138" t="s">
        <v>183</v>
      </c>
      <c r="L452" s="30"/>
      <c r="M452" s="143" t="s">
        <v>1</v>
      </c>
      <c r="N452" s="144" t="s">
        <v>41</v>
      </c>
      <c r="O452" s="49"/>
      <c r="P452" s="145">
        <f>O452*H452</f>
        <v>0</v>
      </c>
      <c r="Q452" s="145">
        <v>0.00167</v>
      </c>
      <c r="R452" s="145">
        <f>Q452*H452</f>
        <v>0.02505</v>
      </c>
      <c r="S452" s="145">
        <v>0</v>
      </c>
      <c r="T452" s="146">
        <f>S452*H452</f>
        <v>0</v>
      </c>
      <c r="AR452" s="16" t="s">
        <v>123</v>
      </c>
      <c r="AT452" s="16" t="s">
        <v>120</v>
      </c>
      <c r="AU452" s="16" t="s">
        <v>79</v>
      </c>
      <c r="AY452" s="16" t="s">
        <v>118</v>
      </c>
      <c r="BE452" s="147">
        <f>IF(N452="základní",J452,0)</f>
        <v>0</v>
      </c>
      <c r="BF452" s="147">
        <f>IF(N452="snížená",J452,0)</f>
        <v>0</v>
      </c>
      <c r="BG452" s="147">
        <f>IF(N452="zákl. přenesená",J452,0)</f>
        <v>0</v>
      </c>
      <c r="BH452" s="147">
        <f>IF(N452="sníž. přenesená",J452,0)</f>
        <v>0</v>
      </c>
      <c r="BI452" s="147">
        <f>IF(N452="nulová",J452,0)</f>
        <v>0</v>
      </c>
      <c r="BJ452" s="16" t="s">
        <v>75</v>
      </c>
      <c r="BK452" s="147">
        <f>ROUND(I452*H452,2)</f>
        <v>0</v>
      </c>
      <c r="BL452" s="16" t="s">
        <v>123</v>
      </c>
      <c r="BM452" s="16" t="s">
        <v>581</v>
      </c>
    </row>
    <row r="453" spans="2:51" s="12" customFormat="1" ht="11.25">
      <c r="B453" s="156"/>
      <c r="D453" s="149" t="s">
        <v>125</v>
      </c>
      <c r="E453" s="157" t="s">
        <v>1</v>
      </c>
      <c r="F453" s="158" t="s">
        <v>582</v>
      </c>
      <c r="H453" s="159">
        <v>15</v>
      </c>
      <c r="I453" s="160"/>
      <c r="L453" s="156"/>
      <c r="M453" s="161"/>
      <c r="N453" s="162"/>
      <c r="O453" s="162"/>
      <c r="P453" s="162"/>
      <c r="Q453" s="162"/>
      <c r="R453" s="162"/>
      <c r="S453" s="162"/>
      <c r="T453" s="163"/>
      <c r="AT453" s="157" t="s">
        <v>125</v>
      </c>
      <c r="AU453" s="157" t="s">
        <v>79</v>
      </c>
      <c r="AV453" s="12" t="s">
        <v>79</v>
      </c>
      <c r="AW453" s="12" t="s">
        <v>32</v>
      </c>
      <c r="AX453" s="12" t="s">
        <v>70</v>
      </c>
      <c r="AY453" s="157" t="s">
        <v>118</v>
      </c>
    </row>
    <row r="454" spans="2:51" s="14" customFormat="1" ht="11.25">
      <c r="B454" s="172"/>
      <c r="D454" s="149" t="s">
        <v>125</v>
      </c>
      <c r="E454" s="173" t="s">
        <v>1</v>
      </c>
      <c r="F454" s="174" t="s">
        <v>179</v>
      </c>
      <c r="H454" s="175">
        <v>15</v>
      </c>
      <c r="I454" s="176"/>
      <c r="L454" s="172"/>
      <c r="M454" s="177"/>
      <c r="N454" s="178"/>
      <c r="O454" s="178"/>
      <c r="P454" s="178"/>
      <c r="Q454" s="178"/>
      <c r="R454" s="178"/>
      <c r="S454" s="178"/>
      <c r="T454" s="179"/>
      <c r="AT454" s="173" t="s">
        <v>125</v>
      </c>
      <c r="AU454" s="173" t="s">
        <v>79</v>
      </c>
      <c r="AV454" s="14" t="s">
        <v>123</v>
      </c>
      <c r="AW454" s="14" t="s">
        <v>32</v>
      </c>
      <c r="AX454" s="14" t="s">
        <v>75</v>
      </c>
      <c r="AY454" s="173" t="s">
        <v>118</v>
      </c>
    </row>
    <row r="455" spans="2:65" s="1" customFormat="1" ht="16.5" customHeight="1">
      <c r="B455" s="135"/>
      <c r="C455" s="180" t="s">
        <v>583</v>
      </c>
      <c r="D455" s="180" t="s">
        <v>435</v>
      </c>
      <c r="E455" s="181" t="s">
        <v>584</v>
      </c>
      <c r="F455" s="182" t="s">
        <v>585</v>
      </c>
      <c r="G455" s="183" t="s">
        <v>502</v>
      </c>
      <c r="H455" s="184">
        <v>2</v>
      </c>
      <c r="I455" s="185"/>
      <c r="J455" s="186">
        <f aca="true" t="shared" si="0" ref="J455:J486">ROUND(I455*H455,2)</f>
        <v>0</v>
      </c>
      <c r="K455" s="182" t="s">
        <v>183</v>
      </c>
      <c r="L455" s="187"/>
      <c r="M455" s="188" t="s">
        <v>1</v>
      </c>
      <c r="N455" s="189" t="s">
        <v>41</v>
      </c>
      <c r="O455" s="49"/>
      <c r="P455" s="145">
        <f aca="true" t="shared" si="1" ref="P455:P486">O455*H455</f>
        <v>0</v>
      </c>
      <c r="Q455" s="145">
        <v>0.009</v>
      </c>
      <c r="R455" s="145">
        <f aca="true" t="shared" si="2" ref="R455:R486">Q455*H455</f>
        <v>0.018</v>
      </c>
      <c r="S455" s="145">
        <v>0</v>
      </c>
      <c r="T455" s="146">
        <f aca="true" t="shared" si="3" ref="T455:T486">S455*H455</f>
        <v>0</v>
      </c>
      <c r="AR455" s="16" t="s">
        <v>224</v>
      </c>
      <c r="AT455" s="16" t="s">
        <v>435</v>
      </c>
      <c r="AU455" s="16" t="s">
        <v>79</v>
      </c>
      <c r="AY455" s="16" t="s">
        <v>118</v>
      </c>
      <c r="BE455" s="147">
        <f aca="true" t="shared" si="4" ref="BE455:BE486">IF(N455="základní",J455,0)</f>
        <v>0</v>
      </c>
      <c r="BF455" s="147">
        <f aca="true" t="shared" si="5" ref="BF455:BF486">IF(N455="snížená",J455,0)</f>
        <v>0</v>
      </c>
      <c r="BG455" s="147">
        <f aca="true" t="shared" si="6" ref="BG455:BG486">IF(N455="zákl. přenesená",J455,0)</f>
        <v>0</v>
      </c>
      <c r="BH455" s="147">
        <f aca="true" t="shared" si="7" ref="BH455:BH486">IF(N455="sníž. přenesená",J455,0)</f>
        <v>0</v>
      </c>
      <c r="BI455" s="147">
        <f aca="true" t="shared" si="8" ref="BI455:BI486">IF(N455="nulová",J455,0)</f>
        <v>0</v>
      </c>
      <c r="BJ455" s="16" t="s">
        <v>75</v>
      </c>
      <c r="BK455" s="147">
        <f aca="true" t="shared" si="9" ref="BK455:BK486">ROUND(I455*H455,2)</f>
        <v>0</v>
      </c>
      <c r="BL455" s="16" t="s">
        <v>123</v>
      </c>
      <c r="BM455" s="16" t="s">
        <v>586</v>
      </c>
    </row>
    <row r="456" spans="2:65" s="1" customFormat="1" ht="16.5" customHeight="1">
      <c r="B456" s="135"/>
      <c r="C456" s="180" t="s">
        <v>587</v>
      </c>
      <c r="D456" s="180" t="s">
        <v>435</v>
      </c>
      <c r="E456" s="181" t="s">
        <v>588</v>
      </c>
      <c r="F456" s="182" t="s">
        <v>589</v>
      </c>
      <c r="G456" s="183" t="s">
        <v>502</v>
      </c>
      <c r="H456" s="184">
        <v>3</v>
      </c>
      <c r="I456" s="185"/>
      <c r="J456" s="186">
        <f t="shared" si="0"/>
        <v>0</v>
      </c>
      <c r="K456" s="182" t="s">
        <v>1</v>
      </c>
      <c r="L456" s="187"/>
      <c r="M456" s="188" t="s">
        <v>1</v>
      </c>
      <c r="N456" s="189" t="s">
        <v>41</v>
      </c>
      <c r="O456" s="49"/>
      <c r="P456" s="145">
        <f t="shared" si="1"/>
        <v>0</v>
      </c>
      <c r="Q456" s="145">
        <v>0.0122</v>
      </c>
      <c r="R456" s="145">
        <f t="shared" si="2"/>
        <v>0.0366</v>
      </c>
      <c r="S456" s="145">
        <v>0</v>
      </c>
      <c r="T456" s="146">
        <f t="shared" si="3"/>
        <v>0</v>
      </c>
      <c r="AR456" s="16" t="s">
        <v>224</v>
      </c>
      <c r="AT456" s="16" t="s">
        <v>435</v>
      </c>
      <c r="AU456" s="16" t="s">
        <v>79</v>
      </c>
      <c r="AY456" s="16" t="s">
        <v>118</v>
      </c>
      <c r="BE456" s="147">
        <f t="shared" si="4"/>
        <v>0</v>
      </c>
      <c r="BF456" s="147">
        <f t="shared" si="5"/>
        <v>0</v>
      </c>
      <c r="BG456" s="147">
        <f t="shared" si="6"/>
        <v>0</v>
      </c>
      <c r="BH456" s="147">
        <f t="shared" si="7"/>
        <v>0</v>
      </c>
      <c r="BI456" s="147">
        <f t="shared" si="8"/>
        <v>0</v>
      </c>
      <c r="BJ456" s="16" t="s">
        <v>75</v>
      </c>
      <c r="BK456" s="147">
        <f t="shared" si="9"/>
        <v>0</v>
      </c>
      <c r="BL456" s="16" t="s">
        <v>123</v>
      </c>
      <c r="BM456" s="16" t="s">
        <v>590</v>
      </c>
    </row>
    <row r="457" spans="2:65" s="1" customFormat="1" ht="16.5" customHeight="1">
      <c r="B457" s="135"/>
      <c r="C457" s="180" t="s">
        <v>591</v>
      </c>
      <c r="D457" s="180" t="s">
        <v>435</v>
      </c>
      <c r="E457" s="181" t="s">
        <v>592</v>
      </c>
      <c r="F457" s="182" t="s">
        <v>593</v>
      </c>
      <c r="G457" s="183" t="s">
        <v>502</v>
      </c>
      <c r="H457" s="184">
        <v>2</v>
      </c>
      <c r="I457" s="185"/>
      <c r="J457" s="186">
        <f t="shared" si="0"/>
        <v>0</v>
      </c>
      <c r="K457" s="182" t="s">
        <v>183</v>
      </c>
      <c r="L457" s="187"/>
      <c r="M457" s="188" t="s">
        <v>1</v>
      </c>
      <c r="N457" s="189" t="s">
        <v>41</v>
      </c>
      <c r="O457" s="49"/>
      <c r="P457" s="145">
        <f t="shared" si="1"/>
        <v>0</v>
      </c>
      <c r="Q457" s="145">
        <v>0.0111</v>
      </c>
      <c r="R457" s="145">
        <f t="shared" si="2"/>
        <v>0.0222</v>
      </c>
      <c r="S457" s="145">
        <v>0</v>
      </c>
      <c r="T457" s="146">
        <f t="shared" si="3"/>
        <v>0</v>
      </c>
      <c r="AR457" s="16" t="s">
        <v>224</v>
      </c>
      <c r="AT457" s="16" t="s">
        <v>435</v>
      </c>
      <c r="AU457" s="16" t="s">
        <v>79</v>
      </c>
      <c r="AY457" s="16" t="s">
        <v>118</v>
      </c>
      <c r="BE457" s="147">
        <f t="shared" si="4"/>
        <v>0</v>
      </c>
      <c r="BF457" s="147">
        <f t="shared" si="5"/>
        <v>0</v>
      </c>
      <c r="BG457" s="147">
        <f t="shared" si="6"/>
        <v>0</v>
      </c>
      <c r="BH457" s="147">
        <f t="shared" si="7"/>
        <v>0</v>
      </c>
      <c r="BI457" s="147">
        <f t="shared" si="8"/>
        <v>0</v>
      </c>
      <c r="BJ457" s="16" t="s">
        <v>75</v>
      </c>
      <c r="BK457" s="147">
        <f t="shared" si="9"/>
        <v>0</v>
      </c>
      <c r="BL457" s="16" t="s">
        <v>123</v>
      </c>
      <c r="BM457" s="16" t="s">
        <v>594</v>
      </c>
    </row>
    <row r="458" spans="2:65" s="1" customFormat="1" ht="16.5" customHeight="1">
      <c r="B458" s="135"/>
      <c r="C458" s="180" t="s">
        <v>595</v>
      </c>
      <c r="D458" s="180" t="s">
        <v>435</v>
      </c>
      <c r="E458" s="181" t="s">
        <v>596</v>
      </c>
      <c r="F458" s="182" t="s">
        <v>597</v>
      </c>
      <c r="G458" s="183" t="s">
        <v>502</v>
      </c>
      <c r="H458" s="184">
        <v>3</v>
      </c>
      <c r="I458" s="185"/>
      <c r="J458" s="186">
        <f t="shared" si="0"/>
        <v>0</v>
      </c>
      <c r="K458" s="182" t="s">
        <v>1</v>
      </c>
      <c r="L458" s="187"/>
      <c r="M458" s="188" t="s">
        <v>1</v>
      </c>
      <c r="N458" s="189" t="s">
        <v>41</v>
      </c>
      <c r="O458" s="49"/>
      <c r="P458" s="145">
        <f t="shared" si="1"/>
        <v>0</v>
      </c>
      <c r="Q458" s="145">
        <v>0.0111</v>
      </c>
      <c r="R458" s="145">
        <f t="shared" si="2"/>
        <v>0.0333</v>
      </c>
      <c r="S458" s="145">
        <v>0</v>
      </c>
      <c r="T458" s="146">
        <f t="shared" si="3"/>
        <v>0</v>
      </c>
      <c r="AR458" s="16" t="s">
        <v>224</v>
      </c>
      <c r="AT458" s="16" t="s">
        <v>435</v>
      </c>
      <c r="AU458" s="16" t="s">
        <v>79</v>
      </c>
      <c r="AY458" s="16" t="s">
        <v>118</v>
      </c>
      <c r="BE458" s="147">
        <f t="shared" si="4"/>
        <v>0</v>
      </c>
      <c r="BF458" s="147">
        <f t="shared" si="5"/>
        <v>0</v>
      </c>
      <c r="BG458" s="147">
        <f t="shared" si="6"/>
        <v>0</v>
      </c>
      <c r="BH458" s="147">
        <f t="shared" si="7"/>
        <v>0</v>
      </c>
      <c r="BI458" s="147">
        <f t="shared" si="8"/>
        <v>0</v>
      </c>
      <c r="BJ458" s="16" t="s">
        <v>75</v>
      </c>
      <c r="BK458" s="147">
        <f t="shared" si="9"/>
        <v>0</v>
      </c>
      <c r="BL458" s="16" t="s">
        <v>123</v>
      </c>
      <c r="BM458" s="16" t="s">
        <v>598</v>
      </c>
    </row>
    <row r="459" spans="2:65" s="1" customFormat="1" ht="16.5" customHeight="1">
      <c r="B459" s="135"/>
      <c r="C459" s="180" t="s">
        <v>599</v>
      </c>
      <c r="D459" s="180" t="s">
        <v>435</v>
      </c>
      <c r="E459" s="181" t="s">
        <v>600</v>
      </c>
      <c r="F459" s="182" t="s">
        <v>601</v>
      </c>
      <c r="G459" s="183" t="s">
        <v>502</v>
      </c>
      <c r="H459" s="184">
        <v>1</v>
      </c>
      <c r="I459" s="185"/>
      <c r="J459" s="186">
        <f t="shared" si="0"/>
        <v>0</v>
      </c>
      <c r="K459" s="182" t="s">
        <v>1</v>
      </c>
      <c r="L459" s="187"/>
      <c r="M459" s="188" t="s">
        <v>1</v>
      </c>
      <c r="N459" s="189" t="s">
        <v>41</v>
      </c>
      <c r="O459" s="49"/>
      <c r="P459" s="145">
        <f t="shared" si="1"/>
        <v>0</v>
      </c>
      <c r="Q459" s="145">
        <v>0.0086</v>
      </c>
      <c r="R459" s="145">
        <f t="shared" si="2"/>
        <v>0.0086</v>
      </c>
      <c r="S459" s="145">
        <v>0</v>
      </c>
      <c r="T459" s="146">
        <f t="shared" si="3"/>
        <v>0</v>
      </c>
      <c r="AR459" s="16" t="s">
        <v>224</v>
      </c>
      <c r="AT459" s="16" t="s">
        <v>435</v>
      </c>
      <c r="AU459" s="16" t="s">
        <v>79</v>
      </c>
      <c r="AY459" s="16" t="s">
        <v>118</v>
      </c>
      <c r="BE459" s="147">
        <f t="shared" si="4"/>
        <v>0</v>
      </c>
      <c r="BF459" s="147">
        <f t="shared" si="5"/>
        <v>0</v>
      </c>
      <c r="BG459" s="147">
        <f t="shared" si="6"/>
        <v>0</v>
      </c>
      <c r="BH459" s="147">
        <f t="shared" si="7"/>
        <v>0</v>
      </c>
      <c r="BI459" s="147">
        <f t="shared" si="8"/>
        <v>0</v>
      </c>
      <c r="BJ459" s="16" t="s">
        <v>75</v>
      </c>
      <c r="BK459" s="147">
        <f t="shared" si="9"/>
        <v>0</v>
      </c>
      <c r="BL459" s="16" t="s">
        <v>123</v>
      </c>
      <c r="BM459" s="16" t="s">
        <v>602</v>
      </c>
    </row>
    <row r="460" spans="2:65" s="1" customFormat="1" ht="16.5" customHeight="1">
      <c r="B460" s="135"/>
      <c r="C460" s="180" t="s">
        <v>603</v>
      </c>
      <c r="D460" s="180" t="s">
        <v>435</v>
      </c>
      <c r="E460" s="181" t="s">
        <v>604</v>
      </c>
      <c r="F460" s="182" t="s">
        <v>605</v>
      </c>
      <c r="G460" s="183" t="s">
        <v>502</v>
      </c>
      <c r="H460" s="184">
        <v>4</v>
      </c>
      <c r="I460" s="185"/>
      <c r="J460" s="186">
        <f t="shared" si="0"/>
        <v>0</v>
      </c>
      <c r="K460" s="182" t="s">
        <v>1</v>
      </c>
      <c r="L460" s="187"/>
      <c r="M460" s="188" t="s">
        <v>1</v>
      </c>
      <c r="N460" s="189" t="s">
        <v>41</v>
      </c>
      <c r="O460" s="49"/>
      <c r="P460" s="145">
        <f t="shared" si="1"/>
        <v>0</v>
      </c>
      <c r="Q460" s="145">
        <v>0.0086</v>
      </c>
      <c r="R460" s="145">
        <f t="shared" si="2"/>
        <v>0.0344</v>
      </c>
      <c r="S460" s="145">
        <v>0</v>
      </c>
      <c r="T460" s="146">
        <f t="shared" si="3"/>
        <v>0</v>
      </c>
      <c r="AR460" s="16" t="s">
        <v>224</v>
      </c>
      <c r="AT460" s="16" t="s">
        <v>435</v>
      </c>
      <c r="AU460" s="16" t="s">
        <v>79</v>
      </c>
      <c r="AY460" s="16" t="s">
        <v>118</v>
      </c>
      <c r="BE460" s="147">
        <f t="shared" si="4"/>
        <v>0</v>
      </c>
      <c r="BF460" s="147">
        <f t="shared" si="5"/>
        <v>0</v>
      </c>
      <c r="BG460" s="147">
        <f t="shared" si="6"/>
        <v>0</v>
      </c>
      <c r="BH460" s="147">
        <f t="shared" si="7"/>
        <v>0</v>
      </c>
      <c r="BI460" s="147">
        <f t="shared" si="8"/>
        <v>0</v>
      </c>
      <c r="BJ460" s="16" t="s">
        <v>75</v>
      </c>
      <c r="BK460" s="147">
        <f t="shared" si="9"/>
        <v>0</v>
      </c>
      <c r="BL460" s="16" t="s">
        <v>123</v>
      </c>
      <c r="BM460" s="16" t="s">
        <v>606</v>
      </c>
    </row>
    <row r="461" spans="2:65" s="1" customFormat="1" ht="16.5" customHeight="1">
      <c r="B461" s="135"/>
      <c r="C461" s="136" t="s">
        <v>607</v>
      </c>
      <c r="D461" s="136" t="s">
        <v>120</v>
      </c>
      <c r="E461" s="137" t="s">
        <v>608</v>
      </c>
      <c r="F461" s="138" t="s">
        <v>609</v>
      </c>
      <c r="G461" s="139" t="s">
        <v>502</v>
      </c>
      <c r="H461" s="140">
        <v>1</v>
      </c>
      <c r="I461" s="141"/>
      <c r="J461" s="142">
        <f t="shared" si="0"/>
        <v>0</v>
      </c>
      <c r="K461" s="138" t="s">
        <v>183</v>
      </c>
      <c r="L461" s="30"/>
      <c r="M461" s="143" t="s">
        <v>1</v>
      </c>
      <c r="N461" s="144" t="s">
        <v>41</v>
      </c>
      <c r="O461" s="49"/>
      <c r="P461" s="145">
        <f t="shared" si="1"/>
        <v>0</v>
      </c>
      <c r="Q461" s="145">
        <v>0.00171</v>
      </c>
      <c r="R461" s="145">
        <f t="shared" si="2"/>
        <v>0.00171</v>
      </c>
      <c r="S461" s="145">
        <v>0</v>
      </c>
      <c r="T461" s="146">
        <f t="shared" si="3"/>
        <v>0</v>
      </c>
      <c r="AR461" s="16" t="s">
        <v>123</v>
      </c>
      <c r="AT461" s="16" t="s">
        <v>120</v>
      </c>
      <c r="AU461" s="16" t="s">
        <v>79</v>
      </c>
      <c r="AY461" s="16" t="s">
        <v>118</v>
      </c>
      <c r="BE461" s="147">
        <f t="shared" si="4"/>
        <v>0</v>
      </c>
      <c r="BF461" s="147">
        <f t="shared" si="5"/>
        <v>0</v>
      </c>
      <c r="BG461" s="147">
        <f t="shared" si="6"/>
        <v>0</v>
      </c>
      <c r="BH461" s="147">
        <f t="shared" si="7"/>
        <v>0</v>
      </c>
      <c r="BI461" s="147">
        <f t="shared" si="8"/>
        <v>0</v>
      </c>
      <c r="BJ461" s="16" t="s">
        <v>75</v>
      </c>
      <c r="BK461" s="147">
        <f t="shared" si="9"/>
        <v>0</v>
      </c>
      <c r="BL461" s="16" t="s">
        <v>123</v>
      </c>
      <c r="BM461" s="16" t="s">
        <v>610</v>
      </c>
    </row>
    <row r="462" spans="2:65" s="1" customFormat="1" ht="16.5" customHeight="1">
      <c r="B462" s="135"/>
      <c r="C462" s="180" t="s">
        <v>611</v>
      </c>
      <c r="D462" s="180" t="s">
        <v>435</v>
      </c>
      <c r="E462" s="181" t="s">
        <v>612</v>
      </c>
      <c r="F462" s="182" t="s">
        <v>613</v>
      </c>
      <c r="G462" s="183" t="s">
        <v>502</v>
      </c>
      <c r="H462" s="184">
        <v>1</v>
      </c>
      <c r="I462" s="185"/>
      <c r="J462" s="186">
        <f t="shared" si="0"/>
        <v>0</v>
      </c>
      <c r="K462" s="182" t="s">
        <v>183</v>
      </c>
      <c r="L462" s="187"/>
      <c r="M462" s="188" t="s">
        <v>1</v>
      </c>
      <c r="N462" s="189" t="s">
        <v>41</v>
      </c>
      <c r="O462" s="49"/>
      <c r="P462" s="145">
        <f t="shared" si="1"/>
        <v>0</v>
      </c>
      <c r="Q462" s="145">
        <v>0.0149</v>
      </c>
      <c r="R462" s="145">
        <f t="shared" si="2"/>
        <v>0.0149</v>
      </c>
      <c r="S462" s="145">
        <v>0</v>
      </c>
      <c r="T462" s="146">
        <f t="shared" si="3"/>
        <v>0</v>
      </c>
      <c r="AR462" s="16" t="s">
        <v>224</v>
      </c>
      <c r="AT462" s="16" t="s">
        <v>435</v>
      </c>
      <c r="AU462" s="16" t="s">
        <v>79</v>
      </c>
      <c r="AY462" s="16" t="s">
        <v>118</v>
      </c>
      <c r="BE462" s="147">
        <f t="shared" si="4"/>
        <v>0</v>
      </c>
      <c r="BF462" s="147">
        <f t="shared" si="5"/>
        <v>0</v>
      </c>
      <c r="BG462" s="147">
        <f t="shared" si="6"/>
        <v>0</v>
      </c>
      <c r="BH462" s="147">
        <f t="shared" si="7"/>
        <v>0</v>
      </c>
      <c r="BI462" s="147">
        <f t="shared" si="8"/>
        <v>0</v>
      </c>
      <c r="BJ462" s="16" t="s">
        <v>75</v>
      </c>
      <c r="BK462" s="147">
        <f t="shared" si="9"/>
        <v>0</v>
      </c>
      <c r="BL462" s="16" t="s">
        <v>123</v>
      </c>
      <c r="BM462" s="16" t="s">
        <v>614</v>
      </c>
    </row>
    <row r="463" spans="2:65" s="1" customFormat="1" ht="16.5" customHeight="1">
      <c r="B463" s="135"/>
      <c r="C463" s="136" t="s">
        <v>615</v>
      </c>
      <c r="D463" s="136" t="s">
        <v>120</v>
      </c>
      <c r="E463" s="137" t="s">
        <v>616</v>
      </c>
      <c r="F463" s="138" t="s">
        <v>617</v>
      </c>
      <c r="G463" s="139" t="s">
        <v>502</v>
      </c>
      <c r="H463" s="140">
        <v>2</v>
      </c>
      <c r="I463" s="141"/>
      <c r="J463" s="142">
        <f t="shared" si="0"/>
        <v>0</v>
      </c>
      <c r="K463" s="138" t="s">
        <v>183</v>
      </c>
      <c r="L463" s="30"/>
      <c r="M463" s="143" t="s">
        <v>1</v>
      </c>
      <c r="N463" s="144" t="s">
        <v>41</v>
      </c>
      <c r="O463" s="49"/>
      <c r="P463" s="145">
        <f t="shared" si="1"/>
        <v>0</v>
      </c>
      <c r="Q463" s="145">
        <v>0</v>
      </c>
      <c r="R463" s="145">
        <f t="shared" si="2"/>
        <v>0</v>
      </c>
      <c r="S463" s="145">
        <v>0</v>
      </c>
      <c r="T463" s="146">
        <f t="shared" si="3"/>
        <v>0</v>
      </c>
      <c r="AR463" s="16" t="s">
        <v>123</v>
      </c>
      <c r="AT463" s="16" t="s">
        <v>120</v>
      </c>
      <c r="AU463" s="16" t="s">
        <v>79</v>
      </c>
      <c r="AY463" s="16" t="s">
        <v>118</v>
      </c>
      <c r="BE463" s="147">
        <f t="shared" si="4"/>
        <v>0</v>
      </c>
      <c r="BF463" s="147">
        <f t="shared" si="5"/>
        <v>0</v>
      </c>
      <c r="BG463" s="147">
        <f t="shared" si="6"/>
        <v>0</v>
      </c>
      <c r="BH463" s="147">
        <f t="shared" si="7"/>
        <v>0</v>
      </c>
      <c r="BI463" s="147">
        <f t="shared" si="8"/>
        <v>0</v>
      </c>
      <c r="BJ463" s="16" t="s">
        <v>75</v>
      </c>
      <c r="BK463" s="147">
        <f t="shared" si="9"/>
        <v>0</v>
      </c>
      <c r="BL463" s="16" t="s">
        <v>123</v>
      </c>
      <c r="BM463" s="16" t="s">
        <v>618</v>
      </c>
    </row>
    <row r="464" spans="2:65" s="1" customFormat="1" ht="16.5" customHeight="1">
      <c r="B464" s="135"/>
      <c r="C464" s="180" t="s">
        <v>619</v>
      </c>
      <c r="D464" s="180" t="s">
        <v>435</v>
      </c>
      <c r="E464" s="181" t="s">
        <v>620</v>
      </c>
      <c r="F464" s="182" t="s">
        <v>621</v>
      </c>
      <c r="G464" s="183" t="s">
        <v>502</v>
      </c>
      <c r="H464" s="184">
        <v>1</v>
      </c>
      <c r="I464" s="185"/>
      <c r="J464" s="186">
        <f t="shared" si="0"/>
        <v>0</v>
      </c>
      <c r="K464" s="182" t="s">
        <v>183</v>
      </c>
      <c r="L464" s="187"/>
      <c r="M464" s="188" t="s">
        <v>1</v>
      </c>
      <c r="N464" s="189" t="s">
        <v>41</v>
      </c>
      <c r="O464" s="49"/>
      <c r="P464" s="145">
        <f t="shared" si="1"/>
        <v>0</v>
      </c>
      <c r="Q464" s="145">
        <v>0.0104</v>
      </c>
      <c r="R464" s="145">
        <f t="shared" si="2"/>
        <v>0.0104</v>
      </c>
      <c r="S464" s="145">
        <v>0</v>
      </c>
      <c r="T464" s="146">
        <f t="shared" si="3"/>
        <v>0</v>
      </c>
      <c r="AR464" s="16" t="s">
        <v>224</v>
      </c>
      <c r="AT464" s="16" t="s">
        <v>435</v>
      </c>
      <c r="AU464" s="16" t="s">
        <v>79</v>
      </c>
      <c r="AY464" s="16" t="s">
        <v>118</v>
      </c>
      <c r="BE464" s="147">
        <f t="shared" si="4"/>
        <v>0</v>
      </c>
      <c r="BF464" s="147">
        <f t="shared" si="5"/>
        <v>0</v>
      </c>
      <c r="BG464" s="147">
        <f t="shared" si="6"/>
        <v>0</v>
      </c>
      <c r="BH464" s="147">
        <f t="shared" si="7"/>
        <v>0</v>
      </c>
      <c r="BI464" s="147">
        <f t="shared" si="8"/>
        <v>0</v>
      </c>
      <c r="BJ464" s="16" t="s">
        <v>75</v>
      </c>
      <c r="BK464" s="147">
        <f t="shared" si="9"/>
        <v>0</v>
      </c>
      <c r="BL464" s="16" t="s">
        <v>123</v>
      </c>
      <c r="BM464" s="16" t="s">
        <v>622</v>
      </c>
    </row>
    <row r="465" spans="2:65" s="1" customFormat="1" ht="16.5" customHeight="1">
      <c r="B465" s="135"/>
      <c r="C465" s="180" t="s">
        <v>623</v>
      </c>
      <c r="D465" s="180" t="s">
        <v>435</v>
      </c>
      <c r="E465" s="181" t="s">
        <v>624</v>
      </c>
      <c r="F465" s="182" t="s">
        <v>625</v>
      </c>
      <c r="G465" s="183" t="s">
        <v>502</v>
      </c>
      <c r="H465" s="184">
        <v>1</v>
      </c>
      <c r="I465" s="185"/>
      <c r="J465" s="186">
        <f t="shared" si="0"/>
        <v>0</v>
      </c>
      <c r="K465" s="182" t="s">
        <v>183</v>
      </c>
      <c r="L465" s="187"/>
      <c r="M465" s="188" t="s">
        <v>1</v>
      </c>
      <c r="N465" s="189" t="s">
        <v>41</v>
      </c>
      <c r="O465" s="49"/>
      <c r="P465" s="145">
        <f t="shared" si="1"/>
        <v>0</v>
      </c>
      <c r="Q465" s="145">
        <v>0.0089</v>
      </c>
      <c r="R465" s="145">
        <f t="shared" si="2"/>
        <v>0.0089</v>
      </c>
      <c r="S465" s="145">
        <v>0</v>
      </c>
      <c r="T465" s="146">
        <f t="shared" si="3"/>
        <v>0</v>
      </c>
      <c r="AR465" s="16" t="s">
        <v>224</v>
      </c>
      <c r="AT465" s="16" t="s">
        <v>435</v>
      </c>
      <c r="AU465" s="16" t="s">
        <v>79</v>
      </c>
      <c r="AY465" s="16" t="s">
        <v>118</v>
      </c>
      <c r="BE465" s="147">
        <f t="shared" si="4"/>
        <v>0</v>
      </c>
      <c r="BF465" s="147">
        <f t="shared" si="5"/>
        <v>0</v>
      </c>
      <c r="BG465" s="147">
        <f t="shared" si="6"/>
        <v>0</v>
      </c>
      <c r="BH465" s="147">
        <f t="shared" si="7"/>
        <v>0</v>
      </c>
      <c r="BI465" s="147">
        <f t="shared" si="8"/>
        <v>0</v>
      </c>
      <c r="BJ465" s="16" t="s">
        <v>75</v>
      </c>
      <c r="BK465" s="147">
        <f t="shared" si="9"/>
        <v>0</v>
      </c>
      <c r="BL465" s="16" t="s">
        <v>123</v>
      </c>
      <c r="BM465" s="16" t="s">
        <v>626</v>
      </c>
    </row>
    <row r="466" spans="2:65" s="1" customFormat="1" ht="16.5" customHeight="1">
      <c r="B466" s="135"/>
      <c r="C466" s="136" t="s">
        <v>627</v>
      </c>
      <c r="D466" s="136" t="s">
        <v>120</v>
      </c>
      <c r="E466" s="137" t="s">
        <v>628</v>
      </c>
      <c r="F466" s="138" t="s">
        <v>629</v>
      </c>
      <c r="G466" s="139" t="s">
        <v>502</v>
      </c>
      <c r="H466" s="140">
        <v>13</v>
      </c>
      <c r="I466" s="141"/>
      <c r="J466" s="142">
        <f t="shared" si="0"/>
        <v>0</v>
      </c>
      <c r="K466" s="138" t="s">
        <v>183</v>
      </c>
      <c r="L466" s="30"/>
      <c r="M466" s="143" t="s">
        <v>1</v>
      </c>
      <c r="N466" s="144" t="s">
        <v>41</v>
      </c>
      <c r="O466" s="49"/>
      <c r="P466" s="145">
        <f t="shared" si="1"/>
        <v>0</v>
      </c>
      <c r="Q466" s="145">
        <v>0.00167</v>
      </c>
      <c r="R466" s="145">
        <f t="shared" si="2"/>
        <v>0.02171</v>
      </c>
      <c r="S466" s="145">
        <v>0</v>
      </c>
      <c r="T466" s="146">
        <f t="shared" si="3"/>
        <v>0</v>
      </c>
      <c r="AR466" s="16" t="s">
        <v>123</v>
      </c>
      <c r="AT466" s="16" t="s">
        <v>120</v>
      </c>
      <c r="AU466" s="16" t="s">
        <v>79</v>
      </c>
      <c r="AY466" s="16" t="s">
        <v>118</v>
      </c>
      <c r="BE466" s="147">
        <f t="shared" si="4"/>
        <v>0</v>
      </c>
      <c r="BF466" s="147">
        <f t="shared" si="5"/>
        <v>0</v>
      </c>
      <c r="BG466" s="147">
        <f t="shared" si="6"/>
        <v>0</v>
      </c>
      <c r="BH466" s="147">
        <f t="shared" si="7"/>
        <v>0</v>
      </c>
      <c r="BI466" s="147">
        <f t="shared" si="8"/>
        <v>0</v>
      </c>
      <c r="BJ466" s="16" t="s">
        <v>75</v>
      </c>
      <c r="BK466" s="147">
        <f t="shared" si="9"/>
        <v>0</v>
      </c>
      <c r="BL466" s="16" t="s">
        <v>123</v>
      </c>
      <c r="BM466" s="16" t="s">
        <v>630</v>
      </c>
    </row>
    <row r="467" spans="2:65" s="1" customFormat="1" ht="16.5" customHeight="1">
      <c r="B467" s="135"/>
      <c r="C467" s="180" t="s">
        <v>631</v>
      </c>
      <c r="D467" s="180" t="s">
        <v>435</v>
      </c>
      <c r="E467" s="181" t="s">
        <v>632</v>
      </c>
      <c r="F467" s="182" t="s">
        <v>633</v>
      </c>
      <c r="G467" s="183" t="s">
        <v>502</v>
      </c>
      <c r="H467" s="184">
        <v>3</v>
      </c>
      <c r="I467" s="185"/>
      <c r="J467" s="186">
        <f t="shared" si="0"/>
        <v>0</v>
      </c>
      <c r="K467" s="182" t="s">
        <v>183</v>
      </c>
      <c r="L467" s="187"/>
      <c r="M467" s="188" t="s">
        <v>1</v>
      </c>
      <c r="N467" s="189" t="s">
        <v>41</v>
      </c>
      <c r="O467" s="49"/>
      <c r="P467" s="145">
        <f t="shared" si="1"/>
        <v>0</v>
      </c>
      <c r="Q467" s="145">
        <v>0.0121</v>
      </c>
      <c r="R467" s="145">
        <f t="shared" si="2"/>
        <v>0.0363</v>
      </c>
      <c r="S467" s="145">
        <v>0</v>
      </c>
      <c r="T467" s="146">
        <f t="shared" si="3"/>
        <v>0</v>
      </c>
      <c r="AR467" s="16" t="s">
        <v>224</v>
      </c>
      <c r="AT467" s="16" t="s">
        <v>435</v>
      </c>
      <c r="AU467" s="16" t="s">
        <v>79</v>
      </c>
      <c r="AY467" s="16" t="s">
        <v>118</v>
      </c>
      <c r="BE467" s="147">
        <f t="shared" si="4"/>
        <v>0</v>
      </c>
      <c r="BF467" s="147">
        <f t="shared" si="5"/>
        <v>0</v>
      </c>
      <c r="BG467" s="147">
        <f t="shared" si="6"/>
        <v>0</v>
      </c>
      <c r="BH467" s="147">
        <f t="shared" si="7"/>
        <v>0</v>
      </c>
      <c r="BI467" s="147">
        <f t="shared" si="8"/>
        <v>0</v>
      </c>
      <c r="BJ467" s="16" t="s">
        <v>75</v>
      </c>
      <c r="BK467" s="147">
        <f t="shared" si="9"/>
        <v>0</v>
      </c>
      <c r="BL467" s="16" t="s">
        <v>123</v>
      </c>
      <c r="BM467" s="16" t="s">
        <v>634</v>
      </c>
    </row>
    <row r="468" spans="2:65" s="1" customFormat="1" ht="16.5" customHeight="1">
      <c r="B468" s="135"/>
      <c r="C468" s="180" t="s">
        <v>635</v>
      </c>
      <c r="D468" s="180" t="s">
        <v>435</v>
      </c>
      <c r="E468" s="181" t="s">
        <v>636</v>
      </c>
      <c r="F468" s="182" t="s">
        <v>637</v>
      </c>
      <c r="G468" s="183" t="s">
        <v>502</v>
      </c>
      <c r="H468" s="184">
        <v>1</v>
      </c>
      <c r="I468" s="185"/>
      <c r="J468" s="186">
        <f t="shared" si="0"/>
        <v>0</v>
      </c>
      <c r="K468" s="182" t="s">
        <v>1</v>
      </c>
      <c r="L468" s="187"/>
      <c r="M468" s="188" t="s">
        <v>1</v>
      </c>
      <c r="N468" s="189" t="s">
        <v>41</v>
      </c>
      <c r="O468" s="49"/>
      <c r="P468" s="145">
        <f t="shared" si="1"/>
        <v>0</v>
      </c>
      <c r="Q468" s="145">
        <v>0.0122</v>
      </c>
      <c r="R468" s="145">
        <f t="shared" si="2"/>
        <v>0.0122</v>
      </c>
      <c r="S468" s="145">
        <v>0</v>
      </c>
      <c r="T468" s="146">
        <f t="shared" si="3"/>
        <v>0</v>
      </c>
      <c r="AR468" s="16" t="s">
        <v>224</v>
      </c>
      <c r="AT468" s="16" t="s">
        <v>435</v>
      </c>
      <c r="AU468" s="16" t="s">
        <v>79</v>
      </c>
      <c r="AY468" s="16" t="s">
        <v>118</v>
      </c>
      <c r="BE468" s="147">
        <f t="shared" si="4"/>
        <v>0</v>
      </c>
      <c r="BF468" s="147">
        <f t="shared" si="5"/>
        <v>0</v>
      </c>
      <c r="BG468" s="147">
        <f t="shared" si="6"/>
        <v>0</v>
      </c>
      <c r="BH468" s="147">
        <f t="shared" si="7"/>
        <v>0</v>
      </c>
      <c r="BI468" s="147">
        <f t="shared" si="8"/>
        <v>0</v>
      </c>
      <c r="BJ468" s="16" t="s">
        <v>75</v>
      </c>
      <c r="BK468" s="147">
        <f t="shared" si="9"/>
        <v>0</v>
      </c>
      <c r="BL468" s="16" t="s">
        <v>123</v>
      </c>
      <c r="BM468" s="16" t="s">
        <v>638</v>
      </c>
    </row>
    <row r="469" spans="2:65" s="1" customFormat="1" ht="16.5" customHeight="1">
      <c r="B469" s="135"/>
      <c r="C469" s="180" t="s">
        <v>639</v>
      </c>
      <c r="D469" s="180" t="s">
        <v>435</v>
      </c>
      <c r="E469" s="181" t="s">
        <v>640</v>
      </c>
      <c r="F469" s="182" t="s">
        <v>641</v>
      </c>
      <c r="G469" s="183" t="s">
        <v>502</v>
      </c>
      <c r="H469" s="184">
        <v>1</v>
      </c>
      <c r="I469" s="185"/>
      <c r="J469" s="186">
        <f t="shared" si="0"/>
        <v>0</v>
      </c>
      <c r="K469" s="182" t="s">
        <v>183</v>
      </c>
      <c r="L469" s="187"/>
      <c r="M469" s="188" t="s">
        <v>1</v>
      </c>
      <c r="N469" s="189" t="s">
        <v>41</v>
      </c>
      <c r="O469" s="49"/>
      <c r="P469" s="145">
        <f t="shared" si="1"/>
        <v>0</v>
      </c>
      <c r="Q469" s="145">
        <v>0.0088</v>
      </c>
      <c r="R469" s="145">
        <f t="shared" si="2"/>
        <v>0.0088</v>
      </c>
      <c r="S469" s="145">
        <v>0</v>
      </c>
      <c r="T469" s="146">
        <f t="shared" si="3"/>
        <v>0</v>
      </c>
      <c r="AR469" s="16" t="s">
        <v>224</v>
      </c>
      <c r="AT469" s="16" t="s">
        <v>435</v>
      </c>
      <c r="AU469" s="16" t="s">
        <v>79</v>
      </c>
      <c r="AY469" s="16" t="s">
        <v>118</v>
      </c>
      <c r="BE469" s="147">
        <f t="shared" si="4"/>
        <v>0</v>
      </c>
      <c r="BF469" s="147">
        <f t="shared" si="5"/>
        <v>0</v>
      </c>
      <c r="BG469" s="147">
        <f t="shared" si="6"/>
        <v>0</v>
      </c>
      <c r="BH469" s="147">
        <f t="shared" si="7"/>
        <v>0</v>
      </c>
      <c r="BI469" s="147">
        <f t="shared" si="8"/>
        <v>0</v>
      </c>
      <c r="BJ469" s="16" t="s">
        <v>75</v>
      </c>
      <c r="BK469" s="147">
        <f t="shared" si="9"/>
        <v>0</v>
      </c>
      <c r="BL469" s="16" t="s">
        <v>123</v>
      </c>
      <c r="BM469" s="16" t="s">
        <v>642</v>
      </c>
    </row>
    <row r="470" spans="2:65" s="1" customFormat="1" ht="16.5" customHeight="1">
      <c r="B470" s="135"/>
      <c r="C470" s="180" t="s">
        <v>643</v>
      </c>
      <c r="D470" s="180" t="s">
        <v>435</v>
      </c>
      <c r="E470" s="181" t="s">
        <v>644</v>
      </c>
      <c r="F470" s="182" t="s">
        <v>645</v>
      </c>
      <c r="G470" s="183" t="s">
        <v>502</v>
      </c>
      <c r="H470" s="184">
        <v>4</v>
      </c>
      <c r="I470" s="185"/>
      <c r="J470" s="186">
        <f t="shared" si="0"/>
        <v>0</v>
      </c>
      <c r="K470" s="182" t="s">
        <v>183</v>
      </c>
      <c r="L470" s="187"/>
      <c r="M470" s="188" t="s">
        <v>1</v>
      </c>
      <c r="N470" s="189" t="s">
        <v>41</v>
      </c>
      <c r="O470" s="49"/>
      <c r="P470" s="145">
        <f t="shared" si="1"/>
        <v>0</v>
      </c>
      <c r="Q470" s="145">
        <v>0.0086</v>
      </c>
      <c r="R470" s="145">
        <f t="shared" si="2"/>
        <v>0.0344</v>
      </c>
      <c r="S470" s="145">
        <v>0</v>
      </c>
      <c r="T470" s="146">
        <f t="shared" si="3"/>
        <v>0</v>
      </c>
      <c r="AR470" s="16" t="s">
        <v>224</v>
      </c>
      <c r="AT470" s="16" t="s">
        <v>435</v>
      </c>
      <c r="AU470" s="16" t="s">
        <v>79</v>
      </c>
      <c r="AY470" s="16" t="s">
        <v>118</v>
      </c>
      <c r="BE470" s="147">
        <f t="shared" si="4"/>
        <v>0</v>
      </c>
      <c r="BF470" s="147">
        <f t="shared" si="5"/>
        <v>0</v>
      </c>
      <c r="BG470" s="147">
        <f t="shared" si="6"/>
        <v>0</v>
      </c>
      <c r="BH470" s="147">
        <f t="shared" si="7"/>
        <v>0</v>
      </c>
      <c r="BI470" s="147">
        <f t="shared" si="8"/>
        <v>0</v>
      </c>
      <c r="BJ470" s="16" t="s">
        <v>75</v>
      </c>
      <c r="BK470" s="147">
        <f t="shared" si="9"/>
        <v>0</v>
      </c>
      <c r="BL470" s="16" t="s">
        <v>123</v>
      </c>
      <c r="BM470" s="16" t="s">
        <v>646</v>
      </c>
    </row>
    <row r="471" spans="2:65" s="1" customFormat="1" ht="16.5" customHeight="1">
      <c r="B471" s="135"/>
      <c r="C471" s="180" t="s">
        <v>647</v>
      </c>
      <c r="D471" s="180" t="s">
        <v>435</v>
      </c>
      <c r="E471" s="181" t="s">
        <v>648</v>
      </c>
      <c r="F471" s="182" t="s">
        <v>649</v>
      </c>
      <c r="G471" s="183" t="s">
        <v>502</v>
      </c>
      <c r="H471" s="184">
        <v>1</v>
      </c>
      <c r="I471" s="185"/>
      <c r="J471" s="186">
        <f t="shared" si="0"/>
        <v>0</v>
      </c>
      <c r="K471" s="182" t="s">
        <v>1</v>
      </c>
      <c r="L471" s="187"/>
      <c r="M471" s="188" t="s">
        <v>1</v>
      </c>
      <c r="N471" s="189" t="s">
        <v>41</v>
      </c>
      <c r="O471" s="49"/>
      <c r="P471" s="145">
        <f t="shared" si="1"/>
        <v>0</v>
      </c>
      <c r="Q471" s="145">
        <v>0.0086</v>
      </c>
      <c r="R471" s="145">
        <f t="shared" si="2"/>
        <v>0.0086</v>
      </c>
      <c r="S471" s="145">
        <v>0</v>
      </c>
      <c r="T471" s="146">
        <f t="shared" si="3"/>
        <v>0</v>
      </c>
      <c r="AR471" s="16" t="s">
        <v>224</v>
      </c>
      <c r="AT471" s="16" t="s">
        <v>435</v>
      </c>
      <c r="AU471" s="16" t="s">
        <v>79</v>
      </c>
      <c r="AY471" s="16" t="s">
        <v>118</v>
      </c>
      <c r="BE471" s="147">
        <f t="shared" si="4"/>
        <v>0</v>
      </c>
      <c r="BF471" s="147">
        <f t="shared" si="5"/>
        <v>0</v>
      </c>
      <c r="BG471" s="147">
        <f t="shared" si="6"/>
        <v>0</v>
      </c>
      <c r="BH471" s="147">
        <f t="shared" si="7"/>
        <v>0</v>
      </c>
      <c r="BI471" s="147">
        <f t="shared" si="8"/>
        <v>0</v>
      </c>
      <c r="BJ471" s="16" t="s">
        <v>75</v>
      </c>
      <c r="BK471" s="147">
        <f t="shared" si="9"/>
        <v>0</v>
      </c>
      <c r="BL471" s="16" t="s">
        <v>123</v>
      </c>
      <c r="BM471" s="16" t="s">
        <v>650</v>
      </c>
    </row>
    <row r="472" spans="2:65" s="1" customFormat="1" ht="16.5" customHeight="1">
      <c r="B472" s="135"/>
      <c r="C472" s="180" t="s">
        <v>651</v>
      </c>
      <c r="D472" s="180" t="s">
        <v>435</v>
      </c>
      <c r="E472" s="181" t="s">
        <v>652</v>
      </c>
      <c r="F472" s="182" t="s">
        <v>653</v>
      </c>
      <c r="G472" s="183" t="s">
        <v>502</v>
      </c>
      <c r="H472" s="184">
        <v>3</v>
      </c>
      <c r="I472" s="185"/>
      <c r="J472" s="186">
        <f t="shared" si="0"/>
        <v>0</v>
      </c>
      <c r="K472" s="182" t="s">
        <v>1</v>
      </c>
      <c r="L472" s="187"/>
      <c r="M472" s="188" t="s">
        <v>1</v>
      </c>
      <c r="N472" s="189" t="s">
        <v>41</v>
      </c>
      <c r="O472" s="49"/>
      <c r="P472" s="145">
        <f t="shared" si="1"/>
        <v>0</v>
      </c>
      <c r="Q472" s="145">
        <v>0.0086</v>
      </c>
      <c r="R472" s="145">
        <f t="shared" si="2"/>
        <v>0.0258</v>
      </c>
      <c r="S472" s="145">
        <v>0</v>
      </c>
      <c r="T472" s="146">
        <f t="shared" si="3"/>
        <v>0</v>
      </c>
      <c r="AR472" s="16" t="s">
        <v>224</v>
      </c>
      <c r="AT472" s="16" t="s">
        <v>435</v>
      </c>
      <c r="AU472" s="16" t="s">
        <v>79</v>
      </c>
      <c r="AY472" s="16" t="s">
        <v>118</v>
      </c>
      <c r="BE472" s="147">
        <f t="shared" si="4"/>
        <v>0</v>
      </c>
      <c r="BF472" s="147">
        <f t="shared" si="5"/>
        <v>0</v>
      </c>
      <c r="BG472" s="147">
        <f t="shared" si="6"/>
        <v>0</v>
      </c>
      <c r="BH472" s="147">
        <f t="shared" si="7"/>
        <v>0</v>
      </c>
      <c r="BI472" s="147">
        <f t="shared" si="8"/>
        <v>0</v>
      </c>
      <c r="BJ472" s="16" t="s">
        <v>75</v>
      </c>
      <c r="BK472" s="147">
        <f t="shared" si="9"/>
        <v>0</v>
      </c>
      <c r="BL472" s="16" t="s">
        <v>123</v>
      </c>
      <c r="BM472" s="16" t="s">
        <v>654</v>
      </c>
    </row>
    <row r="473" spans="2:65" s="1" customFormat="1" ht="16.5" customHeight="1">
      <c r="B473" s="135"/>
      <c r="C473" s="136" t="s">
        <v>655</v>
      </c>
      <c r="D473" s="136" t="s">
        <v>120</v>
      </c>
      <c r="E473" s="137" t="s">
        <v>656</v>
      </c>
      <c r="F473" s="138" t="s">
        <v>657</v>
      </c>
      <c r="G473" s="139" t="s">
        <v>502</v>
      </c>
      <c r="H473" s="140">
        <v>2</v>
      </c>
      <c r="I473" s="141"/>
      <c r="J473" s="142">
        <f t="shared" si="0"/>
        <v>0</v>
      </c>
      <c r="K473" s="138" t="s">
        <v>183</v>
      </c>
      <c r="L473" s="30"/>
      <c r="M473" s="143" t="s">
        <v>1</v>
      </c>
      <c r="N473" s="144" t="s">
        <v>41</v>
      </c>
      <c r="O473" s="49"/>
      <c r="P473" s="145">
        <f t="shared" si="1"/>
        <v>0</v>
      </c>
      <c r="Q473" s="145">
        <v>0.00171</v>
      </c>
      <c r="R473" s="145">
        <f t="shared" si="2"/>
        <v>0.00342</v>
      </c>
      <c r="S473" s="145">
        <v>0</v>
      </c>
      <c r="T473" s="146">
        <f t="shared" si="3"/>
        <v>0</v>
      </c>
      <c r="AR473" s="16" t="s">
        <v>123</v>
      </c>
      <c r="AT473" s="16" t="s">
        <v>120</v>
      </c>
      <c r="AU473" s="16" t="s">
        <v>79</v>
      </c>
      <c r="AY473" s="16" t="s">
        <v>118</v>
      </c>
      <c r="BE473" s="147">
        <f t="shared" si="4"/>
        <v>0</v>
      </c>
      <c r="BF473" s="147">
        <f t="shared" si="5"/>
        <v>0</v>
      </c>
      <c r="BG473" s="147">
        <f t="shared" si="6"/>
        <v>0</v>
      </c>
      <c r="BH473" s="147">
        <f t="shared" si="7"/>
        <v>0</v>
      </c>
      <c r="BI473" s="147">
        <f t="shared" si="8"/>
        <v>0</v>
      </c>
      <c r="BJ473" s="16" t="s">
        <v>75</v>
      </c>
      <c r="BK473" s="147">
        <f t="shared" si="9"/>
        <v>0</v>
      </c>
      <c r="BL473" s="16" t="s">
        <v>123</v>
      </c>
      <c r="BM473" s="16" t="s">
        <v>658</v>
      </c>
    </row>
    <row r="474" spans="2:65" s="1" customFormat="1" ht="16.5" customHeight="1">
      <c r="B474" s="135"/>
      <c r="C474" s="180" t="s">
        <v>659</v>
      </c>
      <c r="D474" s="180" t="s">
        <v>435</v>
      </c>
      <c r="E474" s="181" t="s">
        <v>660</v>
      </c>
      <c r="F474" s="182" t="s">
        <v>661</v>
      </c>
      <c r="G474" s="183" t="s">
        <v>502</v>
      </c>
      <c r="H474" s="184">
        <v>1</v>
      </c>
      <c r="I474" s="185"/>
      <c r="J474" s="186">
        <f t="shared" si="0"/>
        <v>0</v>
      </c>
      <c r="K474" s="182" t="s">
        <v>183</v>
      </c>
      <c r="L474" s="187"/>
      <c r="M474" s="188" t="s">
        <v>1</v>
      </c>
      <c r="N474" s="189" t="s">
        <v>41</v>
      </c>
      <c r="O474" s="49"/>
      <c r="P474" s="145">
        <f t="shared" si="1"/>
        <v>0</v>
      </c>
      <c r="Q474" s="145">
        <v>0.0197</v>
      </c>
      <c r="R474" s="145">
        <f t="shared" si="2"/>
        <v>0.0197</v>
      </c>
      <c r="S474" s="145">
        <v>0</v>
      </c>
      <c r="T474" s="146">
        <f t="shared" si="3"/>
        <v>0</v>
      </c>
      <c r="AR474" s="16" t="s">
        <v>224</v>
      </c>
      <c r="AT474" s="16" t="s">
        <v>435</v>
      </c>
      <c r="AU474" s="16" t="s">
        <v>79</v>
      </c>
      <c r="AY474" s="16" t="s">
        <v>118</v>
      </c>
      <c r="BE474" s="147">
        <f t="shared" si="4"/>
        <v>0</v>
      </c>
      <c r="BF474" s="147">
        <f t="shared" si="5"/>
        <v>0</v>
      </c>
      <c r="BG474" s="147">
        <f t="shared" si="6"/>
        <v>0</v>
      </c>
      <c r="BH474" s="147">
        <f t="shared" si="7"/>
        <v>0</v>
      </c>
      <c r="BI474" s="147">
        <f t="shared" si="8"/>
        <v>0</v>
      </c>
      <c r="BJ474" s="16" t="s">
        <v>75</v>
      </c>
      <c r="BK474" s="147">
        <f t="shared" si="9"/>
        <v>0</v>
      </c>
      <c r="BL474" s="16" t="s">
        <v>123</v>
      </c>
      <c r="BM474" s="16" t="s">
        <v>662</v>
      </c>
    </row>
    <row r="475" spans="2:65" s="1" customFormat="1" ht="16.5" customHeight="1">
      <c r="B475" s="135"/>
      <c r="C475" s="180" t="s">
        <v>663</v>
      </c>
      <c r="D475" s="180" t="s">
        <v>435</v>
      </c>
      <c r="E475" s="181" t="s">
        <v>664</v>
      </c>
      <c r="F475" s="182" t="s">
        <v>665</v>
      </c>
      <c r="G475" s="183" t="s">
        <v>502</v>
      </c>
      <c r="H475" s="184">
        <v>1</v>
      </c>
      <c r="I475" s="185"/>
      <c r="J475" s="186">
        <f t="shared" si="0"/>
        <v>0</v>
      </c>
      <c r="K475" s="182" t="s">
        <v>1</v>
      </c>
      <c r="L475" s="187"/>
      <c r="M475" s="188" t="s">
        <v>1</v>
      </c>
      <c r="N475" s="189" t="s">
        <v>41</v>
      </c>
      <c r="O475" s="49"/>
      <c r="P475" s="145">
        <f t="shared" si="1"/>
        <v>0</v>
      </c>
      <c r="Q475" s="145">
        <v>0.0145</v>
      </c>
      <c r="R475" s="145">
        <f t="shared" si="2"/>
        <v>0.0145</v>
      </c>
      <c r="S475" s="145">
        <v>0</v>
      </c>
      <c r="T475" s="146">
        <f t="shared" si="3"/>
        <v>0</v>
      </c>
      <c r="AR475" s="16" t="s">
        <v>224</v>
      </c>
      <c r="AT475" s="16" t="s">
        <v>435</v>
      </c>
      <c r="AU475" s="16" t="s">
        <v>79</v>
      </c>
      <c r="AY475" s="16" t="s">
        <v>118</v>
      </c>
      <c r="BE475" s="147">
        <f t="shared" si="4"/>
        <v>0</v>
      </c>
      <c r="BF475" s="147">
        <f t="shared" si="5"/>
        <v>0</v>
      </c>
      <c r="BG475" s="147">
        <f t="shared" si="6"/>
        <v>0</v>
      </c>
      <c r="BH475" s="147">
        <f t="shared" si="7"/>
        <v>0</v>
      </c>
      <c r="BI475" s="147">
        <f t="shared" si="8"/>
        <v>0</v>
      </c>
      <c r="BJ475" s="16" t="s">
        <v>75</v>
      </c>
      <c r="BK475" s="147">
        <f t="shared" si="9"/>
        <v>0</v>
      </c>
      <c r="BL475" s="16" t="s">
        <v>123</v>
      </c>
      <c r="BM475" s="16" t="s">
        <v>666</v>
      </c>
    </row>
    <row r="476" spans="2:65" s="1" customFormat="1" ht="16.5" customHeight="1">
      <c r="B476" s="135"/>
      <c r="C476" s="136" t="s">
        <v>667</v>
      </c>
      <c r="D476" s="136" t="s">
        <v>120</v>
      </c>
      <c r="E476" s="137" t="s">
        <v>668</v>
      </c>
      <c r="F476" s="138" t="s">
        <v>669</v>
      </c>
      <c r="G476" s="139" t="s">
        <v>502</v>
      </c>
      <c r="H476" s="140">
        <v>1</v>
      </c>
      <c r="I476" s="141"/>
      <c r="J476" s="142">
        <f t="shared" si="0"/>
        <v>0</v>
      </c>
      <c r="K476" s="138" t="s">
        <v>183</v>
      </c>
      <c r="L476" s="30"/>
      <c r="M476" s="143" t="s">
        <v>1</v>
      </c>
      <c r="N476" s="144" t="s">
        <v>41</v>
      </c>
      <c r="O476" s="49"/>
      <c r="P476" s="145">
        <f t="shared" si="1"/>
        <v>0</v>
      </c>
      <c r="Q476" s="145">
        <v>0.00296</v>
      </c>
      <c r="R476" s="145">
        <f t="shared" si="2"/>
        <v>0.00296</v>
      </c>
      <c r="S476" s="145">
        <v>0</v>
      </c>
      <c r="T476" s="146">
        <f t="shared" si="3"/>
        <v>0</v>
      </c>
      <c r="AR476" s="16" t="s">
        <v>123</v>
      </c>
      <c r="AT476" s="16" t="s">
        <v>120</v>
      </c>
      <c r="AU476" s="16" t="s">
        <v>79</v>
      </c>
      <c r="AY476" s="16" t="s">
        <v>118</v>
      </c>
      <c r="BE476" s="147">
        <f t="shared" si="4"/>
        <v>0</v>
      </c>
      <c r="BF476" s="147">
        <f t="shared" si="5"/>
        <v>0</v>
      </c>
      <c r="BG476" s="147">
        <f t="shared" si="6"/>
        <v>0</v>
      </c>
      <c r="BH476" s="147">
        <f t="shared" si="7"/>
        <v>0</v>
      </c>
      <c r="BI476" s="147">
        <f t="shared" si="8"/>
        <v>0</v>
      </c>
      <c r="BJ476" s="16" t="s">
        <v>75</v>
      </c>
      <c r="BK476" s="147">
        <f t="shared" si="9"/>
        <v>0</v>
      </c>
      <c r="BL476" s="16" t="s">
        <v>123</v>
      </c>
      <c r="BM476" s="16" t="s">
        <v>670</v>
      </c>
    </row>
    <row r="477" spans="2:65" s="1" customFormat="1" ht="16.5" customHeight="1">
      <c r="B477" s="135"/>
      <c r="C477" s="180" t="s">
        <v>671</v>
      </c>
      <c r="D477" s="180" t="s">
        <v>435</v>
      </c>
      <c r="E477" s="181" t="s">
        <v>672</v>
      </c>
      <c r="F477" s="182" t="s">
        <v>673</v>
      </c>
      <c r="G477" s="183" t="s">
        <v>502</v>
      </c>
      <c r="H477" s="184">
        <v>1</v>
      </c>
      <c r="I477" s="185"/>
      <c r="J477" s="186">
        <f t="shared" si="0"/>
        <v>0</v>
      </c>
      <c r="K477" s="182" t="s">
        <v>183</v>
      </c>
      <c r="L477" s="187"/>
      <c r="M477" s="188" t="s">
        <v>1</v>
      </c>
      <c r="N477" s="189" t="s">
        <v>41</v>
      </c>
      <c r="O477" s="49"/>
      <c r="P477" s="145">
        <f t="shared" si="1"/>
        <v>0</v>
      </c>
      <c r="Q477" s="145">
        <v>0.0236</v>
      </c>
      <c r="R477" s="145">
        <f t="shared" si="2"/>
        <v>0.0236</v>
      </c>
      <c r="S477" s="145">
        <v>0</v>
      </c>
      <c r="T477" s="146">
        <f t="shared" si="3"/>
        <v>0</v>
      </c>
      <c r="AR477" s="16" t="s">
        <v>224</v>
      </c>
      <c r="AT477" s="16" t="s">
        <v>435</v>
      </c>
      <c r="AU477" s="16" t="s">
        <v>79</v>
      </c>
      <c r="AY477" s="16" t="s">
        <v>118</v>
      </c>
      <c r="BE477" s="147">
        <f t="shared" si="4"/>
        <v>0</v>
      </c>
      <c r="BF477" s="147">
        <f t="shared" si="5"/>
        <v>0</v>
      </c>
      <c r="BG477" s="147">
        <f t="shared" si="6"/>
        <v>0</v>
      </c>
      <c r="BH477" s="147">
        <f t="shared" si="7"/>
        <v>0</v>
      </c>
      <c r="BI477" s="147">
        <f t="shared" si="8"/>
        <v>0</v>
      </c>
      <c r="BJ477" s="16" t="s">
        <v>75</v>
      </c>
      <c r="BK477" s="147">
        <f t="shared" si="9"/>
        <v>0</v>
      </c>
      <c r="BL477" s="16" t="s">
        <v>123</v>
      </c>
      <c r="BM477" s="16" t="s">
        <v>674</v>
      </c>
    </row>
    <row r="478" spans="2:65" s="1" customFormat="1" ht="16.5" customHeight="1">
      <c r="B478" s="135"/>
      <c r="C478" s="136" t="s">
        <v>675</v>
      </c>
      <c r="D478" s="136" t="s">
        <v>120</v>
      </c>
      <c r="E478" s="137" t="s">
        <v>676</v>
      </c>
      <c r="F478" s="138" t="s">
        <v>677</v>
      </c>
      <c r="G478" s="139" t="s">
        <v>502</v>
      </c>
      <c r="H478" s="140">
        <v>5</v>
      </c>
      <c r="I478" s="141"/>
      <c r="J478" s="142">
        <f t="shared" si="0"/>
        <v>0</v>
      </c>
      <c r="K478" s="138" t="s">
        <v>183</v>
      </c>
      <c r="L478" s="30"/>
      <c r="M478" s="143" t="s">
        <v>1</v>
      </c>
      <c r="N478" s="144" t="s">
        <v>41</v>
      </c>
      <c r="O478" s="49"/>
      <c r="P478" s="145">
        <f t="shared" si="1"/>
        <v>0</v>
      </c>
      <c r="Q478" s="145">
        <v>0</v>
      </c>
      <c r="R478" s="145">
        <f t="shared" si="2"/>
        <v>0</v>
      </c>
      <c r="S478" s="145">
        <v>0</v>
      </c>
      <c r="T478" s="146">
        <f t="shared" si="3"/>
        <v>0</v>
      </c>
      <c r="AR478" s="16" t="s">
        <v>123</v>
      </c>
      <c r="AT478" s="16" t="s">
        <v>120</v>
      </c>
      <c r="AU478" s="16" t="s">
        <v>79</v>
      </c>
      <c r="AY478" s="16" t="s">
        <v>118</v>
      </c>
      <c r="BE478" s="147">
        <f t="shared" si="4"/>
        <v>0</v>
      </c>
      <c r="BF478" s="147">
        <f t="shared" si="5"/>
        <v>0</v>
      </c>
      <c r="BG478" s="147">
        <f t="shared" si="6"/>
        <v>0</v>
      </c>
      <c r="BH478" s="147">
        <f t="shared" si="7"/>
        <v>0</v>
      </c>
      <c r="BI478" s="147">
        <f t="shared" si="8"/>
        <v>0</v>
      </c>
      <c r="BJ478" s="16" t="s">
        <v>75</v>
      </c>
      <c r="BK478" s="147">
        <f t="shared" si="9"/>
        <v>0</v>
      </c>
      <c r="BL478" s="16" t="s">
        <v>123</v>
      </c>
      <c r="BM478" s="16" t="s">
        <v>678</v>
      </c>
    </row>
    <row r="479" spans="2:65" s="1" customFormat="1" ht="16.5" customHeight="1">
      <c r="B479" s="135"/>
      <c r="C479" s="180" t="s">
        <v>679</v>
      </c>
      <c r="D479" s="180" t="s">
        <v>435</v>
      </c>
      <c r="E479" s="181" t="s">
        <v>680</v>
      </c>
      <c r="F479" s="182" t="s">
        <v>681</v>
      </c>
      <c r="G479" s="183" t="s">
        <v>502</v>
      </c>
      <c r="H479" s="184">
        <v>1</v>
      </c>
      <c r="I479" s="185"/>
      <c r="J479" s="186">
        <f t="shared" si="0"/>
        <v>0</v>
      </c>
      <c r="K479" s="182" t="s">
        <v>183</v>
      </c>
      <c r="L479" s="187"/>
      <c r="M479" s="188" t="s">
        <v>1</v>
      </c>
      <c r="N479" s="189" t="s">
        <v>41</v>
      </c>
      <c r="O479" s="49"/>
      <c r="P479" s="145">
        <f t="shared" si="1"/>
        <v>0</v>
      </c>
      <c r="Q479" s="145">
        <v>0.0241</v>
      </c>
      <c r="R479" s="145">
        <f t="shared" si="2"/>
        <v>0.0241</v>
      </c>
      <c r="S479" s="145">
        <v>0</v>
      </c>
      <c r="T479" s="146">
        <f t="shared" si="3"/>
        <v>0</v>
      </c>
      <c r="AR479" s="16" t="s">
        <v>224</v>
      </c>
      <c r="AT479" s="16" t="s">
        <v>435</v>
      </c>
      <c r="AU479" s="16" t="s">
        <v>79</v>
      </c>
      <c r="AY479" s="16" t="s">
        <v>118</v>
      </c>
      <c r="BE479" s="147">
        <f t="shared" si="4"/>
        <v>0</v>
      </c>
      <c r="BF479" s="147">
        <f t="shared" si="5"/>
        <v>0</v>
      </c>
      <c r="BG479" s="147">
        <f t="shared" si="6"/>
        <v>0</v>
      </c>
      <c r="BH479" s="147">
        <f t="shared" si="7"/>
        <v>0</v>
      </c>
      <c r="BI479" s="147">
        <f t="shared" si="8"/>
        <v>0</v>
      </c>
      <c r="BJ479" s="16" t="s">
        <v>75</v>
      </c>
      <c r="BK479" s="147">
        <f t="shared" si="9"/>
        <v>0</v>
      </c>
      <c r="BL479" s="16" t="s">
        <v>123</v>
      </c>
      <c r="BM479" s="16" t="s">
        <v>682</v>
      </c>
    </row>
    <row r="480" spans="2:65" s="1" customFormat="1" ht="16.5" customHeight="1">
      <c r="B480" s="135"/>
      <c r="C480" s="180" t="s">
        <v>683</v>
      </c>
      <c r="D480" s="180" t="s">
        <v>435</v>
      </c>
      <c r="E480" s="181" t="s">
        <v>684</v>
      </c>
      <c r="F480" s="182" t="s">
        <v>685</v>
      </c>
      <c r="G480" s="183" t="s">
        <v>502</v>
      </c>
      <c r="H480" s="184">
        <v>1</v>
      </c>
      <c r="I480" s="185"/>
      <c r="J480" s="186">
        <f t="shared" si="0"/>
        <v>0</v>
      </c>
      <c r="K480" s="182" t="s">
        <v>183</v>
      </c>
      <c r="L480" s="187"/>
      <c r="M480" s="188" t="s">
        <v>1</v>
      </c>
      <c r="N480" s="189" t="s">
        <v>41</v>
      </c>
      <c r="O480" s="49"/>
      <c r="P480" s="145">
        <f t="shared" si="1"/>
        <v>0</v>
      </c>
      <c r="Q480" s="145">
        <v>0.0233</v>
      </c>
      <c r="R480" s="145">
        <f t="shared" si="2"/>
        <v>0.0233</v>
      </c>
      <c r="S480" s="145">
        <v>0</v>
      </c>
      <c r="T480" s="146">
        <f t="shared" si="3"/>
        <v>0</v>
      </c>
      <c r="AR480" s="16" t="s">
        <v>224</v>
      </c>
      <c r="AT480" s="16" t="s">
        <v>435</v>
      </c>
      <c r="AU480" s="16" t="s">
        <v>79</v>
      </c>
      <c r="AY480" s="16" t="s">
        <v>118</v>
      </c>
      <c r="BE480" s="147">
        <f t="shared" si="4"/>
        <v>0</v>
      </c>
      <c r="BF480" s="147">
        <f t="shared" si="5"/>
        <v>0</v>
      </c>
      <c r="BG480" s="147">
        <f t="shared" si="6"/>
        <v>0</v>
      </c>
      <c r="BH480" s="147">
        <f t="shared" si="7"/>
        <v>0</v>
      </c>
      <c r="BI480" s="147">
        <f t="shared" si="8"/>
        <v>0</v>
      </c>
      <c r="BJ480" s="16" t="s">
        <v>75</v>
      </c>
      <c r="BK480" s="147">
        <f t="shared" si="9"/>
        <v>0</v>
      </c>
      <c r="BL480" s="16" t="s">
        <v>123</v>
      </c>
      <c r="BM480" s="16" t="s">
        <v>686</v>
      </c>
    </row>
    <row r="481" spans="2:65" s="1" customFormat="1" ht="16.5" customHeight="1">
      <c r="B481" s="135"/>
      <c r="C481" s="180" t="s">
        <v>687</v>
      </c>
      <c r="D481" s="180" t="s">
        <v>435</v>
      </c>
      <c r="E481" s="181" t="s">
        <v>688</v>
      </c>
      <c r="F481" s="182" t="s">
        <v>689</v>
      </c>
      <c r="G481" s="183" t="s">
        <v>502</v>
      </c>
      <c r="H481" s="184">
        <v>2</v>
      </c>
      <c r="I481" s="185"/>
      <c r="J481" s="186">
        <f t="shared" si="0"/>
        <v>0</v>
      </c>
      <c r="K481" s="182" t="s">
        <v>1</v>
      </c>
      <c r="L481" s="187"/>
      <c r="M481" s="188" t="s">
        <v>1</v>
      </c>
      <c r="N481" s="189" t="s">
        <v>41</v>
      </c>
      <c r="O481" s="49"/>
      <c r="P481" s="145">
        <f t="shared" si="1"/>
        <v>0</v>
      </c>
      <c r="Q481" s="145">
        <v>0.0213</v>
      </c>
      <c r="R481" s="145">
        <f t="shared" si="2"/>
        <v>0.0426</v>
      </c>
      <c r="S481" s="145">
        <v>0</v>
      </c>
      <c r="T481" s="146">
        <f t="shared" si="3"/>
        <v>0</v>
      </c>
      <c r="AR481" s="16" t="s">
        <v>224</v>
      </c>
      <c r="AT481" s="16" t="s">
        <v>435</v>
      </c>
      <c r="AU481" s="16" t="s">
        <v>79</v>
      </c>
      <c r="AY481" s="16" t="s">
        <v>118</v>
      </c>
      <c r="BE481" s="147">
        <f t="shared" si="4"/>
        <v>0</v>
      </c>
      <c r="BF481" s="147">
        <f t="shared" si="5"/>
        <v>0</v>
      </c>
      <c r="BG481" s="147">
        <f t="shared" si="6"/>
        <v>0</v>
      </c>
      <c r="BH481" s="147">
        <f t="shared" si="7"/>
        <v>0</v>
      </c>
      <c r="BI481" s="147">
        <f t="shared" si="8"/>
        <v>0</v>
      </c>
      <c r="BJ481" s="16" t="s">
        <v>75</v>
      </c>
      <c r="BK481" s="147">
        <f t="shared" si="9"/>
        <v>0</v>
      </c>
      <c r="BL481" s="16" t="s">
        <v>123</v>
      </c>
      <c r="BM481" s="16" t="s">
        <v>690</v>
      </c>
    </row>
    <row r="482" spans="2:65" s="1" customFormat="1" ht="16.5" customHeight="1">
      <c r="B482" s="135"/>
      <c r="C482" s="180" t="s">
        <v>691</v>
      </c>
      <c r="D482" s="180" t="s">
        <v>435</v>
      </c>
      <c r="E482" s="181" t="s">
        <v>692</v>
      </c>
      <c r="F482" s="182" t="s">
        <v>693</v>
      </c>
      <c r="G482" s="183" t="s">
        <v>502</v>
      </c>
      <c r="H482" s="184">
        <v>1</v>
      </c>
      <c r="I482" s="185"/>
      <c r="J482" s="186">
        <f t="shared" si="0"/>
        <v>0</v>
      </c>
      <c r="K482" s="182" t="s">
        <v>1</v>
      </c>
      <c r="L482" s="187"/>
      <c r="M482" s="188" t="s">
        <v>1</v>
      </c>
      <c r="N482" s="189" t="s">
        <v>41</v>
      </c>
      <c r="O482" s="49"/>
      <c r="P482" s="145">
        <f t="shared" si="1"/>
        <v>0</v>
      </c>
      <c r="Q482" s="145">
        <v>0.0241</v>
      </c>
      <c r="R482" s="145">
        <f t="shared" si="2"/>
        <v>0.0241</v>
      </c>
      <c r="S482" s="145">
        <v>0</v>
      </c>
      <c r="T482" s="146">
        <f t="shared" si="3"/>
        <v>0</v>
      </c>
      <c r="AR482" s="16" t="s">
        <v>224</v>
      </c>
      <c r="AT482" s="16" t="s">
        <v>435</v>
      </c>
      <c r="AU482" s="16" t="s">
        <v>79</v>
      </c>
      <c r="AY482" s="16" t="s">
        <v>118</v>
      </c>
      <c r="BE482" s="147">
        <f t="shared" si="4"/>
        <v>0</v>
      </c>
      <c r="BF482" s="147">
        <f t="shared" si="5"/>
        <v>0</v>
      </c>
      <c r="BG482" s="147">
        <f t="shared" si="6"/>
        <v>0</v>
      </c>
      <c r="BH482" s="147">
        <f t="shared" si="7"/>
        <v>0</v>
      </c>
      <c r="BI482" s="147">
        <f t="shared" si="8"/>
        <v>0</v>
      </c>
      <c r="BJ482" s="16" t="s">
        <v>75</v>
      </c>
      <c r="BK482" s="147">
        <f t="shared" si="9"/>
        <v>0</v>
      </c>
      <c r="BL482" s="16" t="s">
        <v>123</v>
      </c>
      <c r="BM482" s="16" t="s">
        <v>694</v>
      </c>
    </row>
    <row r="483" spans="2:65" s="1" customFormat="1" ht="16.5" customHeight="1">
      <c r="B483" s="135"/>
      <c r="C483" s="136" t="s">
        <v>695</v>
      </c>
      <c r="D483" s="136" t="s">
        <v>120</v>
      </c>
      <c r="E483" s="137" t="s">
        <v>696</v>
      </c>
      <c r="F483" s="138" t="s">
        <v>697</v>
      </c>
      <c r="G483" s="139" t="s">
        <v>502</v>
      </c>
      <c r="H483" s="140">
        <v>12</v>
      </c>
      <c r="I483" s="141"/>
      <c r="J483" s="142">
        <f t="shared" si="0"/>
        <v>0</v>
      </c>
      <c r="K483" s="138" t="s">
        <v>183</v>
      </c>
      <c r="L483" s="30"/>
      <c r="M483" s="143" t="s">
        <v>1</v>
      </c>
      <c r="N483" s="144" t="s">
        <v>41</v>
      </c>
      <c r="O483" s="49"/>
      <c r="P483" s="145">
        <f t="shared" si="1"/>
        <v>0</v>
      </c>
      <c r="Q483" s="145">
        <v>0.00301</v>
      </c>
      <c r="R483" s="145">
        <f t="shared" si="2"/>
        <v>0.03612</v>
      </c>
      <c r="S483" s="145">
        <v>0</v>
      </c>
      <c r="T483" s="146">
        <f t="shared" si="3"/>
        <v>0</v>
      </c>
      <c r="AR483" s="16" t="s">
        <v>123</v>
      </c>
      <c r="AT483" s="16" t="s">
        <v>120</v>
      </c>
      <c r="AU483" s="16" t="s">
        <v>79</v>
      </c>
      <c r="AY483" s="16" t="s">
        <v>118</v>
      </c>
      <c r="BE483" s="147">
        <f t="shared" si="4"/>
        <v>0</v>
      </c>
      <c r="BF483" s="147">
        <f t="shared" si="5"/>
        <v>0</v>
      </c>
      <c r="BG483" s="147">
        <f t="shared" si="6"/>
        <v>0</v>
      </c>
      <c r="BH483" s="147">
        <f t="shared" si="7"/>
        <v>0</v>
      </c>
      <c r="BI483" s="147">
        <f t="shared" si="8"/>
        <v>0</v>
      </c>
      <c r="BJ483" s="16" t="s">
        <v>75</v>
      </c>
      <c r="BK483" s="147">
        <f t="shared" si="9"/>
        <v>0</v>
      </c>
      <c r="BL483" s="16" t="s">
        <v>123</v>
      </c>
      <c r="BM483" s="16" t="s">
        <v>698</v>
      </c>
    </row>
    <row r="484" spans="2:65" s="1" customFormat="1" ht="16.5" customHeight="1">
      <c r="B484" s="135"/>
      <c r="C484" s="180" t="s">
        <v>699</v>
      </c>
      <c r="D484" s="180" t="s">
        <v>435</v>
      </c>
      <c r="E484" s="181" t="s">
        <v>700</v>
      </c>
      <c r="F484" s="182" t="s">
        <v>701</v>
      </c>
      <c r="G484" s="183" t="s">
        <v>502</v>
      </c>
      <c r="H484" s="184">
        <v>1</v>
      </c>
      <c r="I484" s="185"/>
      <c r="J484" s="186">
        <f t="shared" si="0"/>
        <v>0</v>
      </c>
      <c r="K484" s="182" t="s">
        <v>183</v>
      </c>
      <c r="L484" s="187"/>
      <c r="M484" s="188" t="s">
        <v>1</v>
      </c>
      <c r="N484" s="189" t="s">
        <v>41</v>
      </c>
      <c r="O484" s="49"/>
      <c r="P484" s="145">
        <f t="shared" si="1"/>
        <v>0</v>
      </c>
      <c r="Q484" s="145">
        <v>0.0349</v>
      </c>
      <c r="R484" s="145">
        <f t="shared" si="2"/>
        <v>0.0349</v>
      </c>
      <c r="S484" s="145">
        <v>0</v>
      </c>
      <c r="T484" s="146">
        <f t="shared" si="3"/>
        <v>0</v>
      </c>
      <c r="AR484" s="16" t="s">
        <v>224</v>
      </c>
      <c r="AT484" s="16" t="s">
        <v>435</v>
      </c>
      <c r="AU484" s="16" t="s">
        <v>79</v>
      </c>
      <c r="AY484" s="16" t="s">
        <v>118</v>
      </c>
      <c r="BE484" s="147">
        <f t="shared" si="4"/>
        <v>0</v>
      </c>
      <c r="BF484" s="147">
        <f t="shared" si="5"/>
        <v>0</v>
      </c>
      <c r="BG484" s="147">
        <f t="shared" si="6"/>
        <v>0</v>
      </c>
      <c r="BH484" s="147">
        <f t="shared" si="7"/>
        <v>0</v>
      </c>
      <c r="BI484" s="147">
        <f t="shared" si="8"/>
        <v>0</v>
      </c>
      <c r="BJ484" s="16" t="s">
        <v>75</v>
      </c>
      <c r="BK484" s="147">
        <f t="shared" si="9"/>
        <v>0</v>
      </c>
      <c r="BL484" s="16" t="s">
        <v>123</v>
      </c>
      <c r="BM484" s="16" t="s">
        <v>702</v>
      </c>
    </row>
    <row r="485" spans="2:65" s="1" customFormat="1" ht="16.5" customHeight="1">
      <c r="B485" s="135"/>
      <c r="C485" s="180" t="s">
        <v>703</v>
      </c>
      <c r="D485" s="180" t="s">
        <v>435</v>
      </c>
      <c r="E485" s="181" t="s">
        <v>704</v>
      </c>
      <c r="F485" s="182" t="s">
        <v>705</v>
      </c>
      <c r="G485" s="183" t="s">
        <v>502</v>
      </c>
      <c r="H485" s="184">
        <v>1</v>
      </c>
      <c r="I485" s="185"/>
      <c r="J485" s="186">
        <f t="shared" si="0"/>
        <v>0</v>
      </c>
      <c r="K485" s="182" t="s">
        <v>1</v>
      </c>
      <c r="L485" s="187"/>
      <c r="M485" s="188" t="s">
        <v>1</v>
      </c>
      <c r="N485" s="189" t="s">
        <v>41</v>
      </c>
      <c r="O485" s="49"/>
      <c r="P485" s="145">
        <f t="shared" si="1"/>
        <v>0</v>
      </c>
      <c r="Q485" s="145">
        <v>0.0185</v>
      </c>
      <c r="R485" s="145">
        <f t="shared" si="2"/>
        <v>0.0185</v>
      </c>
      <c r="S485" s="145">
        <v>0</v>
      </c>
      <c r="T485" s="146">
        <f t="shared" si="3"/>
        <v>0</v>
      </c>
      <c r="AR485" s="16" t="s">
        <v>224</v>
      </c>
      <c r="AT485" s="16" t="s">
        <v>435</v>
      </c>
      <c r="AU485" s="16" t="s">
        <v>79</v>
      </c>
      <c r="AY485" s="16" t="s">
        <v>118</v>
      </c>
      <c r="BE485" s="147">
        <f t="shared" si="4"/>
        <v>0</v>
      </c>
      <c r="BF485" s="147">
        <f t="shared" si="5"/>
        <v>0</v>
      </c>
      <c r="BG485" s="147">
        <f t="shared" si="6"/>
        <v>0</v>
      </c>
      <c r="BH485" s="147">
        <f t="shared" si="7"/>
        <v>0</v>
      </c>
      <c r="BI485" s="147">
        <f t="shared" si="8"/>
        <v>0</v>
      </c>
      <c r="BJ485" s="16" t="s">
        <v>75</v>
      </c>
      <c r="BK485" s="147">
        <f t="shared" si="9"/>
        <v>0</v>
      </c>
      <c r="BL485" s="16" t="s">
        <v>123</v>
      </c>
      <c r="BM485" s="16" t="s">
        <v>706</v>
      </c>
    </row>
    <row r="486" spans="2:65" s="1" customFormat="1" ht="16.5" customHeight="1">
      <c r="B486" s="135"/>
      <c r="C486" s="180" t="s">
        <v>707</v>
      </c>
      <c r="D486" s="180" t="s">
        <v>435</v>
      </c>
      <c r="E486" s="181" t="s">
        <v>708</v>
      </c>
      <c r="F486" s="182" t="s">
        <v>709</v>
      </c>
      <c r="G486" s="183" t="s">
        <v>502</v>
      </c>
      <c r="H486" s="184">
        <v>1</v>
      </c>
      <c r="I486" s="185"/>
      <c r="J486" s="186">
        <f t="shared" si="0"/>
        <v>0</v>
      </c>
      <c r="K486" s="182" t="s">
        <v>1</v>
      </c>
      <c r="L486" s="187"/>
      <c r="M486" s="188" t="s">
        <v>1</v>
      </c>
      <c r="N486" s="189" t="s">
        <v>41</v>
      </c>
      <c r="O486" s="49"/>
      <c r="P486" s="145">
        <f t="shared" si="1"/>
        <v>0</v>
      </c>
      <c r="Q486" s="145">
        <v>0.0188</v>
      </c>
      <c r="R486" s="145">
        <f t="shared" si="2"/>
        <v>0.0188</v>
      </c>
      <c r="S486" s="145">
        <v>0</v>
      </c>
      <c r="T486" s="146">
        <f t="shared" si="3"/>
        <v>0</v>
      </c>
      <c r="AR486" s="16" t="s">
        <v>224</v>
      </c>
      <c r="AT486" s="16" t="s">
        <v>435</v>
      </c>
      <c r="AU486" s="16" t="s">
        <v>79</v>
      </c>
      <c r="AY486" s="16" t="s">
        <v>118</v>
      </c>
      <c r="BE486" s="147">
        <f t="shared" si="4"/>
        <v>0</v>
      </c>
      <c r="BF486" s="147">
        <f t="shared" si="5"/>
        <v>0</v>
      </c>
      <c r="BG486" s="147">
        <f t="shared" si="6"/>
        <v>0</v>
      </c>
      <c r="BH486" s="147">
        <f t="shared" si="7"/>
        <v>0</v>
      </c>
      <c r="BI486" s="147">
        <f t="shared" si="8"/>
        <v>0</v>
      </c>
      <c r="BJ486" s="16" t="s">
        <v>75</v>
      </c>
      <c r="BK486" s="147">
        <f t="shared" si="9"/>
        <v>0</v>
      </c>
      <c r="BL486" s="16" t="s">
        <v>123</v>
      </c>
      <c r="BM486" s="16" t="s">
        <v>710</v>
      </c>
    </row>
    <row r="487" spans="2:65" s="1" customFormat="1" ht="16.5" customHeight="1">
      <c r="B487" s="135"/>
      <c r="C487" s="180" t="s">
        <v>711</v>
      </c>
      <c r="D487" s="180" t="s">
        <v>435</v>
      </c>
      <c r="E487" s="181" t="s">
        <v>712</v>
      </c>
      <c r="F487" s="182" t="s">
        <v>713</v>
      </c>
      <c r="G487" s="183" t="s">
        <v>502</v>
      </c>
      <c r="H487" s="184">
        <v>1</v>
      </c>
      <c r="I487" s="185"/>
      <c r="J487" s="186">
        <f aca="true" t="shared" si="10" ref="J487:J518">ROUND(I487*H487,2)</f>
        <v>0</v>
      </c>
      <c r="K487" s="182" t="s">
        <v>1</v>
      </c>
      <c r="L487" s="187"/>
      <c r="M487" s="188" t="s">
        <v>1</v>
      </c>
      <c r="N487" s="189" t="s">
        <v>41</v>
      </c>
      <c r="O487" s="49"/>
      <c r="P487" s="145">
        <f aca="true" t="shared" si="11" ref="P487:P518">O487*H487</f>
        <v>0</v>
      </c>
      <c r="Q487" s="145">
        <v>0.0208</v>
      </c>
      <c r="R487" s="145">
        <f aca="true" t="shared" si="12" ref="R487:R518">Q487*H487</f>
        <v>0.0208</v>
      </c>
      <c r="S487" s="145">
        <v>0</v>
      </c>
      <c r="T487" s="146">
        <f aca="true" t="shared" si="13" ref="T487:T518">S487*H487</f>
        <v>0</v>
      </c>
      <c r="AR487" s="16" t="s">
        <v>224</v>
      </c>
      <c r="AT487" s="16" t="s">
        <v>435</v>
      </c>
      <c r="AU487" s="16" t="s">
        <v>79</v>
      </c>
      <c r="AY487" s="16" t="s">
        <v>118</v>
      </c>
      <c r="BE487" s="147">
        <f aca="true" t="shared" si="14" ref="BE487:BE505">IF(N487="základní",J487,0)</f>
        <v>0</v>
      </c>
      <c r="BF487" s="147">
        <f aca="true" t="shared" si="15" ref="BF487:BF505">IF(N487="snížená",J487,0)</f>
        <v>0</v>
      </c>
      <c r="BG487" s="147">
        <f aca="true" t="shared" si="16" ref="BG487:BG505">IF(N487="zákl. přenesená",J487,0)</f>
        <v>0</v>
      </c>
      <c r="BH487" s="147">
        <f aca="true" t="shared" si="17" ref="BH487:BH505">IF(N487="sníž. přenesená",J487,0)</f>
        <v>0</v>
      </c>
      <c r="BI487" s="147">
        <f aca="true" t="shared" si="18" ref="BI487:BI505">IF(N487="nulová",J487,0)</f>
        <v>0</v>
      </c>
      <c r="BJ487" s="16" t="s">
        <v>75</v>
      </c>
      <c r="BK487" s="147">
        <f aca="true" t="shared" si="19" ref="BK487:BK505">ROUND(I487*H487,2)</f>
        <v>0</v>
      </c>
      <c r="BL487" s="16" t="s">
        <v>123</v>
      </c>
      <c r="BM487" s="16" t="s">
        <v>714</v>
      </c>
    </row>
    <row r="488" spans="2:65" s="1" customFormat="1" ht="16.5" customHeight="1">
      <c r="B488" s="135"/>
      <c r="C488" s="180" t="s">
        <v>715</v>
      </c>
      <c r="D488" s="180" t="s">
        <v>435</v>
      </c>
      <c r="E488" s="181" t="s">
        <v>716</v>
      </c>
      <c r="F488" s="182" t="s">
        <v>717</v>
      </c>
      <c r="G488" s="183" t="s">
        <v>502</v>
      </c>
      <c r="H488" s="184">
        <v>1</v>
      </c>
      <c r="I488" s="185"/>
      <c r="J488" s="186">
        <f t="shared" si="10"/>
        <v>0</v>
      </c>
      <c r="K488" s="182" t="s">
        <v>183</v>
      </c>
      <c r="L488" s="187"/>
      <c r="M488" s="188" t="s">
        <v>1</v>
      </c>
      <c r="N488" s="189" t="s">
        <v>41</v>
      </c>
      <c r="O488" s="49"/>
      <c r="P488" s="145">
        <f t="shared" si="11"/>
        <v>0</v>
      </c>
      <c r="Q488" s="145">
        <v>0.0186</v>
      </c>
      <c r="R488" s="145">
        <f t="shared" si="12"/>
        <v>0.0186</v>
      </c>
      <c r="S488" s="145">
        <v>0</v>
      </c>
      <c r="T488" s="146">
        <f t="shared" si="13"/>
        <v>0</v>
      </c>
      <c r="AR488" s="16" t="s">
        <v>224</v>
      </c>
      <c r="AT488" s="16" t="s">
        <v>435</v>
      </c>
      <c r="AU488" s="16" t="s">
        <v>79</v>
      </c>
      <c r="AY488" s="16" t="s">
        <v>118</v>
      </c>
      <c r="BE488" s="147">
        <f t="shared" si="14"/>
        <v>0</v>
      </c>
      <c r="BF488" s="147">
        <f t="shared" si="15"/>
        <v>0</v>
      </c>
      <c r="BG488" s="147">
        <f t="shared" si="16"/>
        <v>0</v>
      </c>
      <c r="BH488" s="147">
        <f t="shared" si="17"/>
        <v>0</v>
      </c>
      <c r="BI488" s="147">
        <f t="shared" si="18"/>
        <v>0</v>
      </c>
      <c r="BJ488" s="16" t="s">
        <v>75</v>
      </c>
      <c r="BK488" s="147">
        <f t="shared" si="19"/>
        <v>0</v>
      </c>
      <c r="BL488" s="16" t="s">
        <v>123</v>
      </c>
      <c r="BM488" s="16" t="s">
        <v>718</v>
      </c>
    </row>
    <row r="489" spans="2:65" s="1" customFormat="1" ht="16.5" customHeight="1">
      <c r="B489" s="135"/>
      <c r="C489" s="180" t="s">
        <v>719</v>
      </c>
      <c r="D489" s="180" t="s">
        <v>435</v>
      </c>
      <c r="E489" s="181" t="s">
        <v>720</v>
      </c>
      <c r="F489" s="182" t="s">
        <v>721</v>
      </c>
      <c r="G489" s="183" t="s">
        <v>502</v>
      </c>
      <c r="H489" s="184">
        <v>7</v>
      </c>
      <c r="I489" s="185"/>
      <c r="J489" s="186">
        <f t="shared" si="10"/>
        <v>0</v>
      </c>
      <c r="K489" s="182" t="s">
        <v>1</v>
      </c>
      <c r="L489" s="187"/>
      <c r="M489" s="188" t="s">
        <v>1</v>
      </c>
      <c r="N489" s="189" t="s">
        <v>41</v>
      </c>
      <c r="O489" s="49"/>
      <c r="P489" s="145">
        <f t="shared" si="11"/>
        <v>0</v>
      </c>
      <c r="Q489" s="145">
        <v>0.0186</v>
      </c>
      <c r="R489" s="145">
        <f t="shared" si="12"/>
        <v>0.13019999999999998</v>
      </c>
      <c r="S489" s="145">
        <v>0</v>
      </c>
      <c r="T489" s="146">
        <f t="shared" si="13"/>
        <v>0</v>
      </c>
      <c r="AR489" s="16" t="s">
        <v>224</v>
      </c>
      <c r="AT489" s="16" t="s">
        <v>435</v>
      </c>
      <c r="AU489" s="16" t="s">
        <v>79</v>
      </c>
      <c r="AY489" s="16" t="s">
        <v>118</v>
      </c>
      <c r="BE489" s="147">
        <f t="shared" si="14"/>
        <v>0</v>
      </c>
      <c r="BF489" s="147">
        <f t="shared" si="15"/>
        <v>0</v>
      </c>
      <c r="BG489" s="147">
        <f t="shared" si="16"/>
        <v>0</v>
      </c>
      <c r="BH489" s="147">
        <f t="shared" si="17"/>
        <v>0</v>
      </c>
      <c r="BI489" s="147">
        <f t="shared" si="18"/>
        <v>0</v>
      </c>
      <c r="BJ489" s="16" t="s">
        <v>75</v>
      </c>
      <c r="BK489" s="147">
        <f t="shared" si="19"/>
        <v>0</v>
      </c>
      <c r="BL489" s="16" t="s">
        <v>123</v>
      </c>
      <c r="BM489" s="16" t="s">
        <v>722</v>
      </c>
    </row>
    <row r="490" spans="2:65" s="1" customFormat="1" ht="16.5" customHeight="1">
      <c r="B490" s="135"/>
      <c r="C490" s="136" t="s">
        <v>723</v>
      </c>
      <c r="D490" s="136" t="s">
        <v>120</v>
      </c>
      <c r="E490" s="137" t="s">
        <v>724</v>
      </c>
      <c r="F490" s="138" t="s">
        <v>725</v>
      </c>
      <c r="G490" s="139" t="s">
        <v>502</v>
      </c>
      <c r="H490" s="140">
        <v>2</v>
      </c>
      <c r="I490" s="141"/>
      <c r="J490" s="142">
        <f t="shared" si="10"/>
        <v>0</v>
      </c>
      <c r="K490" s="138" t="s">
        <v>183</v>
      </c>
      <c r="L490" s="30"/>
      <c r="M490" s="143" t="s">
        <v>1</v>
      </c>
      <c r="N490" s="144" t="s">
        <v>41</v>
      </c>
      <c r="O490" s="49"/>
      <c r="P490" s="145">
        <f t="shared" si="11"/>
        <v>0</v>
      </c>
      <c r="Q490" s="145">
        <v>0</v>
      </c>
      <c r="R490" s="145">
        <f t="shared" si="12"/>
        <v>0</v>
      </c>
      <c r="S490" s="145">
        <v>0</v>
      </c>
      <c r="T490" s="146">
        <f t="shared" si="13"/>
        <v>0</v>
      </c>
      <c r="AR490" s="16" t="s">
        <v>123</v>
      </c>
      <c r="AT490" s="16" t="s">
        <v>120</v>
      </c>
      <c r="AU490" s="16" t="s">
        <v>79</v>
      </c>
      <c r="AY490" s="16" t="s">
        <v>118</v>
      </c>
      <c r="BE490" s="147">
        <f t="shared" si="14"/>
        <v>0</v>
      </c>
      <c r="BF490" s="147">
        <f t="shared" si="15"/>
        <v>0</v>
      </c>
      <c r="BG490" s="147">
        <f t="shared" si="16"/>
        <v>0</v>
      </c>
      <c r="BH490" s="147">
        <f t="shared" si="17"/>
        <v>0</v>
      </c>
      <c r="BI490" s="147">
        <f t="shared" si="18"/>
        <v>0</v>
      </c>
      <c r="BJ490" s="16" t="s">
        <v>75</v>
      </c>
      <c r="BK490" s="147">
        <f t="shared" si="19"/>
        <v>0</v>
      </c>
      <c r="BL490" s="16" t="s">
        <v>123</v>
      </c>
      <c r="BM490" s="16" t="s">
        <v>726</v>
      </c>
    </row>
    <row r="491" spans="2:65" s="1" customFormat="1" ht="16.5" customHeight="1">
      <c r="B491" s="135"/>
      <c r="C491" s="180" t="s">
        <v>727</v>
      </c>
      <c r="D491" s="180" t="s">
        <v>435</v>
      </c>
      <c r="E491" s="181" t="s">
        <v>728</v>
      </c>
      <c r="F491" s="182" t="s">
        <v>729</v>
      </c>
      <c r="G491" s="183" t="s">
        <v>502</v>
      </c>
      <c r="H491" s="184">
        <v>1</v>
      </c>
      <c r="I491" s="185"/>
      <c r="J491" s="186">
        <f t="shared" si="10"/>
        <v>0</v>
      </c>
      <c r="K491" s="182" t="s">
        <v>183</v>
      </c>
      <c r="L491" s="187"/>
      <c r="M491" s="188" t="s">
        <v>1</v>
      </c>
      <c r="N491" s="189" t="s">
        <v>41</v>
      </c>
      <c r="O491" s="49"/>
      <c r="P491" s="145">
        <f t="shared" si="11"/>
        <v>0</v>
      </c>
      <c r="Q491" s="145">
        <v>0.0314</v>
      </c>
      <c r="R491" s="145">
        <f t="shared" si="12"/>
        <v>0.0314</v>
      </c>
      <c r="S491" s="145">
        <v>0</v>
      </c>
      <c r="T491" s="146">
        <f t="shared" si="13"/>
        <v>0</v>
      </c>
      <c r="AR491" s="16" t="s">
        <v>224</v>
      </c>
      <c r="AT491" s="16" t="s">
        <v>435</v>
      </c>
      <c r="AU491" s="16" t="s">
        <v>79</v>
      </c>
      <c r="AY491" s="16" t="s">
        <v>118</v>
      </c>
      <c r="BE491" s="147">
        <f t="shared" si="14"/>
        <v>0</v>
      </c>
      <c r="BF491" s="147">
        <f t="shared" si="15"/>
        <v>0</v>
      </c>
      <c r="BG491" s="147">
        <f t="shared" si="16"/>
        <v>0</v>
      </c>
      <c r="BH491" s="147">
        <f t="shared" si="17"/>
        <v>0</v>
      </c>
      <c r="BI491" s="147">
        <f t="shared" si="18"/>
        <v>0</v>
      </c>
      <c r="BJ491" s="16" t="s">
        <v>75</v>
      </c>
      <c r="BK491" s="147">
        <f t="shared" si="19"/>
        <v>0</v>
      </c>
      <c r="BL491" s="16" t="s">
        <v>123</v>
      </c>
      <c r="BM491" s="16" t="s">
        <v>730</v>
      </c>
    </row>
    <row r="492" spans="2:65" s="1" customFormat="1" ht="16.5" customHeight="1">
      <c r="B492" s="135"/>
      <c r="C492" s="180" t="s">
        <v>731</v>
      </c>
      <c r="D492" s="180" t="s">
        <v>435</v>
      </c>
      <c r="E492" s="181" t="s">
        <v>732</v>
      </c>
      <c r="F492" s="182" t="s">
        <v>733</v>
      </c>
      <c r="G492" s="183" t="s">
        <v>502</v>
      </c>
      <c r="H492" s="184">
        <v>1</v>
      </c>
      <c r="I492" s="185"/>
      <c r="J492" s="186">
        <f t="shared" si="10"/>
        <v>0</v>
      </c>
      <c r="K492" s="182" t="s">
        <v>1</v>
      </c>
      <c r="L492" s="187"/>
      <c r="M492" s="188" t="s">
        <v>1</v>
      </c>
      <c r="N492" s="189" t="s">
        <v>41</v>
      </c>
      <c r="O492" s="49"/>
      <c r="P492" s="145">
        <f t="shared" si="11"/>
        <v>0</v>
      </c>
      <c r="Q492" s="145">
        <v>0.0212</v>
      </c>
      <c r="R492" s="145">
        <f t="shared" si="12"/>
        <v>0.0212</v>
      </c>
      <c r="S492" s="145">
        <v>0</v>
      </c>
      <c r="T492" s="146">
        <f t="shared" si="13"/>
        <v>0</v>
      </c>
      <c r="AR492" s="16" t="s">
        <v>224</v>
      </c>
      <c r="AT492" s="16" t="s">
        <v>435</v>
      </c>
      <c r="AU492" s="16" t="s">
        <v>79</v>
      </c>
      <c r="AY492" s="16" t="s">
        <v>118</v>
      </c>
      <c r="BE492" s="147">
        <f t="shared" si="14"/>
        <v>0</v>
      </c>
      <c r="BF492" s="147">
        <f t="shared" si="15"/>
        <v>0</v>
      </c>
      <c r="BG492" s="147">
        <f t="shared" si="16"/>
        <v>0</v>
      </c>
      <c r="BH492" s="147">
        <f t="shared" si="17"/>
        <v>0</v>
      </c>
      <c r="BI492" s="147">
        <f t="shared" si="18"/>
        <v>0</v>
      </c>
      <c r="BJ492" s="16" t="s">
        <v>75</v>
      </c>
      <c r="BK492" s="147">
        <f t="shared" si="19"/>
        <v>0</v>
      </c>
      <c r="BL492" s="16" t="s">
        <v>123</v>
      </c>
      <c r="BM492" s="16" t="s">
        <v>734</v>
      </c>
    </row>
    <row r="493" spans="2:65" s="1" customFormat="1" ht="16.5" customHeight="1">
      <c r="B493" s="135"/>
      <c r="C493" s="136" t="s">
        <v>735</v>
      </c>
      <c r="D493" s="136" t="s">
        <v>120</v>
      </c>
      <c r="E493" s="137" t="s">
        <v>736</v>
      </c>
      <c r="F493" s="138" t="s">
        <v>737</v>
      </c>
      <c r="G493" s="139" t="s">
        <v>502</v>
      </c>
      <c r="H493" s="140">
        <v>3</v>
      </c>
      <c r="I493" s="141"/>
      <c r="J493" s="142">
        <f t="shared" si="10"/>
        <v>0</v>
      </c>
      <c r="K493" s="138" t="s">
        <v>183</v>
      </c>
      <c r="L493" s="30"/>
      <c r="M493" s="143" t="s">
        <v>1</v>
      </c>
      <c r="N493" s="144" t="s">
        <v>41</v>
      </c>
      <c r="O493" s="49"/>
      <c r="P493" s="145">
        <f t="shared" si="11"/>
        <v>0</v>
      </c>
      <c r="Q493" s="145">
        <v>0.0045</v>
      </c>
      <c r="R493" s="145">
        <f t="shared" si="12"/>
        <v>0.013499999999999998</v>
      </c>
      <c r="S493" s="145">
        <v>0</v>
      </c>
      <c r="T493" s="146">
        <f t="shared" si="13"/>
        <v>0</v>
      </c>
      <c r="AR493" s="16" t="s">
        <v>123</v>
      </c>
      <c r="AT493" s="16" t="s">
        <v>120</v>
      </c>
      <c r="AU493" s="16" t="s">
        <v>79</v>
      </c>
      <c r="AY493" s="16" t="s">
        <v>118</v>
      </c>
      <c r="BE493" s="147">
        <f t="shared" si="14"/>
        <v>0</v>
      </c>
      <c r="BF493" s="147">
        <f t="shared" si="15"/>
        <v>0</v>
      </c>
      <c r="BG493" s="147">
        <f t="shared" si="16"/>
        <v>0</v>
      </c>
      <c r="BH493" s="147">
        <f t="shared" si="17"/>
        <v>0</v>
      </c>
      <c r="BI493" s="147">
        <f t="shared" si="18"/>
        <v>0</v>
      </c>
      <c r="BJ493" s="16" t="s">
        <v>75</v>
      </c>
      <c r="BK493" s="147">
        <f t="shared" si="19"/>
        <v>0</v>
      </c>
      <c r="BL493" s="16" t="s">
        <v>123</v>
      </c>
      <c r="BM493" s="16" t="s">
        <v>738</v>
      </c>
    </row>
    <row r="494" spans="2:65" s="1" customFormat="1" ht="16.5" customHeight="1">
      <c r="B494" s="135"/>
      <c r="C494" s="180" t="s">
        <v>486</v>
      </c>
      <c r="D494" s="180" t="s">
        <v>435</v>
      </c>
      <c r="E494" s="181" t="s">
        <v>739</v>
      </c>
      <c r="F494" s="182" t="s">
        <v>740</v>
      </c>
      <c r="G494" s="183" t="s">
        <v>502</v>
      </c>
      <c r="H494" s="184">
        <v>1</v>
      </c>
      <c r="I494" s="185"/>
      <c r="J494" s="186">
        <f t="shared" si="10"/>
        <v>0</v>
      </c>
      <c r="K494" s="182" t="s">
        <v>183</v>
      </c>
      <c r="L494" s="187"/>
      <c r="M494" s="188" t="s">
        <v>1</v>
      </c>
      <c r="N494" s="189" t="s">
        <v>41</v>
      </c>
      <c r="O494" s="49"/>
      <c r="P494" s="145">
        <f t="shared" si="11"/>
        <v>0</v>
      </c>
      <c r="Q494" s="145">
        <v>0.05</v>
      </c>
      <c r="R494" s="145">
        <f t="shared" si="12"/>
        <v>0.05</v>
      </c>
      <c r="S494" s="145">
        <v>0</v>
      </c>
      <c r="T494" s="146">
        <f t="shared" si="13"/>
        <v>0</v>
      </c>
      <c r="AR494" s="16" t="s">
        <v>224</v>
      </c>
      <c r="AT494" s="16" t="s">
        <v>435</v>
      </c>
      <c r="AU494" s="16" t="s">
        <v>79</v>
      </c>
      <c r="AY494" s="16" t="s">
        <v>118</v>
      </c>
      <c r="BE494" s="147">
        <f t="shared" si="14"/>
        <v>0</v>
      </c>
      <c r="BF494" s="147">
        <f t="shared" si="15"/>
        <v>0</v>
      </c>
      <c r="BG494" s="147">
        <f t="shared" si="16"/>
        <v>0</v>
      </c>
      <c r="BH494" s="147">
        <f t="shared" si="17"/>
        <v>0</v>
      </c>
      <c r="BI494" s="147">
        <f t="shared" si="18"/>
        <v>0</v>
      </c>
      <c r="BJ494" s="16" t="s">
        <v>75</v>
      </c>
      <c r="BK494" s="147">
        <f t="shared" si="19"/>
        <v>0</v>
      </c>
      <c r="BL494" s="16" t="s">
        <v>123</v>
      </c>
      <c r="BM494" s="16" t="s">
        <v>741</v>
      </c>
    </row>
    <row r="495" spans="2:65" s="1" customFormat="1" ht="16.5" customHeight="1">
      <c r="B495" s="135"/>
      <c r="C495" s="180" t="s">
        <v>742</v>
      </c>
      <c r="D495" s="180" t="s">
        <v>435</v>
      </c>
      <c r="E495" s="181" t="s">
        <v>743</v>
      </c>
      <c r="F495" s="182" t="s">
        <v>744</v>
      </c>
      <c r="G495" s="183" t="s">
        <v>502</v>
      </c>
      <c r="H495" s="184">
        <v>2</v>
      </c>
      <c r="I495" s="185"/>
      <c r="J495" s="186">
        <f t="shared" si="10"/>
        <v>0</v>
      </c>
      <c r="K495" s="182" t="s">
        <v>1</v>
      </c>
      <c r="L495" s="187"/>
      <c r="M495" s="188" t="s">
        <v>1</v>
      </c>
      <c r="N495" s="189" t="s">
        <v>41</v>
      </c>
      <c r="O495" s="49"/>
      <c r="P495" s="145">
        <f t="shared" si="11"/>
        <v>0</v>
      </c>
      <c r="Q495" s="145">
        <v>0.0299</v>
      </c>
      <c r="R495" s="145">
        <f t="shared" si="12"/>
        <v>0.0598</v>
      </c>
      <c r="S495" s="145">
        <v>0</v>
      </c>
      <c r="T495" s="146">
        <f t="shared" si="13"/>
        <v>0</v>
      </c>
      <c r="AR495" s="16" t="s">
        <v>224</v>
      </c>
      <c r="AT495" s="16" t="s">
        <v>435</v>
      </c>
      <c r="AU495" s="16" t="s">
        <v>79</v>
      </c>
      <c r="AY495" s="16" t="s">
        <v>118</v>
      </c>
      <c r="BE495" s="147">
        <f t="shared" si="14"/>
        <v>0</v>
      </c>
      <c r="BF495" s="147">
        <f t="shared" si="15"/>
        <v>0</v>
      </c>
      <c r="BG495" s="147">
        <f t="shared" si="16"/>
        <v>0</v>
      </c>
      <c r="BH495" s="147">
        <f t="shared" si="17"/>
        <v>0</v>
      </c>
      <c r="BI495" s="147">
        <f t="shared" si="18"/>
        <v>0</v>
      </c>
      <c r="BJ495" s="16" t="s">
        <v>75</v>
      </c>
      <c r="BK495" s="147">
        <f t="shared" si="19"/>
        <v>0</v>
      </c>
      <c r="BL495" s="16" t="s">
        <v>123</v>
      </c>
      <c r="BM495" s="16" t="s">
        <v>745</v>
      </c>
    </row>
    <row r="496" spans="2:65" s="1" customFormat="1" ht="16.5" customHeight="1">
      <c r="B496" s="135"/>
      <c r="C496" s="136" t="s">
        <v>746</v>
      </c>
      <c r="D496" s="136" t="s">
        <v>120</v>
      </c>
      <c r="E496" s="137" t="s">
        <v>747</v>
      </c>
      <c r="F496" s="138" t="s">
        <v>748</v>
      </c>
      <c r="G496" s="139" t="s">
        <v>502</v>
      </c>
      <c r="H496" s="140">
        <v>1</v>
      </c>
      <c r="I496" s="141"/>
      <c r="J496" s="142">
        <f t="shared" si="10"/>
        <v>0</v>
      </c>
      <c r="K496" s="138" t="s">
        <v>1</v>
      </c>
      <c r="L496" s="30"/>
      <c r="M496" s="143" t="s">
        <v>1</v>
      </c>
      <c r="N496" s="144" t="s">
        <v>41</v>
      </c>
      <c r="O496" s="49"/>
      <c r="P496" s="145">
        <f t="shared" si="11"/>
        <v>0</v>
      </c>
      <c r="Q496" s="145">
        <v>0</v>
      </c>
      <c r="R496" s="145">
        <f t="shared" si="12"/>
        <v>0</v>
      </c>
      <c r="S496" s="145">
        <v>0</v>
      </c>
      <c r="T496" s="146">
        <f t="shared" si="13"/>
        <v>0</v>
      </c>
      <c r="AR496" s="16" t="s">
        <v>123</v>
      </c>
      <c r="AT496" s="16" t="s">
        <v>120</v>
      </c>
      <c r="AU496" s="16" t="s">
        <v>79</v>
      </c>
      <c r="AY496" s="16" t="s">
        <v>118</v>
      </c>
      <c r="BE496" s="147">
        <f t="shared" si="14"/>
        <v>0</v>
      </c>
      <c r="BF496" s="147">
        <f t="shared" si="15"/>
        <v>0</v>
      </c>
      <c r="BG496" s="147">
        <f t="shared" si="16"/>
        <v>0</v>
      </c>
      <c r="BH496" s="147">
        <f t="shared" si="17"/>
        <v>0</v>
      </c>
      <c r="BI496" s="147">
        <f t="shared" si="18"/>
        <v>0</v>
      </c>
      <c r="BJ496" s="16" t="s">
        <v>75</v>
      </c>
      <c r="BK496" s="147">
        <f t="shared" si="19"/>
        <v>0</v>
      </c>
      <c r="BL496" s="16" t="s">
        <v>123</v>
      </c>
      <c r="BM496" s="16" t="s">
        <v>749</v>
      </c>
    </row>
    <row r="497" spans="2:65" s="1" customFormat="1" ht="16.5" customHeight="1">
      <c r="B497" s="135"/>
      <c r="C497" s="136" t="s">
        <v>750</v>
      </c>
      <c r="D497" s="136" t="s">
        <v>120</v>
      </c>
      <c r="E497" s="137" t="s">
        <v>751</v>
      </c>
      <c r="F497" s="138" t="s">
        <v>752</v>
      </c>
      <c r="G497" s="139" t="s">
        <v>502</v>
      </c>
      <c r="H497" s="140">
        <v>1</v>
      </c>
      <c r="I497" s="141"/>
      <c r="J497" s="142">
        <f t="shared" si="10"/>
        <v>0</v>
      </c>
      <c r="K497" s="138" t="s">
        <v>1</v>
      </c>
      <c r="L497" s="30"/>
      <c r="M497" s="143" t="s">
        <v>1</v>
      </c>
      <c r="N497" s="144" t="s">
        <v>41</v>
      </c>
      <c r="O497" s="49"/>
      <c r="P497" s="145">
        <f t="shared" si="11"/>
        <v>0</v>
      </c>
      <c r="Q497" s="145">
        <v>0</v>
      </c>
      <c r="R497" s="145">
        <f t="shared" si="12"/>
        <v>0</v>
      </c>
      <c r="S497" s="145">
        <v>0</v>
      </c>
      <c r="T497" s="146">
        <f t="shared" si="13"/>
        <v>0</v>
      </c>
      <c r="AR497" s="16" t="s">
        <v>123</v>
      </c>
      <c r="AT497" s="16" t="s">
        <v>120</v>
      </c>
      <c r="AU497" s="16" t="s">
        <v>79</v>
      </c>
      <c r="AY497" s="16" t="s">
        <v>118</v>
      </c>
      <c r="BE497" s="147">
        <f t="shared" si="14"/>
        <v>0</v>
      </c>
      <c r="BF497" s="147">
        <f t="shared" si="15"/>
        <v>0</v>
      </c>
      <c r="BG497" s="147">
        <f t="shared" si="16"/>
        <v>0</v>
      </c>
      <c r="BH497" s="147">
        <f t="shared" si="17"/>
        <v>0</v>
      </c>
      <c r="BI497" s="147">
        <f t="shared" si="18"/>
        <v>0</v>
      </c>
      <c r="BJ497" s="16" t="s">
        <v>75</v>
      </c>
      <c r="BK497" s="147">
        <f t="shared" si="19"/>
        <v>0</v>
      </c>
      <c r="BL497" s="16" t="s">
        <v>123</v>
      </c>
      <c r="BM497" s="16" t="s">
        <v>753</v>
      </c>
    </row>
    <row r="498" spans="2:65" s="1" customFormat="1" ht="16.5" customHeight="1">
      <c r="B498" s="135"/>
      <c r="C498" s="136" t="s">
        <v>754</v>
      </c>
      <c r="D498" s="136" t="s">
        <v>120</v>
      </c>
      <c r="E498" s="137" t="s">
        <v>755</v>
      </c>
      <c r="F498" s="138" t="s">
        <v>756</v>
      </c>
      <c r="G498" s="139" t="s">
        <v>502</v>
      </c>
      <c r="H498" s="140">
        <v>1</v>
      </c>
      <c r="I498" s="141"/>
      <c r="J498" s="142">
        <f t="shared" si="10"/>
        <v>0</v>
      </c>
      <c r="K498" s="138" t="s">
        <v>1</v>
      </c>
      <c r="L498" s="30"/>
      <c r="M498" s="143" t="s">
        <v>1</v>
      </c>
      <c r="N498" s="144" t="s">
        <v>41</v>
      </c>
      <c r="O498" s="49"/>
      <c r="P498" s="145">
        <f t="shared" si="11"/>
        <v>0</v>
      </c>
      <c r="Q498" s="145">
        <v>0</v>
      </c>
      <c r="R498" s="145">
        <f t="shared" si="12"/>
        <v>0</v>
      </c>
      <c r="S498" s="145">
        <v>0</v>
      </c>
      <c r="T498" s="146">
        <f t="shared" si="13"/>
        <v>0</v>
      </c>
      <c r="AR498" s="16" t="s">
        <v>123</v>
      </c>
      <c r="AT498" s="16" t="s">
        <v>120</v>
      </c>
      <c r="AU498" s="16" t="s">
        <v>79</v>
      </c>
      <c r="AY498" s="16" t="s">
        <v>118</v>
      </c>
      <c r="BE498" s="147">
        <f t="shared" si="14"/>
        <v>0</v>
      </c>
      <c r="BF498" s="147">
        <f t="shared" si="15"/>
        <v>0</v>
      </c>
      <c r="BG498" s="147">
        <f t="shared" si="16"/>
        <v>0</v>
      </c>
      <c r="BH498" s="147">
        <f t="shared" si="17"/>
        <v>0</v>
      </c>
      <c r="BI498" s="147">
        <f t="shared" si="18"/>
        <v>0</v>
      </c>
      <c r="BJ498" s="16" t="s">
        <v>75</v>
      </c>
      <c r="BK498" s="147">
        <f t="shared" si="19"/>
        <v>0</v>
      </c>
      <c r="BL498" s="16" t="s">
        <v>123</v>
      </c>
      <c r="BM498" s="16" t="s">
        <v>757</v>
      </c>
    </row>
    <row r="499" spans="2:65" s="1" customFormat="1" ht="16.5" customHeight="1">
      <c r="B499" s="135"/>
      <c r="C499" s="136" t="s">
        <v>758</v>
      </c>
      <c r="D499" s="136" t="s">
        <v>120</v>
      </c>
      <c r="E499" s="137" t="s">
        <v>759</v>
      </c>
      <c r="F499" s="138" t="s">
        <v>760</v>
      </c>
      <c r="G499" s="139" t="s">
        <v>502</v>
      </c>
      <c r="H499" s="140">
        <v>1</v>
      </c>
      <c r="I499" s="141"/>
      <c r="J499" s="142">
        <f t="shared" si="10"/>
        <v>0</v>
      </c>
      <c r="K499" s="138" t="s">
        <v>1</v>
      </c>
      <c r="L499" s="30"/>
      <c r="M499" s="143" t="s">
        <v>1</v>
      </c>
      <c r="N499" s="144" t="s">
        <v>41</v>
      </c>
      <c r="O499" s="49"/>
      <c r="P499" s="145">
        <f t="shared" si="11"/>
        <v>0</v>
      </c>
      <c r="Q499" s="145">
        <v>0</v>
      </c>
      <c r="R499" s="145">
        <f t="shared" si="12"/>
        <v>0</v>
      </c>
      <c r="S499" s="145">
        <v>0</v>
      </c>
      <c r="T499" s="146">
        <f t="shared" si="13"/>
        <v>0</v>
      </c>
      <c r="AR499" s="16" t="s">
        <v>123</v>
      </c>
      <c r="AT499" s="16" t="s">
        <v>120</v>
      </c>
      <c r="AU499" s="16" t="s">
        <v>79</v>
      </c>
      <c r="AY499" s="16" t="s">
        <v>118</v>
      </c>
      <c r="BE499" s="147">
        <f t="shared" si="14"/>
        <v>0</v>
      </c>
      <c r="BF499" s="147">
        <f t="shared" si="15"/>
        <v>0</v>
      </c>
      <c r="BG499" s="147">
        <f t="shared" si="16"/>
        <v>0</v>
      </c>
      <c r="BH499" s="147">
        <f t="shared" si="17"/>
        <v>0</v>
      </c>
      <c r="BI499" s="147">
        <f t="shared" si="18"/>
        <v>0</v>
      </c>
      <c r="BJ499" s="16" t="s">
        <v>75</v>
      </c>
      <c r="BK499" s="147">
        <f t="shared" si="19"/>
        <v>0</v>
      </c>
      <c r="BL499" s="16" t="s">
        <v>123</v>
      </c>
      <c r="BM499" s="16" t="s">
        <v>761</v>
      </c>
    </row>
    <row r="500" spans="2:65" s="1" customFormat="1" ht="16.5" customHeight="1">
      <c r="B500" s="135"/>
      <c r="C500" s="136" t="s">
        <v>762</v>
      </c>
      <c r="D500" s="136" t="s">
        <v>120</v>
      </c>
      <c r="E500" s="137" t="s">
        <v>763</v>
      </c>
      <c r="F500" s="138" t="s">
        <v>764</v>
      </c>
      <c r="G500" s="139" t="s">
        <v>502</v>
      </c>
      <c r="H500" s="140">
        <v>1</v>
      </c>
      <c r="I500" s="141"/>
      <c r="J500" s="142">
        <f t="shared" si="10"/>
        <v>0</v>
      </c>
      <c r="K500" s="138" t="s">
        <v>1</v>
      </c>
      <c r="L500" s="30"/>
      <c r="M500" s="143" t="s">
        <v>1</v>
      </c>
      <c r="N500" s="144" t="s">
        <v>41</v>
      </c>
      <c r="O500" s="49"/>
      <c r="P500" s="145">
        <f t="shared" si="11"/>
        <v>0</v>
      </c>
      <c r="Q500" s="145">
        <v>0.02769</v>
      </c>
      <c r="R500" s="145">
        <f t="shared" si="12"/>
        <v>0.02769</v>
      </c>
      <c r="S500" s="145">
        <v>0</v>
      </c>
      <c r="T500" s="146">
        <f t="shared" si="13"/>
        <v>0</v>
      </c>
      <c r="AR500" s="16" t="s">
        <v>269</v>
      </c>
      <c r="AT500" s="16" t="s">
        <v>120</v>
      </c>
      <c r="AU500" s="16" t="s">
        <v>79</v>
      </c>
      <c r="AY500" s="16" t="s">
        <v>118</v>
      </c>
      <c r="BE500" s="147">
        <f t="shared" si="14"/>
        <v>0</v>
      </c>
      <c r="BF500" s="147">
        <f t="shared" si="15"/>
        <v>0</v>
      </c>
      <c r="BG500" s="147">
        <f t="shared" si="16"/>
        <v>0</v>
      </c>
      <c r="BH500" s="147">
        <f t="shared" si="17"/>
        <v>0</v>
      </c>
      <c r="BI500" s="147">
        <f t="shared" si="18"/>
        <v>0</v>
      </c>
      <c r="BJ500" s="16" t="s">
        <v>75</v>
      </c>
      <c r="BK500" s="147">
        <f t="shared" si="19"/>
        <v>0</v>
      </c>
      <c r="BL500" s="16" t="s">
        <v>269</v>
      </c>
      <c r="BM500" s="16" t="s">
        <v>765</v>
      </c>
    </row>
    <row r="501" spans="2:65" s="1" customFormat="1" ht="16.5" customHeight="1">
      <c r="B501" s="135"/>
      <c r="C501" s="136" t="s">
        <v>766</v>
      </c>
      <c r="D501" s="136" t="s">
        <v>120</v>
      </c>
      <c r="E501" s="137" t="s">
        <v>767</v>
      </c>
      <c r="F501" s="138" t="s">
        <v>768</v>
      </c>
      <c r="G501" s="139" t="s">
        <v>502</v>
      </c>
      <c r="H501" s="140">
        <v>1</v>
      </c>
      <c r="I501" s="141"/>
      <c r="J501" s="142">
        <f t="shared" si="10"/>
        <v>0</v>
      </c>
      <c r="K501" s="138" t="s">
        <v>1</v>
      </c>
      <c r="L501" s="30"/>
      <c r="M501" s="143" t="s">
        <v>1</v>
      </c>
      <c r="N501" s="144" t="s">
        <v>41</v>
      </c>
      <c r="O501" s="49"/>
      <c r="P501" s="145">
        <f t="shared" si="11"/>
        <v>0</v>
      </c>
      <c r="Q501" s="145">
        <v>0.02769</v>
      </c>
      <c r="R501" s="145">
        <f t="shared" si="12"/>
        <v>0.02769</v>
      </c>
      <c r="S501" s="145">
        <v>0</v>
      </c>
      <c r="T501" s="146">
        <f t="shared" si="13"/>
        <v>0</v>
      </c>
      <c r="AR501" s="16" t="s">
        <v>269</v>
      </c>
      <c r="AT501" s="16" t="s">
        <v>120</v>
      </c>
      <c r="AU501" s="16" t="s">
        <v>79</v>
      </c>
      <c r="AY501" s="16" t="s">
        <v>118</v>
      </c>
      <c r="BE501" s="147">
        <f t="shared" si="14"/>
        <v>0</v>
      </c>
      <c r="BF501" s="147">
        <f t="shared" si="15"/>
        <v>0</v>
      </c>
      <c r="BG501" s="147">
        <f t="shared" si="16"/>
        <v>0</v>
      </c>
      <c r="BH501" s="147">
        <f t="shared" si="17"/>
        <v>0</v>
      </c>
      <c r="BI501" s="147">
        <f t="shared" si="18"/>
        <v>0</v>
      </c>
      <c r="BJ501" s="16" t="s">
        <v>75</v>
      </c>
      <c r="BK501" s="147">
        <f t="shared" si="19"/>
        <v>0</v>
      </c>
      <c r="BL501" s="16" t="s">
        <v>269</v>
      </c>
      <c r="BM501" s="16" t="s">
        <v>769</v>
      </c>
    </row>
    <row r="502" spans="2:65" s="1" customFormat="1" ht="16.5" customHeight="1">
      <c r="B502" s="135"/>
      <c r="C502" s="136" t="s">
        <v>770</v>
      </c>
      <c r="D502" s="136" t="s">
        <v>120</v>
      </c>
      <c r="E502" s="137" t="s">
        <v>771</v>
      </c>
      <c r="F502" s="138" t="s">
        <v>772</v>
      </c>
      <c r="G502" s="139" t="s">
        <v>502</v>
      </c>
      <c r="H502" s="140">
        <v>3</v>
      </c>
      <c r="I502" s="141"/>
      <c r="J502" s="142">
        <f t="shared" si="10"/>
        <v>0</v>
      </c>
      <c r="K502" s="138" t="s">
        <v>1</v>
      </c>
      <c r="L502" s="30"/>
      <c r="M502" s="143" t="s">
        <v>1</v>
      </c>
      <c r="N502" s="144" t="s">
        <v>41</v>
      </c>
      <c r="O502" s="49"/>
      <c r="P502" s="145">
        <f t="shared" si="11"/>
        <v>0</v>
      </c>
      <c r="Q502" s="145">
        <v>0.02769</v>
      </c>
      <c r="R502" s="145">
        <f t="shared" si="12"/>
        <v>0.08307</v>
      </c>
      <c r="S502" s="145">
        <v>0</v>
      </c>
      <c r="T502" s="146">
        <f t="shared" si="13"/>
        <v>0</v>
      </c>
      <c r="AR502" s="16" t="s">
        <v>269</v>
      </c>
      <c r="AT502" s="16" t="s">
        <v>120</v>
      </c>
      <c r="AU502" s="16" t="s">
        <v>79</v>
      </c>
      <c r="AY502" s="16" t="s">
        <v>118</v>
      </c>
      <c r="BE502" s="147">
        <f t="shared" si="14"/>
        <v>0</v>
      </c>
      <c r="BF502" s="147">
        <f t="shared" si="15"/>
        <v>0</v>
      </c>
      <c r="BG502" s="147">
        <f t="shared" si="16"/>
        <v>0</v>
      </c>
      <c r="BH502" s="147">
        <f t="shared" si="17"/>
        <v>0</v>
      </c>
      <c r="BI502" s="147">
        <f t="shared" si="18"/>
        <v>0</v>
      </c>
      <c r="BJ502" s="16" t="s">
        <v>75</v>
      </c>
      <c r="BK502" s="147">
        <f t="shared" si="19"/>
        <v>0</v>
      </c>
      <c r="BL502" s="16" t="s">
        <v>269</v>
      </c>
      <c r="BM502" s="16" t="s">
        <v>773</v>
      </c>
    </row>
    <row r="503" spans="2:65" s="1" customFormat="1" ht="16.5" customHeight="1">
      <c r="B503" s="135"/>
      <c r="C503" s="136" t="s">
        <v>774</v>
      </c>
      <c r="D503" s="136" t="s">
        <v>120</v>
      </c>
      <c r="E503" s="137" t="s">
        <v>775</v>
      </c>
      <c r="F503" s="138" t="s">
        <v>776</v>
      </c>
      <c r="G503" s="139" t="s">
        <v>502</v>
      </c>
      <c r="H503" s="140">
        <v>6</v>
      </c>
      <c r="I503" s="141"/>
      <c r="J503" s="142">
        <f t="shared" si="10"/>
        <v>0</v>
      </c>
      <c r="K503" s="138" t="s">
        <v>1</v>
      </c>
      <c r="L503" s="30"/>
      <c r="M503" s="143" t="s">
        <v>1</v>
      </c>
      <c r="N503" s="144" t="s">
        <v>41</v>
      </c>
      <c r="O503" s="49"/>
      <c r="P503" s="145">
        <f t="shared" si="11"/>
        <v>0</v>
      </c>
      <c r="Q503" s="145">
        <v>0.02769</v>
      </c>
      <c r="R503" s="145">
        <f t="shared" si="12"/>
        <v>0.16614</v>
      </c>
      <c r="S503" s="145">
        <v>0</v>
      </c>
      <c r="T503" s="146">
        <f t="shared" si="13"/>
        <v>0</v>
      </c>
      <c r="AR503" s="16" t="s">
        <v>269</v>
      </c>
      <c r="AT503" s="16" t="s">
        <v>120</v>
      </c>
      <c r="AU503" s="16" t="s">
        <v>79</v>
      </c>
      <c r="AY503" s="16" t="s">
        <v>118</v>
      </c>
      <c r="BE503" s="147">
        <f t="shared" si="14"/>
        <v>0</v>
      </c>
      <c r="BF503" s="147">
        <f t="shared" si="15"/>
        <v>0</v>
      </c>
      <c r="BG503" s="147">
        <f t="shared" si="16"/>
        <v>0</v>
      </c>
      <c r="BH503" s="147">
        <f t="shared" si="17"/>
        <v>0</v>
      </c>
      <c r="BI503" s="147">
        <f t="shared" si="18"/>
        <v>0</v>
      </c>
      <c r="BJ503" s="16" t="s">
        <v>75</v>
      </c>
      <c r="BK503" s="147">
        <f t="shared" si="19"/>
        <v>0</v>
      </c>
      <c r="BL503" s="16" t="s">
        <v>269</v>
      </c>
      <c r="BM503" s="16" t="s">
        <v>777</v>
      </c>
    </row>
    <row r="504" spans="2:65" s="1" customFormat="1" ht="16.5" customHeight="1">
      <c r="B504" s="135"/>
      <c r="C504" s="136" t="s">
        <v>778</v>
      </c>
      <c r="D504" s="136" t="s">
        <v>120</v>
      </c>
      <c r="E504" s="137" t="s">
        <v>779</v>
      </c>
      <c r="F504" s="138" t="s">
        <v>780</v>
      </c>
      <c r="G504" s="139" t="s">
        <v>227</v>
      </c>
      <c r="H504" s="140">
        <v>3</v>
      </c>
      <c r="I504" s="141"/>
      <c r="J504" s="142">
        <f t="shared" si="10"/>
        <v>0</v>
      </c>
      <c r="K504" s="138" t="s">
        <v>183</v>
      </c>
      <c r="L504" s="30"/>
      <c r="M504" s="143" t="s">
        <v>1</v>
      </c>
      <c r="N504" s="144" t="s">
        <v>41</v>
      </c>
      <c r="O504" s="49"/>
      <c r="P504" s="145">
        <f t="shared" si="11"/>
        <v>0</v>
      </c>
      <c r="Q504" s="145">
        <v>0</v>
      </c>
      <c r="R504" s="145">
        <f t="shared" si="12"/>
        <v>0</v>
      </c>
      <c r="S504" s="145">
        <v>0</v>
      </c>
      <c r="T504" s="146">
        <f t="shared" si="13"/>
        <v>0</v>
      </c>
      <c r="AR504" s="16" t="s">
        <v>123</v>
      </c>
      <c r="AT504" s="16" t="s">
        <v>120</v>
      </c>
      <c r="AU504" s="16" t="s">
        <v>79</v>
      </c>
      <c r="AY504" s="16" t="s">
        <v>118</v>
      </c>
      <c r="BE504" s="147">
        <f t="shared" si="14"/>
        <v>0</v>
      </c>
      <c r="BF504" s="147">
        <f t="shared" si="15"/>
        <v>0</v>
      </c>
      <c r="BG504" s="147">
        <f t="shared" si="16"/>
        <v>0</v>
      </c>
      <c r="BH504" s="147">
        <f t="shared" si="17"/>
        <v>0</v>
      </c>
      <c r="BI504" s="147">
        <f t="shared" si="18"/>
        <v>0</v>
      </c>
      <c r="BJ504" s="16" t="s">
        <v>75</v>
      </c>
      <c r="BK504" s="147">
        <f t="shared" si="19"/>
        <v>0</v>
      </c>
      <c r="BL504" s="16" t="s">
        <v>123</v>
      </c>
      <c r="BM504" s="16" t="s">
        <v>781</v>
      </c>
    </row>
    <row r="505" spans="2:65" s="1" customFormat="1" ht="16.5" customHeight="1">
      <c r="B505" s="135"/>
      <c r="C505" s="180" t="s">
        <v>782</v>
      </c>
      <c r="D505" s="180" t="s">
        <v>435</v>
      </c>
      <c r="E505" s="181" t="s">
        <v>783</v>
      </c>
      <c r="F505" s="182" t="s">
        <v>784</v>
      </c>
      <c r="G505" s="183" t="s">
        <v>227</v>
      </c>
      <c r="H505" s="184">
        <v>3.045</v>
      </c>
      <c r="I505" s="185"/>
      <c r="J505" s="186">
        <f t="shared" si="10"/>
        <v>0</v>
      </c>
      <c r="K505" s="182" t="s">
        <v>1</v>
      </c>
      <c r="L505" s="187"/>
      <c r="M505" s="188" t="s">
        <v>1</v>
      </c>
      <c r="N505" s="189" t="s">
        <v>41</v>
      </c>
      <c r="O505" s="49"/>
      <c r="P505" s="145">
        <f t="shared" si="11"/>
        <v>0</v>
      </c>
      <c r="Q505" s="145">
        <v>0.00028</v>
      </c>
      <c r="R505" s="145">
        <f t="shared" si="12"/>
        <v>0.0008525999999999999</v>
      </c>
      <c r="S505" s="145">
        <v>0</v>
      </c>
      <c r="T505" s="146">
        <f t="shared" si="13"/>
        <v>0</v>
      </c>
      <c r="AR505" s="16" t="s">
        <v>224</v>
      </c>
      <c r="AT505" s="16" t="s">
        <v>435</v>
      </c>
      <c r="AU505" s="16" t="s">
        <v>79</v>
      </c>
      <c r="AY505" s="16" t="s">
        <v>118</v>
      </c>
      <c r="BE505" s="147">
        <f t="shared" si="14"/>
        <v>0</v>
      </c>
      <c r="BF505" s="147">
        <f t="shared" si="15"/>
        <v>0</v>
      </c>
      <c r="BG505" s="147">
        <f t="shared" si="16"/>
        <v>0</v>
      </c>
      <c r="BH505" s="147">
        <f t="shared" si="17"/>
        <v>0</v>
      </c>
      <c r="BI505" s="147">
        <f t="shared" si="18"/>
        <v>0</v>
      </c>
      <c r="BJ505" s="16" t="s">
        <v>75</v>
      </c>
      <c r="BK505" s="147">
        <f t="shared" si="19"/>
        <v>0</v>
      </c>
      <c r="BL505" s="16" t="s">
        <v>123</v>
      </c>
      <c r="BM505" s="16" t="s">
        <v>785</v>
      </c>
    </row>
    <row r="506" spans="2:51" s="12" customFormat="1" ht="11.25">
      <c r="B506" s="156"/>
      <c r="D506" s="149" t="s">
        <v>125</v>
      </c>
      <c r="F506" s="158" t="s">
        <v>786</v>
      </c>
      <c r="H506" s="159">
        <v>3.045</v>
      </c>
      <c r="I506" s="160"/>
      <c r="L506" s="156"/>
      <c r="M506" s="161"/>
      <c r="N506" s="162"/>
      <c r="O506" s="162"/>
      <c r="P506" s="162"/>
      <c r="Q506" s="162"/>
      <c r="R506" s="162"/>
      <c r="S506" s="162"/>
      <c r="T506" s="163"/>
      <c r="AT506" s="157" t="s">
        <v>125</v>
      </c>
      <c r="AU506" s="157" t="s">
        <v>79</v>
      </c>
      <c r="AV506" s="12" t="s">
        <v>79</v>
      </c>
      <c r="AW506" s="12" t="s">
        <v>3</v>
      </c>
      <c r="AX506" s="12" t="s">
        <v>75</v>
      </c>
      <c r="AY506" s="157" t="s">
        <v>118</v>
      </c>
    </row>
    <row r="507" spans="2:65" s="1" customFormat="1" ht="16.5" customHeight="1">
      <c r="B507" s="135"/>
      <c r="C507" s="136" t="s">
        <v>787</v>
      </c>
      <c r="D507" s="136" t="s">
        <v>120</v>
      </c>
      <c r="E507" s="137" t="s">
        <v>788</v>
      </c>
      <c r="F507" s="138" t="s">
        <v>789</v>
      </c>
      <c r="G507" s="139" t="s">
        <v>502</v>
      </c>
      <c r="H507" s="140">
        <v>1</v>
      </c>
      <c r="I507" s="141"/>
      <c r="J507" s="142">
        <f aca="true" t="shared" si="20" ref="J507:J526">ROUND(I507*H507,2)</f>
        <v>0</v>
      </c>
      <c r="K507" s="138" t="s">
        <v>183</v>
      </c>
      <c r="L507" s="30"/>
      <c r="M507" s="143" t="s">
        <v>1</v>
      </c>
      <c r="N507" s="144" t="s">
        <v>41</v>
      </c>
      <c r="O507" s="49"/>
      <c r="P507" s="145">
        <f aca="true" t="shared" si="21" ref="P507:P526">O507*H507</f>
        <v>0</v>
      </c>
      <c r="Q507" s="145">
        <v>2E-05</v>
      </c>
      <c r="R507" s="145">
        <f aca="true" t="shared" si="22" ref="R507:R526">Q507*H507</f>
        <v>2E-05</v>
      </c>
      <c r="S507" s="145">
        <v>0</v>
      </c>
      <c r="T507" s="146">
        <f aca="true" t="shared" si="23" ref="T507:T526">S507*H507</f>
        <v>0</v>
      </c>
      <c r="AR507" s="16" t="s">
        <v>123</v>
      </c>
      <c r="AT507" s="16" t="s">
        <v>120</v>
      </c>
      <c r="AU507" s="16" t="s">
        <v>79</v>
      </c>
      <c r="AY507" s="16" t="s">
        <v>118</v>
      </c>
      <c r="BE507" s="147">
        <f aca="true" t="shared" si="24" ref="BE507:BE526">IF(N507="základní",J507,0)</f>
        <v>0</v>
      </c>
      <c r="BF507" s="147">
        <f aca="true" t="shared" si="25" ref="BF507:BF526">IF(N507="snížená",J507,0)</f>
        <v>0</v>
      </c>
      <c r="BG507" s="147">
        <f aca="true" t="shared" si="26" ref="BG507:BG526">IF(N507="zákl. přenesená",J507,0)</f>
        <v>0</v>
      </c>
      <c r="BH507" s="147">
        <f aca="true" t="shared" si="27" ref="BH507:BH526">IF(N507="sníž. přenesená",J507,0)</f>
        <v>0</v>
      </c>
      <c r="BI507" s="147">
        <f aca="true" t="shared" si="28" ref="BI507:BI526">IF(N507="nulová",J507,0)</f>
        <v>0</v>
      </c>
      <c r="BJ507" s="16" t="s">
        <v>75</v>
      </c>
      <c r="BK507" s="147">
        <f aca="true" t="shared" si="29" ref="BK507:BK526">ROUND(I507*H507,2)</f>
        <v>0</v>
      </c>
      <c r="BL507" s="16" t="s">
        <v>123</v>
      </c>
      <c r="BM507" s="16" t="s">
        <v>790</v>
      </c>
    </row>
    <row r="508" spans="2:65" s="1" customFormat="1" ht="16.5" customHeight="1">
      <c r="B508" s="135"/>
      <c r="C508" s="180" t="s">
        <v>791</v>
      </c>
      <c r="D508" s="180" t="s">
        <v>435</v>
      </c>
      <c r="E508" s="181" t="s">
        <v>792</v>
      </c>
      <c r="F508" s="182" t="s">
        <v>793</v>
      </c>
      <c r="G508" s="183" t="s">
        <v>502</v>
      </c>
      <c r="H508" s="184">
        <v>1</v>
      </c>
      <c r="I508" s="185"/>
      <c r="J508" s="186">
        <f t="shared" si="20"/>
        <v>0</v>
      </c>
      <c r="K508" s="182" t="s">
        <v>1</v>
      </c>
      <c r="L508" s="187"/>
      <c r="M508" s="188" t="s">
        <v>1</v>
      </c>
      <c r="N508" s="189" t="s">
        <v>41</v>
      </c>
      <c r="O508" s="49"/>
      <c r="P508" s="145">
        <f t="shared" si="21"/>
        <v>0</v>
      </c>
      <c r="Q508" s="145">
        <v>0.00023</v>
      </c>
      <c r="R508" s="145">
        <f t="shared" si="22"/>
        <v>0.00023</v>
      </c>
      <c r="S508" s="145">
        <v>0</v>
      </c>
      <c r="T508" s="146">
        <f t="shared" si="23"/>
        <v>0</v>
      </c>
      <c r="AR508" s="16" t="s">
        <v>224</v>
      </c>
      <c r="AT508" s="16" t="s">
        <v>435</v>
      </c>
      <c r="AU508" s="16" t="s">
        <v>79</v>
      </c>
      <c r="AY508" s="16" t="s">
        <v>118</v>
      </c>
      <c r="BE508" s="147">
        <f t="shared" si="24"/>
        <v>0</v>
      </c>
      <c r="BF508" s="147">
        <f t="shared" si="25"/>
        <v>0</v>
      </c>
      <c r="BG508" s="147">
        <f t="shared" si="26"/>
        <v>0</v>
      </c>
      <c r="BH508" s="147">
        <f t="shared" si="27"/>
        <v>0</v>
      </c>
      <c r="BI508" s="147">
        <f t="shared" si="28"/>
        <v>0</v>
      </c>
      <c r="BJ508" s="16" t="s">
        <v>75</v>
      </c>
      <c r="BK508" s="147">
        <f t="shared" si="29"/>
        <v>0</v>
      </c>
      <c r="BL508" s="16" t="s">
        <v>123</v>
      </c>
      <c r="BM508" s="16" t="s">
        <v>794</v>
      </c>
    </row>
    <row r="509" spans="2:65" s="1" customFormat="1" ht="16.5" customHeight="1">
      <c r="B509" s="135"/>
      <c r="C509" s="136" t="s">
        <v>795</v>
      </c>
      <c r="D509" s="136" t="s">
        <v>120</v>
      </c>
      <c r="E509" s="137" t="s">
        <v>796</v>
      </c>
      <c r="F509" s="138" t="s">
        <v>797</v>
      </c>
      <c r="G509" s="139" t="s">
        <v>502</v>
      </c>
      <c r="H509" s="140">
        <v>3</v>
      </c>
      <c r="I509" s="141"/>
      <c r="J509" s="142">
        <f t="shared" si="20"/>
        <v>0</v>
      </c>
      <c r="K509" s="138" t="s">
        <v>183</v>
      </c>
      <c r="L509" s="30"/>
      <c r="M509" s="143" t="s">
        <v>1</v>
      </c>
      <c r="N509" s="144" t="s">
        <v>41</v>
      </c>
      <c r="O509" s="49"/>
      <c r="P509" s="145">
        <f t="shared" si="21"/>
        <v>0</v>
      </c>
      <c r="Q509" s="145">
        <v>0.00072</v>
      </c>
      <c r="R509" s="145">
        <f t="shared" si="22"/>
        <v>0.00216</v>
      </c>
      <c r="S509" s="145">
        <v>0</v>
      </c>
      <c r="T509" s="146">
        <f t="shared" si="23"/>
        <v>0</v>
      </c>
      <c r="AR509" s="16" t="s">
        <v>123</v>
      </c>
      <c r="AT509" s="16" t="s">
        <v>120</v>
      </c>
      <c r="AU509" s="16" t="s">
        <v>79</v>
      </c>
      <c r="AY509" s="16" t="s">
        <v>118</v>
      </c>
      <c r="BE509" s="147">
        <f t="shared" si="24"/>
        <v>0</v>
      </c>
      <c r="BF509" s="147">
        <f t="shared" si="25"/>
        <v>0</v>
      </c>
      <c r="BG509" s="147">
        <f t="shared" si="26"/>
        <v>0</v>
      </c>
      <c r="BH509" s="147">
        <f t="shared" si="27"/>
        <v>0</v>
      </c>
      <c r="BI509" s="147">
        <f t="shared" si="28"/>
        <v>0</v>
      </c>
      <c r="BJ509" s="16" t="s">
        <v>75</v>
      </c>
      <c r="BK509" s="147">
        <f t="shared" si="29"/>
        <v>0</v>
      </c>
      <c r="BL509" s="16" t="s">
        <v>123</v>
      </c>
      <c r="BM509" s="16" t="s">
        <v>798</v>
      </c>
    </row>
    <row r="510" spans="2:65" s="1" customFormat="1" ht="16.5" customHeight="1">
      <c r="B510" s="135"/>
      <c r="C510" s="180" t="s">
        <v>799</v>
      </c>
      <c r="D510" s="180" t="s">
        <v>435</v>
      </c>
      <c r="E510" s="181" t="s">
        <v>800</v>
      </c>
      <c r="F510" s="182" t="s">
        <v>801</v>
      </c>
      <c r="G510" s="183" t="s">
        <v>502</v>
      </c>
      <c r="H510" s="184">
        <v>3</v>
      </c>
      <c r="I510" s="185"/>
      <c r="J510" s="186">
        <f t="shared" si="20"/>
        <v>0</v>
      </c>
      <c r="K510" s="182" t="s">
        <v>1</v>
      </c>
      <c r="L510" s="187"/>
      <c r="M510" s="188" t="s">
        <v>1</v>
      </c>
      <c r="N510" s="189" t="s">
        <v>41</v>
      </c>
      <c r="O510" s="49"/>
      <c r="P510" s="145">
        <f t="shared" si="21"/>
        <v>0</v>
      </c>
      <c r="Q510" s="145">
        <v>0.011</v>
      </c>
      <c r="R510" s="145">
        <f t="shared" si="22"/>
        <v>0.033</v>
      </c>
      <c r="S510" s="145">
        <v>0</v>
      </c>
      <c r="T510" s="146">
        <f t="shared" si="23"/>
        <v>0</v>
      </c>
      <c r="AR510" s="16" t="s">
        <v>224</v>
      </c>
      <c r="AT510" s="16" t="s">
        <v>435</v>
      </c>
      <c r="AU510" s="16" t="s">
        <v>79</v>
      </c>
      <c r="AY510" s="16" t="s">
        <v>118</v>
      </c>
      <c r="BE510" s="147">
        <f t="shared" si="24"/>
        <v>0</v>
      </c>
      <c r="BF510" s="147">
        <f t="shared" si="25"/>
        <v>0</v>
      </c>
      <c r="BG510" s="147">
        <f t="shared" si="26"/>
        <v>0</v>
      </c>
      <c r="BH510" s="147">
        <f t="shared" si="27"/>
        <v>0</v>
      </c>
      <c r="BI510" s="147">
        <f t="shared" si="28"/>
        <v>0</v>
      </c>
      <c r="BJ510" s="16" t="s">
        <v>75</v>
      </c>
      <c r="BK510" s="147">
        <f t="shared" si="29"/>
        <v>0</v>
      </c>
      <c r="BL510" s="16" t="s">
        <v>123</v>
      </c>
      <c r="BM510" s="16" t="s">
        <v>802</v>
      </c>
    </row>
    <row r="511" spans="2:65" s="1" customFormat="1" ht="16.5" customHeight="1">
      <c r="B511" s="135"/>
      <c r="C511" s="180" t="s">
        <v>803</v>
      </c>
      <c r="D511" s="180" t="s">
        <v>435</v>
      </c>
      <c r="E511" s="181" t="s">
        <v>804</v>
      </c>
      <c r="F511" s="182" t="s">
        <v>805</v>
      </c>
      <c r="G511" s="183" t="s">
        <v>502</v>
      </c>
      <c r="H511" s="184">
        <v>3</v>
      </c>
      <c r="I511" s="185"/>
      <c r="J511" s="186">
        <f t="shared" si="20"/>
        <v>0</v>
      </c>
      <c r="K511" s="182" t="s">
        <v>1</v>
      </c>
      <c r="L511" s="187"/>
      <c r="M511" s="188" t="s">
        <v>1</v>
      </c>
      <c r="N511" s="189" t="s">
        <v>41</v>
      </c>
      <c r="O511" s="49"/>
      <c r="P511" s="145">
        <f t="shared" si="21"/>
        <v>0</v>
      </c>
      <c r="Q511" s="145">
        <v>0.005</v>
      </c>
      <c r="R511" s="145">
        <f t="shared" si="22"/>
        <v>0.015</v>
      </c>
      <c r="S511" s="145">
        <v>0</v>
      </c>
      <c r="T511" s="146">
        <f t="shared" si="23"/>
        <v>0</v>
      </c>
      <c r="AR511" s="16" t="s">
        <v>224</v>
      </c>
      <c r="AT511" s="16" t="s">
        <v>435</v>
      </c>
      <c r="AU511" s="16" t="s">
        <v>79</v>
      </c>
      <c r="AY511" s="16" t="s">
        <v>118</v>
      </c>
      <c r="BE511" s="147">
        <f t="shared" si="24"/>
        <v>0</v>
      </c>
      <c r="BF511" s="147">
        <f t="shared" si="25"/>
        <v>0</v>
      </c>
      <c r="BG511" s="147">
        <f t="shared" si="26"/>
        <v>0</v>
      </c>
      <c r="BH511" s="147">
        <f t="shared" si="27"/>
        <v>0</v>
      </c>
      <c r="BI511" s="147">
        <f t="shared" si="28"/>
        <v>0</v>
      </c>
      <c r="BJ511" s="16" t="s">
        <v>75</v>
      </c>
      <c r="BK511" s="147">
        <f t="shared" si="29"/>
        <v>0</v>
      </c>
      <c r="BL511" s="16" t="s">
        <v>123</v>
      </c>
      <c r="BM511" s="16" t="s">
        <v>806</v>
      </c>
    </row>
    <row r="512" spans="2:65" s="1" customFormat="1" ht="16.5" customHeight="1">
      <c r="B512" s="135"/>
      <c r="C512" s="136" t="s">
        <v>807</v>
      </c>
      <c r="D512" s="136" t="s">
        <v>120</v>
      </c>
      <c r="E512" s="137" t="s">
        <v>808</v>
      </c>
      <c r="F512" s="138" t="s">
        <v>809</v>
      </c>
      <c r="G512" s="139" t="s">
        <v>502</v>
      </c>
      <c r="H512" s="140">
        <v>1</v>
      </c>
      <c r="I512" s="141"/>
      <c r="J512" s="142">
        <f t="shared" si="20"/>
        <v>0</v>
      </c>
      <c r="K512" s="138" t="s">
        <v>1</v>
      </c>
      <c r="L512" s="30"/>
      <c r="M512" s="143" t="s">
        <v>1</v>
      </c>
      <c r="N512" s="144" t="s">
        <v>41</v>
      </c>
      <c r="O512" s="49"/>
      <c r="P512" s="145">
        <f t="shared" si="21"/>
        <v>0</v>
      </c>
      <c r="Q512" s="145">
        <v>0.00072</v>
      </c>
      <c r="R512" s="145">
        <f t="shared" si="22"/>
        <v>0.00072</v>
      </c>
      <c r="S512" s="145">
        <v>0</v>
      </c>
      <c r="T512" s="146">
        <f t="shared" si="23"/>
        <v>0</v>
      </c>
      <c r="AR512" s="16" t="s">
        <v>123</v>
      </c>
      <c r="AT512" s="16" t="s">
        <v>120</v>
      </c>
      <c r="AU512" s="16" t="s">
        <v>79</v>
      </c>
      <c r="AY512" s="16" t="s">
        <v>118</v>
      </c>
      <c r="BE512" s="147">
        <f t="shared" si="24"/>
        <v>0</v>
      </c>
      <c r="BF512" s="147">
        <f t="shared" si="25"/>
        <v>0</v>
      </c>
      <c r="BG512" s="147">
        <f t="shared" si="26"/>
        <v>0</v>
      </c>
      <c r="BH512" s="147">
        <f t="shared" si="27"/>
        <v>0</v>
      </c>
      <c r="BI512" s="147">
        <f t="shared" si="28"/>
        <v>0</v>
      </c>
      <c r="BJ512" s="16" t="s">
        <v>75</v>
      </c>
      <c r="BK512" s="147">
        <f t="shared" si="29"/>
        <v>0</v>
      </c>
      <c r="BL512" s="16" t="s">
        <v>123</v>
      </c>
      <c r="BM512" s="16" t="s">
        <v>810</v>
      </c>
    </row>
    <row r="513" spans="2:65" s="1" customFormat="1" ht="16.5" customHeight="1">
      <c r="B513" s="135"/>
      <c r="C513" s="180" t="s">
        <v>811</v>
      </c>
      <c r="D513" s="180" t="s">
        <v>435</v>
      </c>
      <c r="E513" s="181" t="s">
        <v>812</v>
      </c>
      <c r="F513" s="182" t="s">
        <v>813</v>
      </c>
      <c r="G513" s="183" t="s">
        <v>502</v>
      </c>
      <c r="H513" s="184">
        <v>1</v>
      </c>
      <c r="I513" s="185"/>
      <c r="J513" s="186">
        <f t="shared" si="20"/>
        <v>0</v>
      </c>
      <c r="K513" s="182" t="s">
        <v>1</v>
      </c>
      <c r="L513" s="187"/>
      <c r="M513" s="188" t="s">
        <v>1</v>
      </c>
      <c r="N513" s="189" t="s">
        <v>41</v>
      </c>
      <c r="O513" s="49"/>
      <c r="P513" s="145">
        <f t="shared" si="21"/>
        <v>0</v>
      </c>
      <c r="Q513" s="145">
        <v>0.018</v>
      </c>
      <c r="R513" s="145">
        <f t="shared" si="22"/>
        <v>0.018</v>
      </c>
      <c r="S513" s="145">
        <v>0</v>
      </c>
      <c r="T513" s="146">
        <f t="shared" si="23"/>
        <v>0</v>
      </c>
      <c r="AR513" s="16" t="s">
        <v>224</v>
      </c>
      <c r="AT513" s="16" t="s">
        <v>435</v>
      </c>
      <c r="AU513" s="16" t="s">
        <v>79</v>
      </c>
      <c r="AY513" s="16" t="s">
        <v>118</v>
      </c>
      <c r="BE513" s="147">
        <f t="shared" si="24"/>
        <v>0</v>
      </c>
      <c r="BF513" s="147">
        <f t="shared" si="25"/>
        <v>0</v>
      </c>
      <c r="BG513" s="147">
        <f t="shared" si="26"/>
        <v>0</v>
      </c>
      <c r="BH513" s="147">
        <f t="shared" si="27"/>
        <v>0</v>
      </c>
      <c r="BI513" s="147">
        <f t="shared" si="28"/>
        <v>0</v>
      </c>
      <c r="BJ513" s="16" t="s">
        <v>75</v>
      </c>
      <c r="BK513" s="147">
        <f t="shared" si="29"/>
        <v>0</v>
      </c>
      <c r="BL513" s="16" t="s">
        <v>123</v>
      </c>
      <c r="BM513" s="16" t="s">
        <v>814</v>
      </c>
    </row>
    <row r="514" spans="2:65" s="1" customFormat="1" ht="16.5" customHeight="1">
      <c r="B514" s="135"/>
      <c r="C514" s="136" t="s">
        <v>815</v>
      </c>
      <c r="D514" s="136" t="s">
        <v>120</v>
      </c>
      <c r="E514" s="137" t="s">
        <v>816</v>
      </c>
      <c r="F514" s="138" t="s">
        <v>817</v>
      </c>
      <c r="G514" s="139" t="s">
        <v>502</v>
      </c>
      <c r="H514" s="140">
        <v>3</v>
      </c>
      <c r="I514" s="141"/>
      <c r="J514" s="142">
        <f t="shared" si="20"/>
        <v>0</v>
      </c>
      <c r="K514" s="138" t="s">
        <v>183</v>
      </c>
      <c r="L514" s="30"/>
      <c r="M514" s="143" t="s">
        <v>1</v>
      </c>
      <c r="N514" s="144" t="s">
        <v>41</v>
      </c>
      <c r="O514" s="49"/>
      <c r="P514" s="145">
        <f t="shared" si="21"/>
        <v>0</v>
      </c>
      <c r="Q514" s="145">
        <v>0.00162</v>
      </c>
      <c r="R514" s="145">
        <f t="shared" si="22"/>
        <v>0.00486</v>
      </c>
      <c r="S514" s="145">
        <v>0</v>
      </c>
      <c r="T514" s="146">
        <f t="shared" si="23"/>
        <v>0</v>
      </c>
      <c r="AR514" s="16" t="s">
        <v>123</v>
      </c>
      <c r="AT514" s="16" t="s">
        <v>120</v>
      </c>
      <c r="AU514" s="16" t="s">
        <v>79</v>
      </c>
      <c r="AY514" s="16" t="s">
        <v>118</v>
      </c>
      <c r="BE514" s="147">
        <f t="shared" si="24"/>
        <v>0</v>
      </c>
      <c r="BF514" s="147">
        <f t="shared" si="25"/>
        <v>0</v>
      </c>
      <c r="BG514" s="147">
        <f t="shared" si="26"/>
        <v>0</v>
      </c>
      <c r="BH514" s="147">
        <f t="shared" si="27"/>
        <v>0</v>
      </c>
      <c r="BI514" s="147">
        <f t="shared" si="28"/>
        <v>0</v>
      </c>
      <c r="BJ514" s="16" t="s">
        <v>75</v>
      </c>
      <c r="BK514" s="147">
        <f t="shared" si="29"/>
        <v>0</v>
      </c>
      <c r="BL514" s="16" t="s">
        <v>123</v>
      </c>
      <c r="BM514" s="16" t="s">
        <v>818</v>
      </c>
    </row>
    <row r="515" spans="2:65" s="1" customFormat="1" ht="16.5" customHeight="1">
      <c r="B515" s="135"/>
      <c r="C515" s="180" t="s">
        <v>819</v>
      </c>
      <c r="D515" s="180" t="s">
        <v>435</v>
      </c>
      <c r="E515" s="181" t="s">
        <v>820</v>
      </c>
      <c r="F515" s="182" t="s">
        <v>821</v>
      </c>
      <c r="G515" s="183" t="s">
        <v>502</v>
      </c>
      <c r="H515" s="184">
        <v>3</v>
      </c>
      <c r="I515" s="185"/>
      <c r="J515" s="186">
        <f t="shared" si="20"/>
        <v>0</v>
      </c>
      <c r="K515" s="182" t="s">
        <v>183</v>
      </c>
      <c r="L515" s="187"/>
      <c r="M515" s="188" t="s">
        <v>1</v>
      </c>
      <c r="N515" s="189" t="s">
        <v>41</v>
      </c>
      <c r="O515" s="49"/>
      <c r="P515" s="145">
        <f t="shared" si="21"/>
        <v>0</v>
      </c>
      <c r="Q515" s="145">
        <v>0.018</v>
      </c>
      <c r="R515" s="145">
        <f t="shared" si="22"/>
        <v>0.05399999999999999</v>
      </c>
      <c r="S515" s="145">
        <v>0</v>
      </c>
      <c r="T515" s="146">
        <f t="shared" si="23"/>
        <v>0</v>
      </c>
      <c r="AR515" s="16" t="s">
        <v>224</v>
      </c>
      <c r="AT515" s="16" t="s">
        <v>435</v>
      </c>
      <c r="AU515" s="16" t="s">
        <v>79</v>
      </c>
      <c r="AY515" s="16" t="s">
        <v>118</v>
      </c>
      <c r="BE515" s="147">
        <f t="shared" si="24"/>
        <v>0</v>
      </c>
      <c r="BF515" s="147">
        <f t="shared" si="25"/>
        <v>0</v>
      </c>
      <c r="BG515" s="147">
        <f t="shared" si="26"/>
        <v>0</v>
      </c>
      <c r="BH515" s="147">
        <f t="shared" si="27"/>
        <v>0</v>
      </c>
      <c r="BI515" s="147">
        <f t="shared" si="28"/>
        <v>0</v>
      </c>
      <c r="BJ515" s="16" t="s">
        <v>75</v>
      </c>
      <c r="BK515" s="147">
        <f t="shared" si="29"/>
        <v>0</v>
      </c>
      <c r="BL515" s="16" t="s">
        <v>123</v>
      </c>
      <c r="BM515" s="16" t="s">
        <v>822</v>
      </c>
    </row>
    <row r="516" spans="2:65" s="1" customFormat="1" ht="16.5" customHeight="1">
      <c r="B516" s="135"/>
      <c r="C516" s="180" t="s">
        <v>823</v>
      </c>
      <c r="D516" s="180" t="s">
        <v>435</v>
      </c>
      <c r="E516" s="181" t="s">
        <v>824</v>
      </c>
      <c r="F516" s="182" t="s">
        <v>825</v>
      </c>
      <c r="G516" s="183" t="s">
        <v>502</v>
      </c>
      <c r="H516" s="184">
        <v>3</v>
      </c>
      <c r="I516" s="185"/>
      <c r="J516" s="186">
        <f t="shared" si="20"/>
        <v>0</v>
      </c>
      <c r="K516" s="182" t="s">
        <v>1</v>
      </c>
      <c r="L516" s="187"/>
      <c r="M516" s="188" t="s">
        <v>1</v>
      </c>
      <c r="N516" s="189" t="s">
        <v>41</v>
      </c>
      <c r="O516" s="49"/>
      <c r="P516" s="145">
        <f t="shared" si="21"/>
        <v>0</v>
      </c>
      <c r="Q516" s="145">
        <v>0.0035</v>
      </c>
      <c r="R516" s="145">
        <f t="shared" si="22"/>
        <v>0.0105</v>
      </c>
      <c r="S516" s="145">
        <v>0</v>
      </c>
      <c r="T516" s="146">
        <f t="shared" si="23"/>
        <v>0</v>
      </c>
      <c r="AR516" s="16" t="s">
        <v>224</v>
      </c>
      <c r="AT516" s="16" t="s">
        <v>435</v>
      </c>
      <c r="AU516" s="16" t="s">
        <v>79</v>
      </c>
      <c r="AY516" s="16" t="s">
        <v>118</v>
      </c>
      <c r="BE516" s="147">
        <f t="shared" si="24"/>
        <v>0</v>
      </c>
      <c r="BF516" s="147">
        <f t="shared" si="25"/>
        <v>0</v>
      </c>
      <c r="BG516" s="147">
        <f t="shared" si="26"/>
        <v>0</v>
      </c>
      <c r="BH516" s="147">
        <f t="shared" si="27"/>
        <v>0</v>
      </c>
      <c r="BI516" s="147">
        <f t="shared" si="28"/>
        <v>0</v>
      </c>
      <c r="BJ516" s="16" t="s">
        <v>75</v>
      </c>
      <c r="BK516" s="147">
        <f t="shared" si="29"/>
        <v>0</v>
      </c>
      <c r="BL516" s="16" t="s">
        <v>123</v>
      </c>
      <c r="BM516" s="16" t="s">
        <v>826</v>
      </c>
    </row>
    <row r="517" spans="2:65" s="1" customFormat="1" ht="16.5" customHeight="1">
      <c r="B517" s="135"/>
      <c r="C517" s="136" t="s">
        <v>827</v>
      </c>
      <c r="D517" s="136" t="s">
        <v>120</v>
      </c>
      <c r="E517" s="137" t="s">
        <v>828</v>
      </c>
      <c r="F517" s="138" t="s">
        <v>829</v>
      </c>
      <c r="G517" s="139" t="s">
        <v>502</v>
      </c>
      <c r="H517" s="140">
        <v>3</v>
      </c>
      <c r="I517" s="141"/>
      <c r="J517" s="142">
        <f t="shared" si="20"/>
        <v>0</v>
      </c>
      <c r="K517" s="138" t="s">
        <v>183</v>
      </c>
      <c r="L517" s="30"/>
      <c r="M517" s="143" t="s">
        <v>1</v>
      </c>
      <c r="N517" s="144" t="s">
        <v>41</v>
      </c>
      <c r="O517" s="49"/>
      <c r="P517" s="145">
        <f t="shared" si="21"/>
        <v>0</v>
      </c>
      <c r="Q517" s="145">
        <v>0.00162</v>
      </c>
      <c r="R517" s="145">
        <f t="shared" si="22"/>
        <v>0.00486</v>
      </c>
      <c r="S517" s="145">
        <v>0</v>
      </c>
      <c r="T517" s="146">
        <f t="shared" si="23"/>
        <v>0</v>
      </c>
      <c r="AR517" s="16" t="s">
        <v>123</v>
      </c>
      <c r="AT517" s="16" t="s">
        <v>120</v>
      </c>
      <c r="AU517" s="16" t="s">
        <v>79</v>
      </c>
      <c r="AY517" s="16" t="s">
        <v>118</v>
      </c>
      <c r="BE517" s="147">
        <f t="shared" si="24"/>
        <v>0</v>
      </c>
      <c r="BF517" s="147">
        <f t="shared" si="25"/>
        <v>0</v>
      </c>
      <c r="BG517" s="147">
        <f t="shared" si="26"/>
        <v>0</v>
      </c>
      <c r="BH517" s="147">
        <f t="shared" si="27"/>
        <v>0</v>
      </c>
      <c r="BI517" s="147">
        <f t="shared" si="28"/>
        <v>0</v>
      </c>
      <c r="BJ517" s="16" t="s">
        <v>75</v>
      </c>
      <c r="BK517" s="147">
        <f t="shared" si="29"/>
        <v>0</v>
      </c>
      <c r="BL517" s="16" t="s">
        <v>123</v>
      </c>
      <c r="BM517" s="16" t="s">
        <v>830</v>
      </c>
    </row>
    <row r="518" spans="2:65" s="1" customFormat="1" ht="16.5" customHeight="1">
      <c r="B518" s="135"/>
      <c r="C518" s="180" t="s">
        <v>831</v>
      </c>
      <c r="D518" s="180" t="s">
        <v>435</v>
      </c>
      <c r="E518" s="181" t="s">
        <v>832</v>
      </c>
      <c r="F518" s="182" t="s">
        <v>833</v>
      </c>
      <c r="G518" s="183" t="s">
        <v>502</v>
      </c>
      <c r="H518" s="184">
        <v>3</v>
      </c>
      <c r="I518" s="185"/>
      <c r="J518" s="186">
        <f t="shared" si="20"/>
        <v>0</v>
      </c>
      <c r="K518" s="182" t="s">
        <v>1</v>
      </c>
      <c r="L518" s="187"/>
      <c r="M518" s="188" t="s">
        <v>1</v>
      </c>
      <c r="N518" s="189" t="s">
        <v>41</v>
      </c>
      <c r="O518" s="49"/>
      <c r="P518" s="145">
        <f t="shared" si="21"/>
        <v>0</v>
      </c>
      <c r="Q518" s="145">
        <v>0.029</v>
      </c>
      <c r="R518" s="145">
        <f t="shared" si="22"/>
        <v>0.08700000000000001</v>
      </c>
      <c r="S518" s="145">
        <v>0</v>
      </c>
      <c r="T518" s="146">
        <f t="shared" si="23"/>
        <v>0</v>
      </c>
      <c r="AR518" s="16" t="s">
        <v>224</v>
      </c>
      <c r="AT518" s="16" t="s">
        <v>435</v>
      </c>
      <c r="AU518" s="16" t="s">
        <v>79</v>
      </c>
      <c r="AY518" s="16" t="s">
        <v>118</v>
      </c>
      <c r="BE518" s="147">
        <f t="shared" si="24"/>
        <v>0</v>
      </c>
      <c r="BF518" s="147">
        <f t="shared" si="25"/>
        <v>0</v>
      </c>
      <c r="BG518" s="147">
        <f t="shared" si="26"/>
        <v>0</v>
      </c>
      <c r="BH518" s="147">
        <f t="shared" si="27"/>
        <v>0</v>
      </c>
      <c r="BI518" s="147">
        <f t="shared" si="28"/>
        <v>0</v>
      </c>
      <c r="BJ518" s="16" t="s">
        <v>75</v>
      </c>
      <c r="BK518" s="147">
        <f t="shared" si="29"/>
        <v>0</v>
      </c>
      <c r="BL518" s="16" t="s">
        <v>123</v>
      </c>
      <c r="BM518" s="16" t="s">
        <v>834</v>
      </c>
    </row>
    <row r="519" spans="2:65" s="1" customFormat="1" ht="16.5" customHeight="1">
      <c r="B519" s="135"/>
      <c r="C519" s="136" t="s">
        <v>835</v>
      </c>
      <c r="D519" s="136" t="s">
        <v>120</v>
      </c>
      <c r="E519" s="137" t="s">
        <v>836</v>
      </c>
      <c r="F519" s="138" t="s">
        <v>837</v>
      </c>
      <c r="G519" s="139" t="s">
        <v>502</v>
      </c>
      <c r="H519" s="140">
        <v>3</v>
      </c>
      <c r="I519" s="141"/>
      <c r="J519" s="142">
        <f t="shared" si="20"/>
        <v>0</v>
      </c>
      <c r="K519" s="138" t="s">
        <v>183</v>
      </c>
      <c r="L519" s="30"/>
      <c r="M519" s="143" t="s">
        <v>1</v>
      </c>
      <c r="N519" s="144" t="s">
        <v>41</v>
      </c>
      <c r="O519" s="49"/>
      <c r="P519" s="145">
        <f t="shared" si="21"/>
        <v>0</v>
      </c>
      <c r="Q519" s="145">
        <v>0.00034</v>
      </c>
      <c r="R519" s="145">
        <f t="shared" si="22"/>
        <v>0.00102</v>
      </c>
      <c r="S519" s="145">
        <v>0</v>
      </c>
      <c r="T519" s="146">
        <f t="shared" si="23"/>
        <v>0</v>
      </c>
      <c r="AR519" s="16" t="s">
        <v>123</v>
      </c>
      <c r="AT519" s="16" t="s">
        <v>120</v>
      </c>
      <c r="AU519" s="16" t="s">
        <v>79</v>
      </c>
      <c r="AY519" s="16" t="s">
        <v>118</v>
      </c>
      <c r="BE519" s="147">
        <f t="shared" si="24"/>
        <v>0</v>
      </c>
      <c r="BF519" s="147">
        <f t="shared" si="25"/>
        <v>0</v>
      </c>
      <c r="BG519" s="147">
        <f t="shared" si="26"/>
        <v>0</v>
      </c>
      <c r="BH519" s="147">
        <f t="shared" si="27"/>
        <v>0</v>
      </c>
      <c r="BI519" s="147">
        <f t="shared" si="28"/>
        <v>0</v>
      </c>
      <c r="BJ519" s="16" t="s">
        <v>75</v>
      </c>
      <c r="BK519" s="147">
        <f t="shared" si="29"/>
        <v>0</v>
      </c>
      <c r="BL519" s="16" t="s">
        <v>123</v>
      </c>
      <c r="BM519" s="16" t="s">
        <v>838</v>
      </c>
    </row>
    <row r="520" spans="2:65" s="1" customFormat="1" ht="16.5" customHeight="1">
      <c r="B520" s="135"/>
      <c r="C520" s="180" t="s">
        <v>839</v>
      </c>
      <c r="D520" s="180" t="s">
        <v>435</v>
      </c>
      <c r="E520" s="181" t="s">
        <v>840</v>
      </c>
      <c r="F520" s="182" t="s">
        <v>841</v>
      </c>
      <c r="G520" s="183" t="s">
        <v>502</v>
      </c>
      <c r="H520" s="184">
        <v>3</v>
      </c>
      <c r="I520" s="185"/>
      <c r="J520" s="186">
        <f t="shared" si="20"/>
        <v>0</v>
      </c>
      <c r="K520" s="182" t="s">
        <v>183</v>
      </c>
      <c r="L520" s="187"/>
      <c r="M520" s="188" t="s">
        <v>1</v>
      </c>
      <c r="N520" s="189" t="s">
        <v>41</v>
      </c>
      <c r="O520" s="49"/>
      <c r="P520" s="145">
        <f t="shared" si="21"/>
        <v>0</v>
      </c>
      <c r="Q520" s="145">
        <v>0.0425</v>
      </c>
      <c r="R520" s="145">
        <f t="shared" si="22"/>
        <v>0.1275</v>
      </c>
      <c r="S520" s="145">
        <v>0</v>
      </c>
      <c r="T520" s="146">
        <f t="shared" si="23"/>
        <v>0</v>
      </c>
      <c r="AR520" s="16" t="s">
        <v>224</v>
      </c>
      <c r="AT520" s="16" t="s">
        <v>435</v>
      </c>
      <c r="AU520" s="16" t="s">
        <v>79</v>
      </c>
      <c r="AY520" s="16" t="s">
        <v>118</v>
      </c>
      <c r="BE520" s="147">
        <f t="shared" si="24"/>
        <v>0</v>
      </c>
      <c r="BF520" s="147">
        <f t="shared" si="25"/>
        <v>0</v>
      </c>
      <c r="BG520" s="147">
        <f t="shared" si="26"/>
        <v>0</v>
      </c>
      <c r="BH520" s="147">
        <f t="shared" si="27"/>
        <v>0</v>
      </c>
      <c r="BI520" s="147">
        <f t="shared" si="28"/>
        <v>0</v>
      </c>
      <c r="BJ520" s="16" t="s">
        <v>75</v>
      </c>
      <c r="BK520" s="147">
        <f t="shared" si="29"/>
        <v>0</v>
      </c>
      <c r="BL520" s="16" t="s">
        <v>123</v>
      </c>
      <c r="BM520" s="16" t="s">
        <v>842</v>
      </c>
    </row>
    <row r="521" spans="2:65" s="1" customFormat="1" ht="16.5" customHeight="1">
      <c r="B521" s="135"/>
      <c r="C521" s="136" t="s">
        <v>843</v>
      </c>
      <c r="D521" s="136" t="s">
        <v>120</v>
      </c>
      <c r="E521" s="137" t="s">
        <v>844</v>
      </c>
      <c r="F521" s="138" t="s">
        <v>845</v>
      </c>
      <c r="G521" s="139" t="s">
        <v>502</v>
      </c>
      <c r="H521" s="140">
        <v>1</v>
      </c>
      <c r="I521" s="141"/>
      <c r="J521" s="142">
        <f t="shared" si="20"/>
        <v>0</v>
      </c>
      <c r="K521" s="138" t="s">
        <v>183</v>
      </c>
      <c r="L521" s="30"/>
      <c r="M521" s="143" t="s">
        <v>1</v>
      </c>
      <c r="N521" s="144" t="s">
        <v>41</v>
      </c>
      <c r="O521" s="49"/>
      <c r="P521" s="145">
        <f t="shared" si="21"/>
        <v>0</v>
      </c>
      <c r="Q521" s="145">
        <v>0</v>
      </c>
      <c r="R521" s="145">
        <f t="shared" si="22"/>
        <v>0</v>
      </c>
      <c r="S521" s="145">
        <v>0</v>
      </c>
      <c r="T521" s="146">
        <f t="shared" si="23"/>
        <v>0</v>
      </c>
      <c r="AR521" s="16" t="s">
        <v>123</v>
      </c>
      <c r="AT521" s="16" t="s">
        <v>120</v>
      </c>
      <c r="AU521" s="16" t="s">
        <v>79</v>
      </c>
      <c r="AY521" s="16" t="s">
        <v>118</v>
      </c>
      <c r="BE521" s="147">
        <f t="shared" si="24"/>
        <v>0</v>
      </c>
      <c r="BF521" s="147">
        <f t="shared" si="25"/>
        <v>0</v>
      </c>
      <c r="BG521" s="147">
        <f t="shared" si="26"/>
        <v>0</v>
      </c>
      <c r="BH521" s="147">
        <f t="shared" si="27"/>
        <v>0</v>
      </c>
      <c r="BI521" s="147">
        <f t="shared" si="28"/>
        <v>0</v>
      </c>
      <c r="BJ521" s="16" t="s">
        <v>75</v>
      </c>
      <c r="BK521" s="147">
        <f t="shared" si="29"/>
        <v>0</v>
      </c>
      <c r="BL521" s="16" t="s">
        <v>123</v>
      </c>
      <c r="BM521" s="16" t="s">
        <v>846</v>
      </c>
    </row>
    <row r="522" spans="2:65" s="1" customFormat="1" ht="16.5" customHeight="1">
      <c r="B522" s="135"/>
      <c r="C522" s="180" t="s">
        <v>847</v>
      </c>
      <c r="D522" s="180" t="s">
        <v>435</v>
      </c>
      <c r="E522" s="181" t="s">
        <v>848</v>
      </c>
      <c r="F522" s="182" t="s">
        <v>849</v>
      </c>
      <c r="G522" s="183" t="s">
        <v>502</v>
      </c>
      <c r="H522" s="184">
        <v>1</v>
      </c>
      <c r="I522" s="185"/>
      <c r="J522" s="186">
        <f t="shared" si="20"/>
        <v>0</v>
      </c>
      <c r="K522" s="182" t="s">
        <v>183</v>
      </c>
      <c r="L522" s="187"/>
      <c r="M522" s="188" t="s">
        <v>1</v>
      </c>
      <c r="N522" s="189" t="s">
        <v>41</v>
      </c>
      <c r="O522" s="49"/>
      <c r="P522" s="145">
        <f t="shared" si="21"/>
        <v>0</v>
      </c>
      <c r="Q522" s="145">
        <v>0.0019</v>
      </c>
      <c r="R522" s="145">
        <f t="shared" si="22"/>
        <v>0.0019</v>
      </c>
      <c r="S522" s="145">
        <v>0</v>
      </c>
      <c r="T522" s="146">
        <f t="shared" si="23"/>
        <v>0</v>
      </c>
      <c r="AR522" s="16" t="s">
        <v>224</v>
      </c>
      <c r="AT522" s="16" t="s">
        <v>435</v>
      </c>
      <c r="AU522" s="16" t="s">
        <v>79</v>
      </c>
      <c r="AY522" s="16" t="s">
        <v>118</v>
      </c>
      <c r="BE522" s="147">
        <f t="shared" si="24"/>
        <v>0</v>
      </c>
      <c r="BF522" s="147">
        <f t="shared" si="25"/>
        <v>0</v>
      </c>
      <c r="BG522" s="147">
        <f t="shared" si="26"/>
        <v>0</v>
      </c>
      <c r="BH522" s="147">
        <f t="shared" si="27"/>
        <v>0</v>
      </c>
      <c r="BI522" s="147">
        <f t="shared" si="28"/>
        <v>0</v>
      </c>
      <c r="BJ522" s="16" t="s">
        <v>75</v>
      </c>
      <c r="BK522" s="147">
        <f t="shared" si="29"/>
        <v>0</v>
      </c>
      <c r="BL522" s="16" t="s">
        <v>123</v>
      </c>
      <c r="BM522" s="16" t="s">
        <v>850</v>
      </c>
    </row>
    <row r="523" spans="2:65" s="1" customFormat="1" ht="16.5" customHeight="1">
      <c r="B523" s="135"/>
      <c r="C523" s="136" t="s">
        <v>851</v>
      </c>
      <c r="D523" s="136" t="s">
        <v>120</v>
      </c>
      <c r="E523" s="137" t="s">
        <v>852</v>
      </c>
      <c r="F523" s="138" t="s">
        <v>853</v>
      </c>
      <c r="G523" s="139" t="s">
        <v>502</v>
      </c>
      <c r="H523" s="140">
        <v>4</v>
      </c>
      <c r="I523" s="141"/>
      <c r="J523" s="142">
        <f t="shared" si="20"/>
        <v>0</v>
      </c>
      <c r="K523" s="138" t="s">
        <v>183</v>
      </c>
      <c r="L523" s="30"/>
      <c r="M523" s="143" t="s">
        <v>1</v>
      </c>
      <c r="N523" s="144" t="s">
        <v>41</v>
      </c>
      <c r="O523" s="49"/>
      <c r="P523" s="145">
        <f t="shared" si="21"/>
        <v>0</v>
      </c>
      <c r="Q523" s="145">
        <v>0.00165</v>
      </c>
      <c r="R523" s="145">
        <f t="shared" si="22"/>
        <v>0.0066</v>
      </c>
      <c r="S523" s="145">
        <v>0</v>
      </c>
      <c r="T523" s="146">
        <f t="shared" si="23"/>
        <v>0</v>
      </c>
      <c r="AR523" s="16" t="s">
        <v>123</v>
      </c>
      <c r="AT523" s="16" t="s">
        <v>120</v>
      </c>
      <c r="AU523" s="16" t="s">
        <v>79</v>
      </c>
      <c r="AY523" s="16" t="s">
        <v>118</v>
      </c>
      <c r="BE523" s="147">
        <f t="shared" si="24"/>
        <v>0</v>
      </c>
      <c r="BF523" s="147">
        <f t="shared" si="25"/>
        <v>0</v>
      </c>
      <c r="BG523" s="147">
        <f t="shared" si="26"/>
        <v>0</v>
      </c>
      <c r="BH523" s="147">
        <f t="shared" si="27"/>
        <v>0</v>
      </c>
      <c r="BI523" s="147">
        <f t="shared" si="28"/>
        <v>0</v>
      </c>
      <c r="BJ523" s="16" t="s">
        <v>75</v>
      </c>
      <c r="BK523" s="147">
        <f t="shared" si="29"/>
        <v>0</v>
      </c>
      <c r="BL523" s="16" t="s">
        <v>123</v>
      </c>
      <c r="BM523" s="16" t="s">
        <v>854</v>
      </c>
    </row>
    <row r="524" spans="2:65" s="1" customFormat="1" ht="16.5" customHeight="1">
      <c r="B524" s="135"/>
      <c r="C524" s="180" t="s">
        <v>855</v>
      </c>
      <c r="D524" s="180" t="s">
        <v>435</v>
      </c>
      <c r="E524" s="181" t="s">
        <v>856</v>
      </c>
      <c r="F524" s="182" t="s">
        <v>857</v>
      </c>
      <c r="G524" s="183" t="s">
        <v>502</v>
      </c>
      <c r="H524" s="184">
        <v>4</v>
      </c>
      <c r="I524" s="185"/>
      <c r="J524" s="186">
        <f t="shared" si="20"/>
        <v>0</v>
      </c>
      <c r="K524" s="182" t="s">
        <v>1</v>
      </c>
      <c r="L524" s="187"/>
      <c r="M524" s="188" t="s">
        <v>1</v>
      </c>
      <c r="N524" s="189" t="s">
        <v>41</v>
      </c>
      <c r="O524" s="49"/>
      <c r="P524" s="145">
        <f t="shared" si="21"/>
        <v>0</v>
      </c>
      <c r="Q524" s="145">
        <v>0.023</v>
      </c>
      <c r="R524" s="145">
        <f t="shared" si="22"/>
        <v>0.092</v>
      </c>
      <c r="S524" s="145">
        <v>0</v>
      </c>
      <c r="T524" s="146">
        <f t="shared" si="23"/>
        <v>0</v>
      </c>
      <c r="AR524" s="16" t="s">
        <v>224</v>
      </c>
      <c r="AT524" s="16" t="s">
        <v>435</v>
      </c>
      <c r="AU524" s="16" t="s">
        <v>79</v>
      </c>
      <c r="AY524" s="16" t="s">
        <v>118</v>
      </c>
      <c r="BE524" s="147">
        <f t="shared" si="24"/>
        <v>0</v>
      </c>
      <c r="BF524" s="147">
        <f t="shared" si="25"/>
        <v>0</v>
      </c>
      <c r="BG524" s="147">
        <f t="shared" si="26"/>
        <v>0</v>
      </c>
      <c r="BH524" s="147">
        <f t="shared" si="27"/>
        <v>0</v>
      </c>
      <c r="BI524" s="147">
        <f t="shared" si="28"/>
        <v>0</v>
      </c>
      <c r="BJ524" s="16" t="s">
        <v>75</v>
      </c>
      <c r="BK524" s="147">
        <f t="shared" si="29"/>
        <v>0</v>
      </c>
      <c r="BL524" s="16" t="s">
        <v>123</v>
      </c>
      <c r="BM524" s="16" t="s">
        <v>858</v>
      </c>
    </row>
    <row r="525" spans="2:65" s="1" customFormat="1" ht="16.5" customHeight="1">
      <c r="B525" s="135"/>
      <c r="C525" s="180" t="s">
        <v>859</v>
      </c>
      <c r="D525" s="180" t="s">
        <v>435</v>
      </c>
      <c r="E525" s="181" t="s">
        <v>860</v>
      </c>
      <c r="F525" s="182" t="s">
        <v>861</v>
      </c>
      <c r="G525" s="183" t="s">
        <v>502</v>
      </c>
      <c r="H525" s="184">
        <v>4</v>
      </c>
      <c r="I525" s="185"/>
      <c r="J525" s="186">
        <f t="shared" si="20"/>
        <v>0</v>
      </c>
      <c r="K525" s="182" t="s">
        <v>1</v>
      </c>
      <c r="L525" s="187"/>
      <c r="M525" s="188" t="s">
        <v>1</v>
      </c>
      <c r="N525" s="189" t="s">
        <v>41</v>
      </c>
      <c r="O525" s="49"/>
      <c r="P525" s="145">
        <f t="shared" si="21"/>
        <v>0</v>
      </c>
      <c r="Q525" s="145">
        <v>0.004</v>
      </c>
      <c r="R525" s="145">
        <f t="shared" si="22"/>
        <v>0.016</v>
      </c>
      <c r="S525" s="145">
        <v>0</v>
      </c>
      <c r="T525" s="146">
        <f t="shared" si="23"/>
        <v>0</v>
      </c>
      <c r="AR525" s="16" t="s">
        <v>224</v>
      </c>
      <c r="AT525" s="16" t="s">
        <v>435</v>
      </c>
      <c r="AU525" s="16" t="s">
        <v>79</v>
      </c>
      <c r="AY525" s="16" t="s">
        <v>118</v>
      </c>
      <c r="BE525" s="147">
        <f t="shared" si="24"/>
        <v>0</v>
      </c>
      <c r="BF525" s="147">
        <f t="shared" si="25"/>
        <v>0</v>
      </c>
      <c r="BG525" s="147">
        <f t="shared" si="26"/>
        <v>0</v>
      </c>
      <c r="BH525" s="147">
        <f t="shared" si="27"/>
        <v>0</v>
      </c>
      <c r="BI525" s="147">
        <f t="shared" si="28"/>
        <v>0</v>
      </c>
      <c r="BJ525" s="16" t="s">
        <v>75</v>
      </c>
      <c r="BK525" s="147">
        <f t="shared" si="29"/>
        <v>0</v>
      </c>
      <c r="BL525" s="16" t="s">
        <v>123</v>
      </c>
      <c r="BM525" s="16" t="s">
        <v>862</v>
      </c>
    </row>
    <row r="526" spans="2:65" s="1" customFormat="1" ht="16.5" customHeight="1">
      <c r="B526" s="135"/>
      <c r="C526" s="136" t="s">
        <v>863</v>
      </c>
      <c r="D526" s="136" t="s">
        <v>120</v>
      </c>
      <c r="E526" s="137" t="s">
        <v>864</v>
      </c>
      <c r="F526" s="138" t="s">
        <v>865</v>
      </c>
      <c r="G526" s="139" t="s">
        <v>502</v>
      </c>
      <c r="H526" s="140">
        <v>11</v>
      </c>
      <c r="I526" s="141"/>
      <c r="J526" s="142">
        <f t="shared" si="20"/>
        <v>0</v>
      </c>
      <c r="K526" s="138" t="s">
        <v>1</v>
      </c>
      <c r="L526" s="30"/>
      <c r="M526" s="143" t="s">
        <v>1</v>
      </c>
      <c r="N526" s="144" t="s">
        <v>41</v>
      </c>
      <c r="O526" s="49"/>
      <c r="P526" s="145">
        <f t="shared" si="21"/>
        <v>0</v>
      </c>
      <c r="Q526" s="145">
        <v>0</v>
      </c>
      <c r="R526" s="145">
        <f t="shared" si="22"/>
        <v>0</v>
      </c>
      <c r="S526" s="145">
        <v>0</v>
      </c>
      <c r="T526" s="146">
        <f t="shared" si="23"/>
        <v>0</v>
      </c>
      <c r="AR526" s="16" t="s">
        <v>123</v>
      </c>
      <c r="AT526" s="16" t="s">
        <v>120</v>
      </c>
      <c r="AU526" s="16" t="s">
        <v>79</v>
      </c>
      <c r="AY526" s="16" t="s">
        <v>118</v>
      </c>
      <c r="BE526" s="147">
        <f t="shared" si="24"/>
        <v>0</v>
      </c>
      <c r="BF526" s="147">
        <f t="shared" si="25"/>
        <v>0</v>
      </c>
      <c r="BG526" s="147">
        <f t="shared" si="26"/>
        <v>0</v>
      </c>
      <c r="BH526" s="147">
        <f t="shared" si="27"/>
        <v>0</v>
      </c>
      <c r="BI526" s="147">
        <f t="shared" si="28"/>
        <v>0</v>
      </c>
      <c r="BJ526" s="16" t="s">
        <v>75</v>
      </c>
      <c r="BK526" s="147">
        <f t="shared" si="29"/>
        <v>0</v>
      </c>
      <c r="BL526" s="16" t="s">
        <v>123</v>
      </c>
      <c r="BM526" s="16" t="s">
        <v>866</v>
      </c>
    </row>
    <row r="527" spans="2:51" s="12" customFormat="1" ht="11.25">
      <c r="B527" s="156"/>
      <c r="D527" s="149" t="s">
        <v>125</v>
      </c>
      <c r="E527" s="157" t="s">
        <v>1</v>
      </c>
      <c r="F527" s="158" t="s">
        <v>867</v>
      </c>
      <c r="H527" s="159">
        <v>11</v>
      </c>
      <c r="I527" s="160"/>
      <c r="L527" s="156"/>
      <c r="M527" s="161"/>
      <c r="N527" s="162"/>
      <c r="O527" s="162"/>
      <c r="P527" s="162"/>
      <c r="Q527" s="162"/>
      <c r="R527" s="162"/>
      <c r="S527" s="162"/>
      <c r="T527" s="163"/>
      <c r="AT527" s="157" t="s">
        <v>125</v>
      </c>
      <c r="AU527" s="157" t="s">
        <v>79</v>
      </c>
      <c r="AV527" s="12" t="s">
        <v>79</v>
      </c>
      <c r="AW527" s="12" t="s">
        <v>32</v>
      </c>
      <c r="AX527" s="12" t="s">
        <v>70</v>
      </c>
      <c r="AY527" s="157" t="s">
        <v>118</v>
      </c>
    </row>
    <row r="528" spans="2:51" s="14" customFormat="1" ht="11.25">
      <c r="B528" s="172"/>
      <c r="D528" s="149" t="s">
        <v>125</v>
      </c>
      <c r="E528" s="173" t="s">
        <v>1</v>
      </c>
      <c r="F528" s="174" t="s">
        <v>179</v>
      </c>
      <c r="H528" s="175">
        <v>11</v>
      </c>
      <c r="I528" s="176"/>
      <c r="L528" s="172"/>
      <c r="M528" s="177"/>
      <c r="N528" s="178"/>
      <c r="O528" s="178"/>
      <c r="P528" s="178"/>
      <c r="Q528" s="178"/>
      <c r="R528" s="178"/>
      <c r="S528" s="178"/>
      <c r="T528" s="179"/>
      <c r="AT528" s="173" t="s">
        <v>125</v>
      </c>
      <c r="AU528" s="173" t="s">
        <v>79</v>
      </c>
      <c r="AV528" s="14" t="s">
        <v>123</v>
      </c>
      <c r="AW528" s="14" t="s">
        <v>32</v>
      </c>
      <c r="AX528" s="14" t="s">
        <v>75</v>
      </c>
      <c r="AY528" s="173" t="s">
        <v>118</v>
      </c>
    </row>
    <row r="529" spans="2:65" s="1" customFormat="1" ht="16.5" customHeight="1">
      <c r="B529" s="135"/>
      <c r="C529" s="136" t="s">
        <v>868</v>
      </c>
      <c r="D529" s="136" t="s">
        <v>120</v>
      </c>
      <c r="E529" s="137" t="s">
        <v>869</v>
      </c>
      <c r="F529" s="138" t="s">
        <v>870</v>
      </c>
      <c r="G529" s="139" t="s">
        <v>502</v>
      </c>
      <c r="H529" s="140">
        <v>1</v>
      </c>
      <c r="I529" s="141"/>
      <c r="J529" s="142">
        <f aca="true" t="shared" si="30" ref="J529:J537">ROUND(I529*H529,2)</f>
        <v>0</v>
      </c>
      <c r="K529" s="138" t="s">
        <v>183</v>
      </c>
      <c r="L529" s="30"/>
      <c r="M529" s="143" t="s">
        <v>1</v>
      </c>
      <c r="N529" s="144" t="s">
        <v>41</v>
      </c>
      <c r="O529" s="49"/>
      <c r="P529" s="145">
        <f aca="true" t="shared" si="31" ref="P529:P537">O529*H529</f>
        <v>0</v>
      </c>
      <c r="Q529" s="145">
        <v>0.00301</v>
      </c>
      <c r="R529" s="145">
        <f aca="true" t="shared" si="32" ref="R529:R537">Q529*H529</f>
        <v>0.00301</v>
      </c>
      <c r="S529" s="145">
        <v>0</v>
      </c>
      <c r="T529" s="146">
        <f aca="true" t="shared" si="33" ref="T529:T537">S529*H529</f>
        <v>0</v>
      </c>
      <c r="AR529" s="16" t="s">
        <v>123</v>
      </c>
      <c r="AT529" s="16" t="s">
        <v>120</v>
      </c>
      <c r="AU529" s="16" t="s">
        <v>79</v>
      </c>
      <c r="AY529" s="16" t="s">
        <v>118</v>
      </c>
      <c r="BE529" s="147">
        <f aca="true" t="shared" si="34" ref="BE529:BE537">IF(N529="základní",J529,0)</f>
        <v>0</v>
      </c>
      <c r="BF529" s="147">
        <f aca="true" t="shared" si="35" ref="BF529:BF537">IF(N529="snížená",J529,0)</f>
        <v>0</v>
      </c>
      <c r="BG529" s="147">
        <f aca="true" t="shared" si="36" ref="BG529:BG537">IF(N529="zákl. přenesená",J529,0)</f>
        <v>0</v>
      </c>
      <c r="BH529" s="147">
        <f aca="true" t="shared" si="37" ref="BH529:BH537">IF(N529="sníž. přenesená",J529,0)</f>
        <v>0</v>
      </c>
      <c r="BI529" s="147">
        <f aca="true" t="shared" si="38" ref="BI529:BI537">IF(N529="nulová",J529,0)</f>
        <v>0</v>
      </c>
      <c r="BJ529" s="16" t="s">
        <v>75</v>
      </c>
      <c r="BK529" s="147">
        <f aca="true" t="shared" si="39" ref="BK529:BK537">ROUND(I529*H529,2)</f>
        <v>0</v>
      </c>
      <c r="BL529" s="16" t="s">
        <v>123</v>
      </c>
      <c r="BM529" s="16" t="s">
        <v>871</v>
      </c>
    </row>
    <row r="530" spans="2:65" s="1" customFormat="1" ht="16.5" customHeight="1">
      <c r="B530" s="135"/>
      <c r="C530" s="180" t="s">
        <v>872</v>
      </c>
      <c r="D530" s="180" t="s">
        <v>435</v>
      </c>
      <c r="E530" s="181" t="s">
        <v>873</v>
      </c>
      <c r="F530" s="182" t="s">
        <v>874</v>
      </c>
      <c r="G530" s="183" t="s">
        <v>502</v>
      </c>
      <c r="H530" s="184">
        <v>1</v>
      </c>
      <c r="I530" s="185"/>
      <c r="J530" s="186">
        <f t="shared" si="30"/>
        <v>0</v>
      </c>
      <c r="K530" s="182" t="s">
        <v>1</v>
      </c>
      <c r="L530" s="187"/>
      <c r="M530" s="188" t="s">
        <v>1</v>
      </c>
      <c r="N530" s="189" t="s">
        <v>41</v>
      </c>
      <c r="O530" s="49"/>
      <c r="P530" s="145">
        <f t="shared" si="31"/>
        <v>0</v>
      </c>
      <c r="Q530" s="145">
        <v>0.065</v>
      </c>
      <c r="R530" s="145">
        <f t="shared" si="32"/>
        <v>0.065</v>
      </c>
      <c r="S530" s="145">
        <v>0</v>
      </c>
      <c r="T530" s="146">
        <f t="shared" si="33"/>
        <v>0</v>
      </c>
      <c r="AR530" s="16" t="s">
        <v>224</v>
      </c>
      <c r="AT530" s="16" t="s">
        <v>435</v>
      </c>
      <c r="AU530" s="16" t="s">
        <v>79</v>
      </c>
      <c r="AY530" s="16" t="s">
        <v>118</v>
      </c>
      <c r="BE530" s="147">
        <f t="shared" si="34"/>
        <v>0</v>
      </c>
      <c r="BF530" s="147">
        <f t="shared" si="35"/>
        <v>0</v>
      </c>
      <c r="BG530" s="147">
        <f t="shared" si="36"/>
        <v>0</v>
      </c>
      <c r="BH530" s="147">
        <f t="shared" si="37"/>
        <v>0</v>
      </c>
      <c r="BI530" s="147">
        <f t="shared" si="38"/>
        <v>0</v>
      </c>
      <c r="BJ530" s="16" t="s">
        <v>75</v>
      </c>
      <c r="BK530" s="147">
        <f t="shared" si="39"/>
        <v>0</v>
      </c>
      <c r="BL530" s="16" t="s">
        <v>123</v>
      </c>
      <c r="BM530" s="16" t="s">
        <v>875</v>
      </c>
    </row>
    <row r="531" spans="2:65" s="1" customFormat="1" ht="16.5" customHeight="1">
      <c r="B531" s="135"/>
      <c r="C531" s="180" t="s">
        <v>876</v>
      </c>
      <c r="D531" s="180" t="s">
        <v>435</v>
      </c>
      <c r="E531" s="181" t="s">
        <v>877</v>
      </c>
      <c r="F531" s="182" t="s">
        <v>878</v>
      </c>
      <c r="G531" s="183" t="s">
        <v>502</v>
      </c>
      <c r="H531" s="184">
        <v>1</v>
      </c>
      <c r="I531" s="185"/>
      <c r="J531" s="186">
        <f t="shared" si="30"/>
        <v>0</v>
      </c>
      <c r="K531" s="182" t="s">
        <v>1</v>
      </c>
      <c r="L531" s="187"/>
      <c r="M531" s="188" t="s">
        <v>1</v>
      </c>
      <c r="N531" s="189" t="s">
        <v>41</v>
      </c>
      <c r="O531" s="49"/>
      <c r="P531" s="145">
        <f t="shared" si="31"/>
        <v>0</v>
      </c>
      <c r="Q531" s="145">
        <v>0.0045</v>
      </c>
      <c r="R531" s="145">
        <f t="shared" si="32"/>
        <v>0.0045</v>
      </c>
      <c r="S531" s="145">
        <v>0</v>
      </c>
      <c r="T531" s="146">
        <f t="shared" si="33"/>
        <v>0</v>
      </c>
      <c r="AR531" s="16" t="s">
        <v>224</v>
      </c>
      <c r="AT531" s="16" t="s">
        <v>435</v>
      </c>
      <c r="AU531" s="16" t="s">
        <v>79</v>
      </c>
      <c r="AY531" s="16" t="s">
        <v>118</v>
      </c>
      <c r="BE531" s="147">
        <f t="shared" si="34"/>
        <v>0</v>
      </c>
      <c r="BF531" s="147">
        <f t="shared" si="35"/>
        <v>0</v>
      </c>
      <c r="BG531" s="147">
        <f t="shared" si="36"/>
        <v>0</v>
      </c>
      <c r="BH531" s="147">
        <f t="shared" si="37"/>
        <v>0</v>
      </c>
      <c r="BI531" s="147">
        <f t="shared" si="38"/>
        <v>0</v>
      </c>
      <c r="BJ531" s="16" t="s">
        <v>75</v>
      </c>
      <c r="BK531" s="147">
        <f t="shared" si="39"/>
        <v>0</v>
      </c>
      <c r="BL531" s="16" t="s">
        <v>123</v>
      </c>
      <c r="BM531" s="16" t="s">
        <v>879</v>
      </c>
    </row>
    <row r="532" spans="2:65" s="1" customFormat="1" ht="16.5" customHeight="1">
      <c r="B532" s="135"/>
      <c r="C532" s="136" t="s">
        <v>880</v>
      </c>
      <c r="D532" s="136" t="s">
        <v>120</v>
      </c>
      <c r="E532" s="137" t="s">
        <v>881</v>
      </c>
      <c r="F532" s="138" t="s">
        <v>882</v>
      </c>
      <c r="G532" s="139" t="s">
        <v>502</v>
      </c>
      <c r="H532" s="140">
        <v>1</v>
      </c>
      <c r="I532" s="141"/>
      <c r="J532" s="142">
        <f t="shared" si="30"/>
        <v>0</v>
      </c>
      <c r="K532" s="138" t="s">
        <v>183</v>
      </c>
      <c r="L532" s="30"/>
      <c r="M532" s="143" t="s">
        <v>1</v>
      </c>
      <c r="N532" s="144" t="s">
        <v>41</v>
      </c>
      <c r="O532" s="49"/>
      <c r="P532" s="145">
        <f t="shared" si="31"/>
        <v>0</v>
      </c>
      <c r="Q532" s="145">
        <v>0.00301</v>
      </c>
      <c r="R532" s="145">
        <f t="shared" si="32"/>
        <v>0.00301</v>
      </c>
      <c r="S532" s="145">
        <v>0</v>
      </c>
      <c r="T532" s="146">
        <f t="shared" si="33"/>
        <v>0</v>
      </c>
      <c r="AR532" s="16" t="s">
        <v>123</v>
      </c>
      <c r="AT532" s="16" t="s">
        <v>120</v>
      </c>
      <c r="AU532" s="16" t="s">
        <v>79</v>
      </c>
      <c r="AY532" s="16" t="s">
        <v>118</v>
      </c>
      <c r="BE532" s="147">
        <f t="shared" si="34"/>
        <v>0</v>
      </c>
      <c r="BF532" s="147">
        <f t="shared" si="35"/>
        <v>0</v>
      </c>
      <c r="BG532" s="147">
        <f t="shared" si="36"/>
        <v>0</v>
      </c>
      <c r="BH532" s="147">
        <f t="shared" si="37"/>
        <v>0</v>
      </c>
      <c r="BI532" s="147">
        <f t="shared" si="38"/>
        <v>0</v>
      </c>
      <c r="BJ532" s="16" t="s">
        <v>75</v>
      </c>
      <c r="BK532" s="147">
        <f t="shared" si="39"/>
        <v>0</v>
      </c>
      <c r="BL532" s="16" t="s">
        <v>123</v>
      </c>
      <c r="BM532" s="16" t="s">
        <v>883</v>
      </c>
    </row>
    <row r="533" spans="2:65" s="1" customFormat="1" ht="16.5" customHeight="1">
      <c r="B533" s="135"/>
      <c r="C533" s="180" t="s">
        <v>884</v>
      </c>
      <c r="D533" s="180" t="s">
        <v>435</v>
      </c>
      <c r="E533" s="181" t="s">
        <v>885</v>
      </c>
      <c r="F533" s="182" t="s">
        <v>886</v>
      </c>
      <c r="G533" s="183" t="s">
        <v>502</v>
      </c>
      <c r="H533" s="184">
        <v>1</v>
      </c>
      <c r="I533" s="185"/>
      <c r="J533" s="186">
        <f t="shared" si="30"/>
        <v>0</v>
      </c>
      <c r="K533" s="182" t="s">
        <v>1</v>
      </c>
      <c r="L533" s="187"/>
      <c r="M533" s="188" t="s">
        <v>1</v>
      </c>
      <c r="N533" s="189" t="s">
        <v>41</v>
      </c>
      <c r="O533" s="49"/>
      <c r="P533" s="145">
        <f t="shared" si="31"/>
        <v>0</v>
      </c>
      <c r="Q533" s="145">
        <v>0.111</v>
      </c>
      <c r="R533" s="145">
        <f t="shared" si="32"/>
        <v>0.111</v>
      </c>
      <c r="S533" s="145">
        <v>0</v>
      </c>
      <c r="T533" s="146">
        <f t="shared" si="33"/>
        <v>0</v>
      </c>
      <c r="AR533" s="16" t="s">
        <v>224</v>
      </c>
      <c r="AT533" s="16" t="s">
        <v>435</v>
      </c>
      <c r="AU533" s="16" t="s">
        <v>79</v>
      </c>
      <c r="AY533" s="16" t="s">
        <v>118</v>
      </c>
      <c r="BE533" s="147">
        <f t="shared" si="34"/>
        <v>0</v>
      </c>
      <c r="BF533" s="147">
        <f t="shared" si="35"/>
        <v>0</v>
      </c>
      <c r="BG533" s="147">
        <f t="shared" si="36"/>
        <v>0</v>
      </c>
      <c r="BH533" s="147">
        <f t="shared" si="37"/>
        <v>0</v>
      </c>
      <c r="BI533" s="147">
        <f t="shared" si="38"/>
        <v>0</v>
      </c>
      <c r="BJ533" s="16" t="s">
        <v>75</v>
      </c>
      <c r="BK533" s="147">
        <f t="shared" si="39"/>
        <v>0</v>
      </c>
      <c r="BL533" s="16" t="s">
        <v>123</v>
      </c>
      <c r="BM533" s="16" t="s">
        <v>887</v>
      </c>
    </row>
    <row r="534" spans="2:65" s="1" customFormat="1" ht="16.5" customHeight="1">
      <c r="B534" s="135"/>
      <c r="C534" s="136" t="s">
        <v>888</v>
      </c>
      <c r="D534" s="136" t="s">
        <v>120</v>
      </c>
      <c r="E534" s="137" t="s">
        <v>889</v>
      </c>
      <c r="F534" s="138" t="s">
        <v>890</v>
      </c>
      <c r="G534" s="139" t="s">
        <v>502</v>
      </c>
      <c r="H534" s="140">
        <v>3</v>
      </c>
      <c r="I534" s="141"/>
      <c r="J534" s="142">
        <f t="shared" si="30"/>
        <v>0</v>
      </c>
      <c r="K534" s="138" t="s">
        <v>183</v>
      </c>
      <c r="L534" s="30"/>
      <c r="M534" s="143" t="s">
        <v>1</v>
      </c>
      <c r="N534" s="144" t="s">
        <v>41</v>
      </c>
      <c r="O534" s="49"/>
      <c r="P534" s="145">
        <f t="shared" si="31"/>
        <v>0</v>
      </c>
      <c r="Q534" s="145">
        <v>0</v>
      </c>
      <c r="R534" s="145">
        <f t="shared" si="32"/>
        <v>0</v>
      </c>
      <c r="S534" s="145">
        <v>0</v>
      </c>
      <c r="T534" s="146">
        <f t="shared" si="33"/>
        <v>0</v>
      </c>
      <c r="AR534" s="16" t="s">
        <v>123</v>
      </c>
      <c r="AT534" s="16" t="s">
        <v>120</v>
      </c>
      <c r="AU534" s="16" t="s">
        <v>79</v>
      </c>
      <c r="AY534" s="16" t="s">
        <v>118</v>
      </c>
      <c r="BE534" s="147">
        <f t="shared" si="34"/>
        <v>0</v>
      </c>
      <c r="BF534" s="147">
        <f t="shared" si="35"/>
        <v>0</v>
      </c>
      <c r="BG534" s="147">
        <f t="shared" si="36"/>
        <v>0</v>
      </c>
      <c r="BH534" s="147">
        <f t="shared" si="37"/>
        <v>0</v>
      </c>
      <c r="BI534" s="147">
        <f t="shared" si="38"/>
        <v>0</v>
      </c>
      <c r="BJ534" s="16" t="s">
        <v>75</v>
      </c>
      <c r="BK534" s="147">
        <f t="shared" si="39"/>
        <v>0</v>
      </c>
      <c r="BL534" s="16" t="s">
        <v>123</v>
      </c>
      <c r="BM534" s="16" t="s">
        <v>891</v>
      </c>
    </row>
    <row r="535" spans="2:65" s="1" customFormat="1" ht="16.5" customHeight="1">
      <c r="B535" s="135"/>
      <c r="C535" s="180" t="s">
        <v>892</v>
      </c>
      <c r="D535" s="180" t="s">
        <v>435</v>
      </c>
      <c r="E535" s="181" t="s">
        <v>893</v>
      </c>
      <c r="F535" s="182" t="s">
        <v>894</v>
      </c>
      <c r="G535" s="183" t="s">
        <v>502</v>
      </c>
      <c r="H535" s="184">
        <v>3</v>
      </c>
      <c r="I535" s="185"/>
      <c r="J535" s="186">
        <f t="shared" si="30"/>
        <v>0</v>
      </c>
      <c r="K535" s="182" t="s">
        <v>183</v>
      </c>
      <c r="L535" s="187"/>
      <c r="M535" s="188" t="s">
        <v>1</v>
      </c>
      <c r="N535" s="189" t="s">
        <v>41</v>
      </c>
      <c r="O535" s="49"/>
      <c r="P535" s="145">
        <f t="shared" si="31"/>
        <v>0</v>
      </c>
      <c r="Q535" s="145">
        <v>0.0025</v>
      </c>
      <c r="R535" s="145">
        <f t="shared" si="32"/>
        <v>0.0075</v>
      </c>
      <c r="S535" s="145">
        <v>0</v>
      </c>
      <c r="T535" s="146">
        <f t="shared" si="33"/>
        <v>0</v>
      </c>
      <c r="AR535" s="16" t="s">
        <v>224</v>
      </c>
      <c r="AT535" s="16" t="s">
        <v>435</v>
      </c>
      <c r="AU535" s="16" t="s">
        <v>79</v>
      </c>
      <c r="AY535" s="16" t="s">
        <v>118</v>
      </c>
      <c r="BE535" s="147">
        <f t="shared" si="34"/>
        <v>0</v>
      </c>
      <c r="BF535" s="147">
        <f t="shared" si="35"/>
        <v>0</v>
      </c>
      <c r="BG535" s="147">
        <f t="shared" si="36"/>
        <v>0</v>
      </c>
      <c r="BH535" s="147">
        <f t="shared" si="37"/>
        <v>0</v>
      </c>
      <c r="BI535" s="147">
        <f t="shared" si="38"/>
        <v>0</v>
      </c>
      <c r="BJ535" s="16" t="s">
        <v>75</v>
      </c>
      <c r="BK535" s="147">
        <f t="shared" si="39"/>
        <v>0</v>
      </c>
      <c r="BL535" s="16" t="s">
        <v>123</v>
      </c>
      <c r="BM535" s="16" t="s">
        <v>895</v>
      </c>
    </row>
    <row r="536" spans="2:65" s="1" customFormat="1" ht="16.5" customHeight="1">
      <c r="B536" s="135"/>
      <c r="C536" s="136" t="s">
        <v>896</v>
      </c>
      <c r="D536" s="136" t="s">
        <v>120</v>
      </c>
      <c r="E536" s="137" t="s">
        <v>897</v>
      </c>
      <c r="F536" s="138" t="s">
        <v>898</v>
      </c>
      <c r="G536" s="139" t="s">
        <v>227</v>
      </c>
      <c r="H536" s="140">
        <v>3</v>
      </c>
      <c r="I536" s="141"/>
      <c r="J536" s="142">
        <f t="shared" si="30"/>
        <v>0</v>
      </c>
      <c r="K536" s="138" t="s">
        <v>183</v>
      </c>
      <c r="L536" s="30"/>
      <c r="M536" s="143" t="s">
        <v>1</v>
      </c>
      <c r="N536" s="144" t="s">
        <v>41</v>
      </c>
      <c r="O536" s="49"/>
      <c r="P536" s="145">
        <f t="shared" si="31"/>
        <v>0</v>
      </c>
      <c r="Q536" s="145">
        <v>0</v>
      </c>
      <c r="R536" s="145">
        <f t="shared" si="32"/>
        <v>0</v>
      </c>
      <c r="S536" s="145">
        <v>0</v>
      </c>
      <c r="T536" s="146">
        <f t="shared" si="33"/>
        <v>0</v>
      </c>
      <c r="AR536" s="16" t="s">
        <v>123</v>
      </c>
      <c r="AT536" s="16" t="s">
        <v>120</v>
      </c>
      <c r="AU536" s="16" t="s">
        <v>79</v>
      </c>
      <c r="AY536" s="16" t="s">
        <v>118</v>
      </c>
      <c r="BE536" s="147">
        <f t="shared" si="34"/>
        <v>0</v>
      </c>
      <c r="BF536" s="147">
        <f t="shared" si="35"/>
        <v>0</v>
      </c>
      <c r="BG536" s="147">
        <f t="shared" si="36"/>
        <v>0</v>
      </c>
      <c r="BH536" s="147">
        <f t="shared" si="37"/>
        <v>0</v>
      </c>
      <c r="BI536" s="147">
        <f t="shared" si="38"/>
        <v>0</v>
      </c>
      <c r="BJ536" s="16" t="s">
        <v>75</v>
      </c>
      <c r="BK536" s="147">
        <f t="shared" si="39"/>
        <v>0</v>
      </c>
      <c r="BL536" s="16" t="s">
        <v>123</v>
      </c>
      <c r="BM536" s="16" t="s">
        <v>899</v>
      </c>
    </row>
    <row r="537" spans="2:65" s="1" customFormat="1" ht="16.5" customHeight="1">
      <c r="B537" s="135"/>
      <c r="C537" s="136" t="s">
        <v>900</v>
      </c>
      <c r="D537" s="136" t="s">
        <v>120</v>
      </c>
      <c r="E537" s="137" t="s">
        <v>901</v>
      </c>
      <c r="F537" s="138" t="s">
        <v>902</v>
      </c>
      <c r="G537" s="139" t="s">
        <v>227</v>
      </c>
      <c r="H537" s="140">
        <v>4</v>
      </c>
      <c r="I537" s="141"/>
      <c r="J537" s="142">
        <f t="shared" si="30"/>
        <v>0</v>
      </c>
      <c r="K537" s="138" t="s">
        <v>183</v>
      </c>
      <c r="L537" s="30"/>
      <c r="M537" s="143" t="s">
        <v>1</v>
      </c>
      <c r="N537" s="144" t="s">
        <v>41</v>
      </c>
      <c r="O537" s="49"/>
      <c r="P537" s="145">
        <f t="shared" si="31"/>
        <v>0</v>
      </c>
      <c r="Q537" s="145">
        <v>0</v>
      </c>
      <c r="R537" s="145">
        <f t="shared" si="32"/>
        <v>0</v>
      </c>
      <c r="S537" s="145">
        <v>0</v>
      </c>
      <c r="T537" s="146">
        <f t="shared" si="33"/>
        <v>0</v>
      </c>
      <c r="AR537" s="16" t="s">
        <v>123</v>
      </c>
      <c r="AT537" s="16" t="s">
        <v>120</v>
      </c>
      <c r="AU537" s="16" t="s">
        <v>79</v>
      </c>
      <c r="AY537" s="16" t="s">
        <v>118</v>
      </c>
      <c r="BE537" s="147">
        <f t="shared" si="34"/>
        <v>0</v>
      </c>
      <c r="BF537" s="147">
        <f t="shared" si="35"/>
        <v>0</v>
      </c>
      <c r="BG537" s="147">
        <f t="shared" si="36"/>
        <v>0</v>
      </c>
      <c r="BH537" s="147">
        <f t="shared" si="37"/>
        <v>0</v>
      </c>
      <c r="BI537" s="147">
        <f t="shared" si="38"/>
        <v>0</v>
      </c>
      <c r="BJ537" s="16" t="s">
        <v>75</v>
      </c>
      <c r="BK537" s="147">
        <f t="shared" si="39"/>
        <v>0</v>
      </c>
      <c r="BL537" s="16" t="s">
        <v>123</v>
      </c>
      <c r="BM537" s="16" t="s">
        <v>903</v>
      </c>
    </row>
    <row r="538" spans="2:51" s="12" customFormat="1" ht="11.25">
      <c r="B538" s="156"/>
      <c r="D538" s="149" t="s">
        <v>125</v>
      </c>
      <c r="E538" s="157" t="s">
        <v>1</v>
      </c>
      <c r="F538" s="158" t="s">
        <v>904</v>
      </c>
      <c r="H538" s="159">
        <v>4</v>
      </c>
      <c r="I538" s="160"/>
      <c r="L538" s="156"/>
      <c r="M538" s="161"/>
      <c r="N538" s="162"/>
      <c r="O538" s="162"/>
      <c r="P538" s="162"/>
      <c r="Q538" s="162"/>
      <c r="R538" s="162"/>
      <c r="S538" s="162"/>
      <c r="T538" s="163"/>
      <c r="AT538" s="157" t="s">
        <v>125</v>
      </c>
      <c r="AU538" s="157" t="s">
        <v>79</v>
      </c>
      <c r="AV538" s="12" t="s">
        <v>79</v>
      </c>
      <c r="AW538" s="12" t="s">
        <v>32</v>
      </c>
      <c r="AX538" s="12" t="s">
        <v>70</v>
      </c>
      <c r="AY538" s="157" t="s">
        <v>118</v>
      </c>
    </row>
    <row r="539" spans="2:51" s="14" customFormat="1" ht="11.25">
      <c r="B539" s="172"/>
      <c r="D539" s="149" t="s">
        <v>125</v>
      </c>
      <c r="E539" s="173" t="s">
        <v>1</v>
      </c>
      <c r="F539" s="174" t="s">
        <v>179</v>
      </c>
      <c r="H539" s="175">
        <v>4</v>
      </c>
      <c r="I539" s="176"/>
      <c r="L539" s="172"/>
      <c r="M539" s="177"/>
      <c r="N539" s="178"/>
      <c r="O539" s="178"/>
      <c r="P539" s="178"/>
      <c r="Q539" s="178"/>
      <c r="R539" s="178"/>
      <c r="S539" s="178"/>
      <c r="T539" s="179"/>
      <c r="AT539" s="173" t="s">
        <v>125</v>
      </c>
      <c r="AU539" s="173" t="s">
        <v>79</v>
      </c>
      <c r="AV539" s="14" t="s">
        <v>123</v>
      </c>
      <c r="AW539" s="14" t="s">
        <v>32</v>
      </c>
      <c r="AX539" s="14" t="s">
        <v>75</v>
      </c>
      <c r="AY539" s="173" t="s">
        <v>118</v>
      </c>
    </row>
    <row r="540" spans="2:65" s="1" customFormat="1" ht="16.5" customHeight="1">
      <c r="B540" s="135"/>
      <c r="C540" s="136" t="s">
        <v>905</v>
      </c>
      <c r="D540" s="136" t="s">
        <v>120</v>
      </c>
      <c r="E540" s="137" t="s">
        <v>906</v>
      </c>
      <c r="F540" s="138" t="s">
        <v>907</v>
      </c>
      <c r="G540" s="139" t="s">
        <v>227</v>
      </c>
      <c r="H540" s="140">
        <v>49.5</v>
      </c>
      <c r="I540" s="141"/>
      <c r="J540" s="142">
        <f>ROUND(I540*H540,2)</f>
        <v>0</v>
      </c>
      <c r="K540" s="138" t="s">
        <v>183</v>
      </c>
      <c r="L540" s="30"/>
      <c r="M540" s="143" t="s">
        <v>1</v>
      </c>
      <c r="N540" s="144" t="s">
        <v>41</v>
      </c>
      <c r="O540" s="49"/>
      <c r="P540" s="145">
        <f>O540*H540</f>
        <v>0</v>
      </c>
      <c r="Q540" s="145">
        <v>0</v>
      </c>
      <c r="R540" s="145">
        <f>Q540*H540</f>
        <v>0</v>
      </c>
      <c r="S540" s="145">
        <v>0</v>
      </c>
      <c r="T540" s="146">
        <f>S540*H540</f>
        <v>0</v>
      </c>
      <c r="AR540" s="16" t="s">
        <v>123</v>
      </c>
      <c r="AT540" s="16" t="s">
        <v>120</v>
      </c>
      <c r="AU540" s="16" t="s">
        <v>79</v>
      </c>
      <c r="AY540" s="16" t="s">
        <v>118</v>
      </c>
      <c r="BE540" s="147">
        <f>IF(N540="základní",J540,0)</f>
        <v>0</v>
      </c>
      <c r="BF540" s="147">
        <f>IF(N540="snížená",J540,0)</f>
        <v>0</v>
      </c>
      <c r="BG540" s="147">
        <f>IF(N540="zákl. přenesená",J540,0)</f>
        <v>0</v>
      </c>
      <c r="BH540" s="147">
        <f>IF(N540="sníž. přenesená",J540,0)</f>
        <v>0</v>
      </c>
      <c r="BI540" s="147">
        <f>IF(N540="nulová",J540,0)</f>
        <v>0</v>
      </c>
      <c r="BJ540" s="16" t="s">
        <v>75</v>
      </c>
      <c r="BK540" s="147">
        <f>ROUND(I540*H540,2)</f>
        <v>0</v>
      </c>
      <c r="BL540" s="16" t="s">
        <v>123</v>
      </c>
      <c r="BM540" s="16" t="s">
        <v>908</v>
      </c>
    </row>
    <row r="541" spans="2:51" s="12" customFormat="1" ht="11.25">
      <c r="B541" s="156"/>
      <c r="D541" s="149" t="s">
        <v>125</v>
      </c>
      <c r="E541" s="157" t="s">
        <v>1</v>
      </c>
      <c r="F541" s="158" t="s">
        <v>565</v>
      </c>
      <c r="H541" s="159">
        <v>49.5</v>
      </c>
      <c r="I541" s="160"/>
      <c r="L541" s="156"/>
      <c r="M541" s="161"/>
      <c r="N541" s="162"/>
      <c r="O541" s="162"/>
      <c r="P541" s="162"/>
      <c r="Q541" s="162"/>
      <c r="R541" s="162"/>
      <c r="S541" s="162"/>
      <c r="T541" s="163"/>
      <c r="AT541" s="157" t="s">
        <v>125</v>
      </c>
      <c r="AU541" s="157" t="s">
        <v>79</v>
      </c>
      <c r="AV541" s="12" t="s">
        <v>79</v>
      </c>
      <c r="AW541" s="12" t="s">
        <v>32</v>
      </c>
      <c r="AX541" s="12" t="s">
        <v>70</v>
      </c>
      <c r="AY541" s="157" t="s">
        <v>118</v>
      </c>
    </row>
    <row r="542" spans="2:51" s="14" customFormat="1" ht="11.25">
      <c r="B542" s="172"/>
      <c r="D542" s="149" t="s">
        <v>125</v>
      </c>
      <c r="E542" s="173" t="s">
        <v>1</v>
      </c>
      <c r="F542" s="174" t="s">
        <v>179</v>
      </c>
      <c r="H542" s="175">
        <v>49.5</v>
      </c>
      <c r="I542" s="176"/>
      <c r="L542" s="172"/>
      <c r="M542" s="177"/>
      <c r="N542" s="178"/>
      <c r="O542" s="178"/>
      <c r="P542" s="178"/>
      <c r="Q542" s="178"/>
      <c r="R542" s="178"/>
      <c r="S542" s="178"/>
      <c r="T542" s="179"/>
      <c r="AT542" s="173" t="s">
        <v>125</v>
      </c>
      <c r="AU542" s="173" t="s">
        <v>79</v>
      </c>
      <c r="AV542" s="14" t="s">
        <v>123</v>
      </c>
      <c r="AW542" s="14" t="s">
        <v>32</v>
      </c>
      <c r="AX542" s="14" t="s">
        <v>75</v>
      </c>
      <c r="AY542" s="173" t="s">
        <v>118</v>
      </c>
    </row>
    <row r="543" spans="2:65" s="1" customFormat="1" ht="16.5" customHeight="1">
      <c r="B543" s="135"/>
      <c r="C543" s="136" t="s">
        <v>909</v>
      </c>
      <c r="D543" s="136" t="s">
        <v>120</v>
      </c>
      <c r="E543" s="137" t="s">
        <v>910</v>
      </c>
      <c r="F543" s="138" t="s">
        <v>911</v>
      </c>
      <c r="G543" s="139" t="s">
        <v>227</v>
      </c>
      <c r="H543" s="140">
        <v>50.5</v>
      </c>
      <c r="I543" s="141"/>
      <c r="J543" s="142">
        <f>ROUND(I543*H543,2)</f>
        <v>0</v>
      </c>
      <c r="K543" s="138" t="s">
        <v>183</v>
      </c>
      <c r="L543" s="30"/>
      <c r="M543" s="143" t="s">
        <v>1</v>
      </c>
      <c r="N543" s="144" t="s">
        <v>41</v>
      </c>
      <c r="O543" s="49"/>
      <c r="P543" s="145">
        <f>O543*H543</f>
        <v>0</v>
      </c>
      <c r="Q543" s="145">
        <v>0</v>
      </c>
      <c r="R543" s="145">
        <f>Q543*H543</f>
        <v>0</v>
      </c>
      <c r="S543" s="145">
        <v>0</v>
      </c>
      <c r="T543" s="146">
        <f>S543*H543</f>
        <v>0</v>
      </c>
      <c r="AR543" s="16" t="s">
        <v>123</v>
      </c>
      <c r="AT543" s="16" t="s">
        <v>120</v>
      </c>
      <c r="AU543" s="16" t="s">
        <v>79</v>
      </c>
      <c r="AY543" s="16" t="s">
        <v>118</v>
      </c>
      <c r="BE543" s="147">
        <f>IF(N543="základní",J543,0)</f>
        <v>0</v>
      </c>
      <c r="BF543" s="147">
        <f>IF(N543="snížená",J543,0)</f>
        <v>0</v>
      </c>
      <c r="BG543" s="147">
        <f>IF(N543="zákl. přenesená",J543,0)</f>
        <v>0</v>
      </c>
      <c r="BH543" s="147">
        <f>IF(N543="sníž. přenesená",J543,0)</f>
        <v>0</v>
      </c>
      <c r="BI543" s="147">
        <f>IF(N543="nulová",J543,0)</f>
        <v>0</v>
      </c>
      <c r="BJ543" s="16" t="s">
        <v>75</v>
      </c>
      <c r="BK543" s="147">
        <f>ROUND(I543*H543,2)</f>
        <v>0</v>
      </c>
      <c r="BL543" s="16" t="s">
        <v>123</v>
      </c>
      <c r="BM543" s="16" t="s">
        <v>912</v>
      </c>
    </row>
    <row r="544" spans="2:51" s="12" customFormat="1" ht="11.25">
      <c r="B544" s="156"/>
      <c r="D544" s="149" t="s">
        <v>125</v>
      </c>
      <c r="E544" s="157" t="s">
        <v>1</v>
      </c>
      <c r="F544" s="158" t="s">
        <v>913</v>
      </c>
      <c r="H544" s="159">
        <v>50.5</v>
      </c>
      <c r="I544" s="160"/>
      <c r="L544" s="156"/>
      <c r="M544" s="161"/>
      <c r="N544" s="162"/>
      <c r="O544" s="162"/>
      <c r="P544" s="162"/>
      <c r="Q544" s="162"/>
      <c r="R544" s="162"/>
      <c r="S544" s="162"/>
      <c r="T544" s="163"/>
      <c r="AT544" s="157" t="s">
        <v>125</v>
      </c>
      <c r="AU544" s="157" t="s">
        <v>79</v>
      </c>
      <c r="AV544" s="12" t="s">
        <v>79</v>
      </c>
      <c r="AW544" s="12" t="s">
        <v>32</v>
      </c>
      <c r="AX544" s="12" t="s">
        <v>70</v>
      </c>
      <c r="AY544" s="157" t="s">
        <v>118</v>
      </c>
    </row>
    <row r="545" spans="2:51" s="14" customFormat="1" ht="11.25">
      <c r="B545" s="172"/>
      <c r="D545" s="149" t="s">
        <v>125</v>
      </c>
      <c r="E545" s="173" t="s">
        <v>1</v>
      </c>
      <c r="F545" s="174" t="s">
        <v>179</v>
      </c>
      <c r="H545" s="175">
        <v>50.5</v>
      </c>
      <c r="I545" s="176"/>
      <c r="L545" s="172"/>
      <c r="M545" s="177"/>
      <c r="N545" s="178"/>
      <c r="O545" s="178"/>
      <c r="P545" s="178"/>
      <c r="Q545" s="178"/>
      <c r="R545" s="178"/>
      <c r="S545" s="178"/>
      <c r="T545" s="179"/>
      <c r="AT545" s="173" t="s">
        <v>125</v>
      </c>
      <c r="AU545" s="173" t="s">
        <v>79</v>
      </c>
      <c r="AV545" s="14" t="s">
        <v>123</v>
      </c>
      <c r="AW545" s="14" t="s">
        <v>32</v>
      </c>
      <c r="AX545" s="14" t="s">
        <v>75</v>
      </c>
      <c r="AY545" s="173" t="s">
        <v>118</v>
      </c>
    </row>
    <row r="546" spans="2:65" s="1" customFormat="1" ht="16.5" customHeight="1">
      <c r="B546" s="135"/>
      <c r="C546" s="136" t="s">
        <v>914</v>
      </c>
      <c r="D546" s="136" t="s">
        <v>120</v>
      </c>
      <c r="E546" s="137" t="s">
        <v>915</v>
      </c>
      <c r="F546" s="138" t="s">
        <v>916</v>
      </c>
      <c r="G546" s="139" t="s">
        <v>227</v>
      </c>
      <c r="H546" s="140">
        <v>816</v>
      </c>
      <c r="I546" s="141"/>
      <c r="J546" s="142">
        <f aca="true" t="shared" si="40" ref="J546:J555">ROUND(I546*H546,2)</f>
        <v>0</v>
      </c>
      <c r="K546" s="138" t="s">
        <v>183</v>
      </c>
      <c r="L546" s="30"/>
      <c r="M546" s="143" t="s">
        <v>1</v>
      </c>
      <c r="N546" s="144" t="s">
        <v>41</v>
      </c>
      <c r="O546" s="49"/>
      <c r="P546" s="145">
        <f aca="true" t="shared" si="41" ref="P546:P555">O546*H546</f>
        <v>0</v>
      </c>
      <c r="Q546" s="145">
        <v>0</v>
      </c>
      <c r="R546" s="145">
        <f aca="true" t="shared" si="42" ref="R546:R555">Q546*H546</f>
        <v>0</v>
      </c>
      <c r="S546" s="145">
        <v>0</v>
      </c>
      <c r="T546" s="146">
        <f aca="true" t="shared" si="43" ref="T546:T555">S546*H546</f>
        <v>0</v>
      </c>
      <c r="AR546" s="16" t="s">
        <v>123</v>
      </c>
      <c r="AT546" s="16" t="s">
        <v>120</v>
      </c>
      <c r="AU546" s="16" t="s">
        <v>79</v>
      </c>
      <c r="AY546" s="16" t="s">
        <v>118</v>
      </c>
      <c r="BE546" s="147">
        <f aca="true" t="shared" si="44" ref="BE546:BE555">IF(N546="základní",J546,0)</f>
        <v>0</v>
      </c>
      <c r="BF546" s="147">
        <f aca="true" t="shared" si="45" ref="BF546:BF555">IF(N546="snížená",J546,0)</f>
        <v>0</v>
      </c>
      <c r="BG546" s="147">
        <f aca="true" t="shared" si="46" ref="BG546:BG555">IF(N546="zákl. přenesená",J546,0)</f>
        <v>0</v>
      </c>
      <c r="BH546" s="147">
        <f aca="true" t="shared" si="47" ref="BH546:BH555">IF(N546="sníž. přenesená",J546,0)</f>
        <v>0</v>
      </c>
      <c r="BI546" s="147">
        <f aca="true" t="shared" si="48" ref="BI546:BI555">IF(N546="nulová",J546,0)</f>
        <v>0</v>
      </c>
      <c r="BJ546" s="16" t="s">
        <v>75</v>
      </c>
      <c r="BK546" s="147">
        <f aca="true" t="shared" si="49" ref="BK546:BK555">ROUND(I546*H546,2)</f>
        <v>0</v>
      </c>
      <c r="BL546" s="16" t="s">
        <v>123</v>
      </c>
      <c r="BM546" s="16" t="s">
        <v>917</v>
      </c>
    </row>
    <row r="547" spans="2:65" s="1" customFormat="1" ht="16.5" customHeight="1">
      <c r="B547" s="135"/>
      <c r="C547" s="136" t="s">
        <v>918</v>
      </c>
      <c r="D547" s="136" t="s">
        <v>120</v>
      </c>
      <c r="E547" s="137" t="s">
        <v>919</v>
      </c>
      <c r="F547" s="138" t="s">
        <v>920</v>
      </c>
      <c r="G547" s="139" t="s">
        <v>227</v>
      </c>
      <c r="H547" s="140">
        <v>816</v>
      </c>
      <c r="I547" s="141"/>
      <c r="J547" s="142">
        <f t="shared" si="40"/>
        <v>0</v>
      </c>
      <c r="K547" s="138" t="s">
        <v>183</v>
      </c>
      <c r="L547" s="30"/>
      <c r="M547" s="143" t="s">
        <v>1</v>
      </c>
      <c r="N547" s="144" t="s">
        <v>41</v>
      </c>
      <c r="O547" s="49"/>
      <c r="P547" s="145">
        <f t="shared" si="41"/>
        <v>0</v>
      </c>
      <c r="Q547" s="145">
        <v>0</v>
      </c>
      <c r="R547" s="145">
        <f t="shared" si="42"/>
        <v>0</v>
      </c>
      <c r="S547" s="145">
        <v>0</v>
      </c>
      <c r="T547" s="146">
        <f t="shared" si="43"/>
        <v>0</v>
      </c>
      <c r="AR547" s="16" t="s">
        <v>123</v>
      </c>
      <c r="AT547" s="16" t="s">
        <v>120</v>
      </c>
      <c r="AU547" s="16" t="s">
        <v>79</v>
      </c>
      <c r="AY547" s="16" t="s">
        <v>118</v>
      </c>
      <c r="BE547" s="147">
        <f t="shared" si="44"/>
        <v>0</v>
      </c>
      <c r="BF547" s="147">
        <f t="shared" si="45"/>
        <v>0</v>
      </c>
      <c r="BG547" s="147">
        <f t="shared" si="46"/>
        <v>0</v>
      </c>
      <c r="BH547" s="147">
        <f t="shared" si="47"/>
        <v>0</v>
      </c>
      <c r="BI547" s="147">
        <f t="shared" si="48"/>
        <v>0</v>
      </c>
      <c r="BJ547" s="16" t="s">
        <v>75</v>
      </c>
      <c r="BK547" s="147">
        <f t="shared" si="49"/>
        <v>0</v>
      </c>
      <c r="BL547" s="16" t="s">
        <v>123</v>
      </c>
      <c r="BM547" s="16" t="s">
        <v>921</v>
      </c>
    </row>
    <row r="548" spans="2:65" s="1" customFormat="1" ht="16.5" customHeight="1">
      <c r="B548" s="135"/>
      <c r="C548" s="136" t="s">
        <v>922</v>
      </c>
      <c r="D548" s="136" t="s">
        <v>120</v>
      </c>
      <c r="E548" s="137" t="s">
        <v>923</v>
      </c>
      <c r="F548" s="138" t="s">
        <v>924</v>
      </c>
      <c r="G548" s="139" t="s">
        <v>227</v>
      </c>
      <c r="H548" s="140">
        <v>49.5</v>
      </c>
      <c r="I548" s="141"/>
      <c r="J548" s="142">
        <f t="shared" si="40"/>
        <v>0</v>
      </c>
      <c r="K548" s="138" t="s">
        <v>1</v>
      </c>
      <c r="L548" s="30"/>
      <c r="M548" s="143" t="s">
        <v>1</v>
      </c>
      <c r="N548" s="144" t="s">
        <v>41</v>
      </c>
      <c r="O548" s="49"/>
      <c r="P548" s="145">
        <f t="shared" si="41"/>
        <v>0</v>
      </c>
      <c r="Q548" s="145">
        <v>0</v>
      </c>
      <c r="R548" s="145">
        <f t="shared" si="42"/>
        <v>0</v>
      </c>
      <c r="S548" s="145">
        <v>0</v>
      </c>
      <c r="T548" s="146">
        <f t="shared" si="43"/>
        <v>0</v>
      </c>
      <c r="AR548" s="16" t="s">
        <v>123</v>
      </c>
      <c r="AT548" s="16" t="s">
        <v>120</v>
      </c>
      <c r="AU548" s="16" t="s">
        <v>79</v>
      </c>
      <c r="AY548" s="16" t="s">
        <v>118</v>
      </c>
      <c r="BE548" s="147">
        <f t="shared" si="44"/>
        <v>0</v>
      </c>
      <c r="BF548" s="147">
        <f t="shared" si="45"/>
        <v>0</v>
      </c>
      <c r="BG548" s="147">
        <f t="shared" si="46"/>
        <v>0</v>
      </c>
      <c r="BH548" s="147">
        <f t="shared" si="47"/>
        <v>0</v>
      </c>
      <c r="BI548" s="147">
        <f t="shared" si="48"/>
        <v>0</v>
      </c>
      <c r="BJ548" s="16" t="s">
        <v>75</v>
      </c>
      <c r="BK548" s="147">
        <f t="shared" si="49"/>
        <v>0</v>
      </c>
      <c r="BL548" s="16" t="s">
        <v>123</v>
      </c>
      <c r="BM548" s="16" t="s">
        <v>925</v>
      </c>
    </row>
    <row r="549" spans="2:65" s="1" customFormat="1" ht="16.5" customHeight="1">
      <c r="B549" s="135"/>
      <c r="C549" s="136" t="s">
        <v>926</v>
      </c>
      <c r="D549" s="136" t="s">
        <v>120</v>
      </c>
      <c r="E549" s="137" t="s">
        <v>927</v>
      </c>
      <c r="F549" s="138" t="s">
        <v>928</v>
      </c>
      <c r="G549" s="139" t="s">
        <v>227</v>
      </c>
      <c r="H549" s="140">
        <v>816</v>
      </c>
      <c r="I549" s="141"/>
      <c r="J549" s="142">
        <f t="shared" si="40"/>
        <v>0</v>
      </c>
      <c r="K549" s="138" t="s">
        <v>1</v>
      </c>
      <c r="L549" s="30"/>
      <c r="M549" s="143" t="s">
        <v>1</v>
      </c>
      <c r="N549" s="144" t="s">
        <v>41</v>
      </c>
      <c r="O549" s="49"/>
      <c r="P549" s="145">
        <f t="shared" si="41"/>
        <v>0</v>
      </c>
      <c r="Q549" s="145">
        <v>0</v>
      </c>
      <c r="R549" s="145">
        <f t="shared" si="42"/>
        <v>0</v>
      </c>
      <c r="S549" s="145">
        <v>0</v>
      </c>
      <c r="T549" s="146">
        <f t="shared" si="43"/>
        <v>0</v>
      </c>
      <c r="AR549" s="16" t="s">
        <v>123</v>
      </c>
      <c r="AT549" s="16" t="s">
        <v>120</v>
      </c>
      <c r="AU549" s="16" t="s">
        <v>79</v>
      </c>
      <c r="AY549" s="16" t="s">
        <v>118</v>
      </c>
      <c r="BE549" s="147">
        <f t="shared" si="44"/>
        <v>0</v>
      </c>
      <c r="BF549" s="147">
        <f t="shared" si="45"/>
        <v>0</v>
      </c>
      <c r="BG549" s="147">
        <f t="shared" si="46"/>
        <v>0</v>
      </c>
      <c r="BH549" s="147">
        <f t="shared" si="47"/>
        <v>0</v>
      </c>
      <c r="BI549" s="147">
        <f t="shared" si="48"/>
        <v>0</v>
      </c>
      <c r="BJ549" s="16" t="s">
        <v>75</v>
      </c>
      <c r="BK549" s="147">
        <f t="shared" si="49"/>
        <v>0</v>
      </c>
      <c r="BL549" s="16" t="s">
        <v>123</v>
      </c>
      <c r="BM549" s="16" t="s">
        <v>929</v>
      </c>
    </row>
    <row r="550" spans="2:65" s="1" customFormat="1" ht="16.5" customHeight="1">
      <c r="B550" s="135"/>
      <c r="C550" s="136" t="s">
        <v>930</v>
      </c>
      <c r="D550" s="136" t="s">
        <v>120</v>
      </c>
      <c r="E550" s="137" t="s">
        <v>931</v>
      </c>
      <c r="F550" s="138" t="s">
        <v>932</v>
      </c>
      <c r="G550" s="139" t="s">
        <v>502</v>
      </c>
      <c r="H550" s="140">
        <v>11</v>
      </c>
      <c r="I550" s="141"/>
      <c r="J550" s="142">
        <f t="shared" si="40"/>
        <v>0</v>
      </c>
      <c r="K550" s="138" t="s">
        <v>183</v>
      </c>
      <c r="L550" s="30"/>
      <c r="M550" s="143" t="s">
        <v>1</v>
      </c>
      <c r="N550" s="144" t="s">
        <v>41</v>
      </c>
      <c r="O550" s="49"/>
      <c r="P550" s="145">
        <f t="shared" si="41"/>
        <v>0</v>
      </c>
      <c r="Q550" s="145">
        <v>0.12303</v>
      </c>
      <c r="R550" s="145">
        <f t="shared" si="42"/>
        <v>1.35333</v>
      </c>
      <c r="S550" s="145">
        <v>0</v>
      </c>
      <c r="T550" s="146">
        <f t="shared" si="43"/>
        <v>0</v>
      </c>
      <c r="AR550" s="16" t="s">
        <v>123</v>
      </c>
      <c r="AT550" s="16" t="s">
        <v>120</v>
      </c>
      <c r="AU550" s="16" t="s">
        <v>79</v>
      </c>
      <c r="AY550" s="16" t="s">
        <v>118</v>
      </c>
      <c r="BE550" s="147">
        <f t="shared" si="44"/>
        <v>0</v>
      </c>
      <c r="BF550" s="147">
        <f t="shared" si="45"/>
        <v>0</v>
      </c>
      <c r="BG550" s="147">
        <f t="shared" si="46"/>
        <v>0</v>
      </c>
      <c r="BH550" s="147">
        <f t="shared" si="47"/>
        <v>0</v>
      </c>
      <c r="BI550" s="147">
        <f t="shared" si="48"/>
        <v>0</v>
      </c>
      <c r="BJ550" s="16" t="s">
        <v>75</v>
      </c>
      <c r="BK550" s="147">
        <f t="shared" si="49"/>
        <v>0</v>
      </c>
      <c r="BL550" s="16" t="s">
        <v>123</v>
      </c>
      <c r="BM550" s="16" t="s">
        <v>933</v>
      </c>
    </row>
    <row r="551" spans="2:65" s="1" customFormat="1" ht="16.5" customHeight="1">
      <c r="B551" s="135"/>
      <c r="C551" s="180" t="s">
        <v>934</v>
      </c>
      <c r="D551" s="180" t="s">
        <v>435</v>
      </c>
      <c r="E551" s="181" t="s">
        <v>935</v>
      </c>
      <c r="F551" s="182" t="s">
        <v>936</v>
      </c>
      <c r="G551" s="183" t="s">
        <v>502</v>
      </c>
      <c r="H551" s="184">
        <v>11</v>
      </c>
      <c r="I551" s="185"/>
      <c r="J551" s="186">
        <f t="shared" si="40"/>
        <v>0</v>
      </c>
      <c r="K551" s="182" t="s">
        <v>1</v>
      </c>
      <c r="L551" s="187"/>
      <c r="M551" s="188" t="s">
        <v>1</v>
      </c>
      <c r="N551" s="189" t="s">
        <v>41</v>
      </c>
      <c r="O551" s="49"/>
      <c r="P551" s="145">
        <f t="shared" si="41"/>
        <v>0</v>
      </c>
      <c r="Q551" s="145">
        <v>0.0069</v>
      </c>
      <c r="R551" s="145">
        <f t="shared" si="42"/>
        <v>0.0759</v>
      </c>
      <c r="S551" s="145">
        <v>0</v>
      </c>
      <c r="T551" s="146">
        <f t="shared" si="43"/>
        <v>0</v>
      </c>
      <c r="AR551" s="16" t="s">
        <v>224</v>
      </c>
      <c r="AT551" s="16" t="s">
        <v>435</v>
      </c>
      <c r="AU551" s="16" t="s">
        <v>79</v>
      </c>
      <c r="AY551" s="16" t="s">
        <v>118</v>
      </c>
      <c r="BE551" s="147">
        <f t="shared" si="44"/>
        <v>0</v>
      </c>
      <c r="BF551" s="147">
        <f t="shared" si="45"/>
        <v>0</v>
      </c>
      <c r="BG551" s="147">
        <f t="shared" si="46"/>
        <v>0</v>
      </c>
      <c r="BH551" s="147">
        <f t="shared" si="47"/>
        <v>0</v>
      </c>
      <c r="BI551" s="147">
        <f t="shared" si="48"/>
        <v>0</v>
      </c>
      <c r="BJ551" s="16" t="s">
        <v>75</v>
      </c>
      <c r="BK551" s="147">
        <f t="shared" si="49"/>
        <v>0</v>
      </c>
      <c r="BL551" s="16" t="s">
        <v>123</v>
      </c>
      <c r="BM551" s="16" t="s">
        <v>937</v>
      </c>
    </row>
    <row r="552" spans="2:65" s="1" customFormat="1" ht="16.5" customHeight="1">
      <c r="B552" s="135"/>
      <c r="C552" s="136" t="s">
        <v>938</v>
      </c>
      <c r="D552" s="136" t="s">
        <v>120</v>
      </c>
      <c r="E552" s="137" t="s">
        <v>939</v>
      </c>
      <c r="F552" s="138" t="s">
        <v>940</v>
      </c>
      <c r="G552" s="139" t="s">
        <v>502</v>
      </c>
      <c r="H552" s="140">
        <v>3</v>
      </c>
      <c r="I552" s="141"/>
      <c r="J552" s="142">
        <f t="shared" si="40"/>
        <v>0</v>
      </c>
      <c r="K552" s="138" t="s">
        <v>183</v>
      </c>
      <c r="L552" s="30"/>
      <c r="M552" s="143" t="s">
        <v>1</v>
      </c>
      <c r="N552" s="144" t="s">
        <v>41</v>
      </c>
      <c r="O552" s="49"/>
      <c r="P552" s="145">
        <f t="shared" si="41"/>
        <v>0</v>
      </c>
      <c r="Q552" s="145">
        <v>0.32906</v>
      </c>
      <c r="R552" s="145">
        <f t="shared" si="42"/>
        <v>0.9871800000000001</v>
      </c>
      <c r="S552" s="145">
        <v>0</v>
      </c>
      <c r="T552" s="146">
        <f t="shared" si="43"/>
        <v>0</v>
      </c>
      <c r="AR552" s="16" t="s">
        <v>123</v>
      </c>
      <c r="AT552" s="16" t="s">
        <v>120</v>
      </c>
      <c r="AU552" s="16" t="s">
        <v>79</v>
      </c>
      <c r="AY552" s="16" t="s">
        <v>118</v>
      </c>
      <c r="BE552" s="147">
        <f t="shared" si="44"/>
        <v>0</v>
      </c>
      <c r="BF552" s="147">
        <f t="shared" si="45"/>
        <v>0</v>
      </c>
      <c r="BG552" s="147">
        <f t="shared" si="46"/>
        <v>0</v>
      </c>
      <c r="BH552" s="147">
        <f t="shared" si="47"/>
        <v>0</v>
      </c>
      <c r="BI552" s="147">
        <f t="shared" si="48"/>
        <v>0</v>
      </c>
      <c r="BJ552" s="16" t="s">
        <v>75</v>
      </c>
      <c r="BK552" s="147">
        <f t="shared" si="49"/>
        <v>0</v>
      </c>
      <c r="BL552" s="16" t="s">
        <v>123</v>
      </c>
      <c r="BM552" s="16" t="s">
        <v>941</v>
      </c>
    </row>
    <row r="553" spans="2:65" s="1" customFormat="1" ht="16.5" customHeight="1">
      <c r="B553" s="135"/>
      <c r="C553" s="180" t="s">
        <v>942</v>
      </c>
      <c r="D553" s="180" t="s">
        <v>435</v>
      </c>
      <c r="E553" s="181" t="s">
        <v>943</v>
      </c>
      <c r="F553" s="182" t="s">
        <v>944</v>
      </c>
      <c r="G553" s="183" t="s">
        <v>502</v>
      </c>
      <c r="H553" s="184">
        <v>3</v>
      </c>
      <c r="I553" s="185"/>
      <c r="J553" s="186">
        <f t="shared" si="40"/>
        <v>0</v>
      </c>
      <c r="K553" s="182" t="s">
        <v>183</v>
      </c>
      <c r="L553" s="187"/>
      <c r="M553" s="188" t="s">
        <v>1</v>
      </c>
      <c r="N553" s="189" t="s">
        <v>41</v>
      </c>
      <c r="O553" s="49"/>
      <c r="P553" s="145">
        <f t="shared" si="41"/>
        <v>0</v>
      </c>
      <c r="Q553" s="145">
        <v>0.0295</v>
      </c>
      <c r="R553" s="145">
        <f t="shared" si="42"/>
        <v>0.0885</v>
      </c>
      <c r="S553" s="145">
        <v>0</v>
      </c>
      <c r="T553" s="146">
        <f t="shared" si="43"/>
        <v>0</v>
      </c>
      <c r="AR553" s="16" t="s">
        <v>224</v>
      </c>
      <c r="AT553" s="16" t="s">
        <v>435</v>
      </c>
      <c r="AU553" s="16" t="s">
        <v>79</v>
      </c>
      <c r="AY553" s="16" t="s">
        <v>118</v>
      </c>
      <c r="BE553" s="147">
        <f t="shared" si="44"/>
        <v>0</v>
      </c>
      <c r="BF553" s="147">
        <f t="shared" si="45"/>
        <v>0</v>
      </c>
      <c r="BG553" s="147">
        <f t="shared" si="46"/>
        <v>0</v>
      </c>
      <c r="BH553" s="147">
        <f t="shared" si="47"/>
        <v>0</v>
      </c>
      <c r="BI553" s="147">
        <f t="shared" si="48"/>
        <v>0</v>
      </c>
      <c r="BJ553" s="16" t="s">
        <v>75</v>
      </c>
      <c r="BK553" s="147">
        <f t="shared" si="49"/>
        <v>0</v>
      </c>
      <c r="BL553" s="16" t="s">
        <v>123</v>
      </c>
      <c r="BM553" s="16" t="s">
        <v>945</v>
      </c>
    </row>
    <row r="554" spans="2:65" s="1" customFormat="1" ht="16.5" customHeight="1">
      <c r="B554" s="135"/>
      <c r="C554" s="180" t="s">
        <v>946</v>
      </c>
      <c r="D554" s="180" t="s">
        <v>435</v>
      </c>
      <c r="E554" s="181" t="s">
        <v>947</v>
      </c>
      <c r="F554" s="182" t="s">
        <v>948</v>
      </c>
      <c r="G554" s="183" t="s">
        <v>502</v>
      </c>
      <c r="H554" s="184">
        <v>3</v>
      </c>
      <c r="I554" s="185"/>
      <c r="J554" s="186">
        <f t="shared" si="40"/>
        <v>0</v>
      </c>
      <c r="K554" s="182" t="s">
        <v>183</v>
      </c>
      <c r="L554" s="187"/>
      <c r="M554" s="188" t="s">
        <v>1</v>
      </c>
      <c r="N554" s="189" t="s">
        <v>41</v>
      </c>
      <c r="O554" s="49"/>
      <c r="P554" s="145">
        <f t="shared" si="41"/>
        <v>0</v>
      </c>
      <c r="Q554" s="145">
        <v>0.0019</v>
      </c>
      <c r="R554" s="145">
        <f t="shared" si="42"/>
        <v>0.0057</v>
      </c>
      <c r="S554" s="145">
        <v>0</v>
      </c>
      <c r="T554" s="146">
        <f t="shared" si="43"/>
        <v>0</v>
      </c>
      <c r="AR554" s="16" t="s">
        <v>224</v>
      </c>
      <c r="AT554" s="16" t="s">
        <v>435</v>
      </c>
      <c r="AU554" s="16" t="s">
        <v>79</v>
      </c>
      <c r="AY554" s="16" t="s">
        <v>118</v>
      </c>
      <c r="BE554" s="147">
        <f t="shared" si="44"/>
        <v>0</v>
      </c>
      <c r="BF554" s="147">
        <f t="shared" si="45"/>
        <v>0</v>
      </c>
      <c r="BG554" s="147">
        <f t="shared" si="46"/>
        <v>0</v>
      </c>
      <c r="BH554" s="147">
        <f t="shared" si="47"/>
        <v>0</v>
      </c>
      <c r="BI554" s="147">
        <f t="shared" si="48"/>
        <v>0</v>
      </c>
      <c r="BJ554" s="16" t="s">
        <v>75</v>
      </c>
      <c r="BK554" s="147">
        <f t="shared" si="49"/>
        <v>0</v>
      </c>
      <c r="BL554" s="16" t="s">
        <v>123</v>
      </c>
      <c r="BM554" s="16" t="s">
        <v>949</v>
      </c>
    </row>
    <row r="555" spans="2:65" s="1" customFormat="1" ht="16.5" customHeight="1">
      <c r="B555" s="135"/>
      <c r="C555" s="136" t="s">
        <v>950</v>
      </c>
      <c r="D555" s="136" t="s">
        <v>120</v>
      </c>
      <c r="E555" s="137" t="s">
        <v>951</v>
      </c>
      <c r="F555" s="138" t="s">
        <v>952</v>
      </c>
      <c r="G555" s="139" t="s">
        <v>502</v>
      </c>
      <c r="H555" s="140">
        <v>5</v>
      </c>
      <c r="I555" s="141"/>
      <c r="J555" s="142">
        <f t="shared" si="40"/>
        <v>0</v>
      </c>
      <c r="K555" s="138" t="s">
        <v>183</v>
      </c>
      <c r="L555" s="30"/>
      <c r="M555" s="143" t="s">
        <v>1</v>
      </c>
      <c r="N555" s="144" t="s">
        <v>41</v>
      </c>
      <c r="O555" s="49"/>
      <c r="P555" s="145">
        <f t="shared" si="41"/>
        <v>0</v>
      </c>
      <c r="Q555" s="145">
        <v>0.00031</v>
      </c>
      <c r="R555" s="145">
        <f t="shared" si="42"/>
        <v>0.00155</v>
      </c>
      <c r="S555" s="145">
        <v>0</v>
      </c>
      <c r="T555" s="146">
        <f t="shared" si="43"/>
        <v>0</v>
      </c>
      <c r="AR555" s="16" t="s">
        <v>123</v>
      </c>
      <c r="AT555" s="16" t="s">
        <v>120</v>
      </c>
      <c r="AU555" s="16" t="s">
        <v>79</v>
      </c>
      <c r="AY555" s="16" t="s">
        <v>118</v>
      </c>
      <c r="BE555" s="147">
        <f t="shared" si="44"/>
        <v>0</v>
      </c>
      <c r="BF555" s="147">
        <f t="shared" si="45"/>
        <v>0</v>
      </c>
      <c r="BG555" s="147">
        <f t="shared" si="46"/>
        <v>0</v>
      </c>
      <c r="BH555" s="147">
        <f t="shared" si="47"/>
        <v>0</v>
      </c>
      <c r="BI555" s="147">
        <f t="shared" si="48"/>
        <v>0</v>
      </c>
      <c r="BJ555" s="16" t="s">
        <v>75</v>
      </c>
      <c r="BK555" s="147">
        <f t="shared" si="49"/>
        <v>0</v>
      </c>
      <c r="BL555" s="16" t="s">
        <v>123</v>
      </c>
      <c r="BM555" s="16" t="s">
        <v>953</v>
      </c>
    </row>
    <row r="556" spans="2:51" s="11" customFormat="1" ht="11.25">
      <c r="B556" s="148"/>
      <c r="D556" s="149" t="s">
        <v>125</v>
      </c>
      <c r="E556" s="150" t="s">
        <v>1</v>
      </c>
      <c r="F556" s="151" t="s">
        <v>954</v>
      </c>
      <c r="H556" s="150" t="s">
        <v>1</v>
      </c>
      <c r="I556" s="152"/>
      <c r="L556" s="148"/>
      <c r="M556" s="153"/>
      <c r="N556" s="154"/>
      <c r="O556" s="154"/>
      <c r="P556" s="154"/>
      <c r="Q556" s="154"/>
      <c r="R556" s="154"/>
      <c r="S556" s="154"/>
      <c r="T556" s="155"/>
      <c r="AT556" s="150" t="s">
        <v>125</v>
      </c>
      <c r="AU556" s="150" t="s">
        <v>79</v>
      </c>
      <c r="AV556" s="11" t="s">
        <v>75</v>
      </c>
      <c r="AW556" s="11" t="s">
        <v>32</v>
      </c>
      <c r="AX556" s="11" t="s">
        <v>70</v>
      </c>
      <c r="AY556" s="150" t="s">
        <v>118</v>
      </c>
    </row>
    <row r="557" spans="2:51" s="11" customFormat="1" ht="11.25">
      <c r="B557" s="148"/>
      <c r="D557" s="149" t="s">
        <v>125</v>
      </c>
      <c r="E557" s="150" t="s">
        <v>1</v>
      </c>
      <c r="F557" s="151" t="s">
        <v>955</v>
      </c>
      <c r="H557" s="150" t="s">
        <v>1</v>
      </c>
      <c r="I557" s="152"/>
      <c r="L557" s="148"/>
      <c r="M557" s="153"/>
      <c r="N557" s="154"/>
      <c r="O557" s="154"/>
      <c r="P557" s="154"/>
      <c r="Q557" s="154"/>
      <c r="R557" s="154"/>
      <c r="S557" s="154"/>
      <c r="T557" s="155"/>
      <c r="AT557" s="150" t="s">
        <v>125</v>
      </c>
      <c r="AU557" s="150" t="s">
        <v>79</v>
      </c>
      <c r="AV557" s="11" t="s">
        <v>75</v>
      </c>
      <c r="AW557" s="11" t="s">
        <v>32</v>
      </c>
      <c r="AX557" s="11" t="s">
        <v>70</v>
      </c>
      <c r="AY557" s="150" t="s">
        <v>118</v>
      </c>
    </row>
    <row r="558" spans="2:51" s="12" customFormat="1" ht="11.25">
      <c r="B558" s="156"/>
      <c r="D558" s="149" t="s">
        <v>125</v>
      </c>
      <c r="E558" s="157" t="s">
        <v>1</v>
      </c>
      <c r="F558" s="158" t="s">
        <v>203</v>
      </c>
      <c r="H558" s="159">
        <v>5</v>
      </c>
      <c r="I558" s="160"/>
      <c r="L558" s="156"/>
      <c r="M558" s="161"/>
      <c r="N558" s="162"/>
      <c r="O558" s="162"/>
      <c r="P558" s="162"/>
      <c r="Q558" s="162"/>
      <c r="R558" s="162"/>
      <c r="S558" s="162"/>
      <c r="T558" s="163"/>
      <c r="AT558" s="157" t="s">
        <v>125</v>
      </c>
      <c r="AU558" s="157" t="s">
        <v>79</v>
      </c>
      <c r="AV558" s="12" t="s">
        <v>79</v>
      </c>
      <c r="AW558" s="12" t="s">
        <v>32</v>
      </c>
      <c r="AX558" s="12" t="s">
        <v>70</v>
      </c>
      <c r="AY558" s="157" t="s">
        <v>118</v>
      </c>
    </row>
    <row r="559" spans="2:51" s="14" customFormat="1" ht="11.25">
      <c r="B559" s="172"/>
      <c r="D559" s="149" t="s">
        <v>125</v>
      </c>
      <c r="E559" s="173" t="s">
        <v>1</v>
      </c>
      <c r="F559" s="174" t="s">
        <v>179</v>
      </c>
      <c r="H559" s="175">
        <v>5</v>
      </c>
      <c r="I559" s="176"/>
      <c r="L559" s="172"/>
      <c r="M559" s="177"/>
      <c r="N559" s="178"/>
      <c r="O559" s="178"/>
      <c r="P559" s="178"/>
      <c r="Q559" s="178"/>
      <c r="R559" s="178"/>
      <c r="S559" s="178"/>
      <c r="T559" s="179"/>
      <c r="AT559" s="173" t="s">
        <v>125</v>
      </c>
      <c r="AU559" s="173" t="s">
        <v>79</v>
      </c>
      <c r="AV559" s="14" t="s">
        <v>123</v>
      </c>
      <c r="AW559" s="14" t="s">
        <v>32</v>
      </c>
      <c r="AX559" s="14" t="s">
        <v>75</v>
      </c>
      <c r="AY559" s="173" t="s">
        <v>118</v>
      </c>
    </row>
    <row r="560" spans="2:65" s="1" customFormat="1" ht="16.5" customHeight="1">
      <c r="B560" s="135"/>
      <c r="C560" s="136" t="s">
        <v>956</v>
      </c>
      <c r="D560" s="136" t="s">
        <v>120</v>
      </c>
      <c r="E560" s="137" t="s">
        <v>957</v>
      </c>
      <c r="F560" s="138" t="s">
        <v>958</v>
      </c>
      <c r="G560" s="139" t="s">
        <v>502</v>
      </c>
      <c r="H560" s="140">
        <v>3</v>
      </c>
      <c r="I560" s="141"/>
      <c r="J560" s="142">
        <f>ROUND(I560*H560,2)</f>
        <v>0</v>
      </c>
      <c r="K560" s="138" t="s">
        <v>1</v>
      </c>
      <c r="L560" s="30"/>
      <c r="M560" s="143" t="s">
        <v>1</v>
      </c>
      <c r="N560" s="144" t="s">
        <v>41</v>
      </c>
      <c r="O560" s="49"/>
      <c r="P560" s="145">
        <f>O560*H560</f>
        <v>0</v>
      </c>
      <c r="Q560" s="145">
        <v>0.00016</v>
      </c>
      <c r="R560" s="145">
        <f>Q560*H560</f>
        <v>0.00048000000000000007</v>
      </c>
      <c r="S560" s="145">
        <v>0</v>
      </c>
      <c r="T560" s="146">
        <f>S560*H560</f>
        <v>0</v>
      </c>
      <c r="AR560" s="16" t="s">
        <v>123</v>
      </c>
      <c r="AT560" s="16" t="s">
        <v>120</v>
      </c>
      <c r="AU560" s="16" t="s">
        <v>79</v>
      </c>
      <c r="AY560" s="16" t="s">
        <v>118</v>
      </c>
      <c r="BE560" s="147">
        <f>IF(N560="základní",J560,0)</f>
        <v>0</v>
      </c>
      <c r="BF560" s="147">
        <f>IF(N560="snížená",J560,0)</f>
        <v>0</v>
      </c>
      <c r="BG560" s="147">
        <f>IF(N560="zákl. přenesená",J560,0)</f>
        <v>0</v>
      </c>
      <c r="BH560" s="147">
        <f>IF(N560="sníž. přenesená",J560,0)</f>
        <v>0</v>
      </c>
      <c r="BI560" s="147">
        <f>IF(N560="nulová",J560,0)</f>
        <v>0</v>
      </c>
      <c r="BJ560" s="16" t="s">
        <v>75</v>
      </c>
      <c r="BK560" s="147">
        <f>ROUND(I560*H560,2)</f>
        <v>0</v>
      </c>
      <c r="BL560" s="16" t="s">
        <v>123</v>
      </c>
      <c r="BM560" s="16" t="s">
        <v>959</v>
      </c>
    </row>
    <row r="561" spans="2:51" s="11" customFormat="1" ht="11.25">
      <c r="B561" s="148"/>
      <c r="D561" s="149" t="s">
        <v>125</v>
      </c>
      <c r="E561" s="150" t="s">
        <v>1</v>
      </c>
      <c r="F561" s="151" t="s">
        <v>960</v>
      </c>
      <c r="H561" s="150" t="s">
        <v>1</v>
      </c>
      <c r="I561" s="152"/>
      <c r="L561" s="148"/>
      <c r="M561" s="153"/>
      <c r="N561" s="154"/>
      <c r="O561" s="154"/>
      <c r="P561" s="154"/>
      <c r="Q561" s="154"/>
      <c r="R561" s="154"/>
      <c r="S561" s="154"/>
      <c r="T561" s="155"/>
      <c r="AT561" s="150" t="s">
        <v>125</v>
      </c>
      <c r="AU561" s="150" t="s">
        <v>79</v>
      </c>
      <c r="AV561" s="11" t="s">
        <v>75</v>
      </c>
      <c r="AW561" s="11" t="s">
        <v>32</v>
      </c>
      <c r="AX561" s="11" t="s">
        <v>70</v>
      </c>
      <c r="AY561" s="150" t="s">
        <v>118</v>
      </c>
    </row>
    <row r="562" spans="2:51" s="11" customFormat="1" ht="11.25">
      <c r="B562" s="148"/>
      <c r="D562" s="149" t="s">
        <v>125</v>
      </c>
      <c r="E562" s="150" t="s">
        <v>1</v>
      </c>
      <c r="F562" s="151" t="s">
        <v>961</v>
      </c>
      <c r="H562" s="150" t="s">
        <v>1</v>
      </c>
      <c r="I562" s="152"/>
      <c r="L562" s="148"/>
      <c r="M562" s="153"/>
      <c r="N562" s="154"/>
      <c r="O562" s="154"/>
      <c r="P562" s="154"/>
      <c r="Q562" s="154"/>
      <c r="R562" s="154"/>
      <c r="S562" s="154"/>
      <c r="T562" s="155"/>
      <c r="AT562" s="150" t="s">
        <v>125</v>
      </c>
      <c r="AU562" s="150" t="s">
        <v>79</v>
      </c>
      <c r="AV562" s="11" t="s">
        <v>75</v>
      </c>
      <c r="AW562" s="11" t="s">
        <v>32</v>
      </c>
      <c r="AX562" s="11" t="s">
        <v>70</v>
      </c>
      <c r="AY562" s="150" t="s">
        <v>118</v>
      </c>
    </row>
    <row r="563" spans="2:51" s="12" customFormat="1" ht="11.25">
      <c r="B563" s="156"/>
      <c r="D563" s="149" t="s">
        <v>125</v>
      </c>
      <c r="E563" s="157" t="s">
        <v>1</v>
      </c>
      <c r="F563" s="158" t="s">
        <v>175</v>
      </c>
      <c r="H563" s="159">
        <v>3</v>
      </c>
      <c r="I563" s="160"/>
      <c r="L563" s="156"/>
      <c r="M563" s="161"/>
      <c r="N563" s="162"/>
      <c r="O563" s="162"/>
      <c r="P563" s="162"/>
      <c r="Q563" s="162"/>
      <c r="R563" s="162"/>
      <c r="S563" s="162"/>
      <c r="T563" s="163"/>
      <c r="AT563" s="157" t="s">
        <v>125</v>
      </c>
      <c r="AU563" s="157" t="s">
        <v>79</v>
      </c>
      <c r="AV563" s="12" t="s">
        <v>79</v>
      </c>
      <c r="AW563" s="12" t="s">
        <v>32</v>
      </c>
      <c r="AX563" s="12" t="s">
        <v>70</v>
      </c>
      <c r="AY563" s="157" t="s">
        <v>118</v>
      </c>
    </row>
    <row r="564" spans="2:51" s="14" customFormat="1" ht="11.25">
      <c r="B564" s="172"/>
      <c r="D564" s="149" t="s">
        <v>125</v>
      </c>
      <c r="E564" s="173" t="s">
        <v>1</v>
      </c>
      <c r="F564" s="174" t="s">
        <v>179</v>
      </c>
      <c r="H564" s="175">
        <v>3</v>
      </c>
      <c r="I564" s="176"/>
      <c r="L564" s="172"/>
      <c r="M564" s="177"/>
      <c r="N564" s="178"/>
      <c r="O564" s="178"/>
      <c r="P564" s="178"/>
      <c r="Q564" s="178"/>
      <c r="R564" s="178"/>
      <c r="S564" s="178"/>
      <c r="T564" s="179"/>
      <c r="AT564" s="173" t="s">
        <v>125</v>
      </c>
      <c r="AU564" s="173" t="s">
        <v>79</v>
      </c>
      <c r="AV564" s="14" t="s">
        <v>123</v>
      </c>
      <c r="AW564" s="14" t="s">
        <v>32</v>
      </c>
      <c r="AX564" s="14" t="s">
        <v>75</v>
      </c>
      <c r="AY564" s="173" t="s">
        <v>118</v>
      </c>
    </row>
    <row r="565" spans="2:65" s="1" customFormat="1" ht="16.5" customHeight="1">
      <c r="B565" s="135"/>
      <c r="C565" s="136" t="s">
        <v>962</v>
      </c>
      <c r="D565" s="136" t="s">
        <v>120</v>
      </c>
      <c r="E565" s="137" t="s">
        <v>963</v>
      </c>
      <c r="F565" s="138" t="s">
        <v>964</v>
      </c>
      <c r="G565" s="139" t="s">
        <v>227</v>
      </c>
      <c r="H565" s="140">
        <v>868.5</v>
      </c>
      <c r="I565" s="141"/>
      <c r="J565" s="142">
        <f>ROUND(I565*H565,2)</f>
        <v>0</v>
      </c>
      <c r="K565" s="138" t="s">
        <v>183</v>
      </c>
      <c r="L565" s="30"/>
      <c r="M565" s="143" t="s">
        <v>1</v>
      </c>
      <c r="N565" s="144" t="s">
        <v>41</v>
      </c>
      <c r="O565" s="49"/>
      <c r="P565" s="145">
        <f>O565*H565</f>
        <v>0</v>
      </c>
      <c r="Q565" s="145">
        <v>0.0002</v>
      </c>
      <c r="R565" s="145">
        <f>Q565*H565</f>
        <v>0.17370000000000002</v>
      </c>
      <c r="S565" s="145">
        <v>0</v>
      </c>
      <c r="T565" s="146">
        <f>S565*H565</f>
        <v>0</v>
      </c>
      <c r="AR565" s="16" t="s">
        <v>123</v>
      </c>
      <c r="AT565" s="16" t="s">
        <v>120</v>
      </c>
      <c r="AU565" s="16" t="s">
        <v>79</v>
      </c>
      <c r="AY565" s="16" t="s">
        <v>118</v>
      </c>
      <c r="BE565" s="147">
        <f>IF(N565="základní",J565,0)</f>
        <v>0</v>
      </c>
      <c r="BF565" s="147">
        <f>IF(N565="snížená",J565,0)</f>
        <v>0</v>
      </c>
      <c r="BG565" s="147">
        <f>IF(N565="zákl. přenesená",J565,0)</f>
        <v>0</v>
      </c>
      <c r="BH565" s="147">
        <f>IF(N565="sníž. přenesená",J565,0)</f>
        <v>0</v>
      </c>
      <c r="BI565" s="147">
        <f>IF(N565="nulová",J565,0)</f>
        <v>0</v>
      </c>
      <c r="BJ565" s="16" t="s">
        <v>75</v>
      </c>
      <c r="BK565" s="147">
        <f>ROUND(I565*H565,2)</f>
        <v>0</v>
      </c>
      <c r="BL565" s="16" t="s">
        <v>123</v>
      </c>
      <c r="BM565" s="16" t="s">
        <v>965</v>
      </c>
    </row>
    <row r="566" spans="2:51" s="11" customFormat="1" ht="11.25">
      <c r="B566" s="148"/>
      <c r="D566" s="149" t="s">
        <v>125</v>
      </c>
      <c r="E566" s="150" t="s">
        <v>1</v>
      </c>
      <c r="F566" s="151" t="s">
        <v>966</v>
      </c>
      <c r="H566" s="150" t="s">
        <v>1</v>
      </c>
      <c r="I566" s="152"/>
      <c r="L566" s="148"/>
      <c r="M566" s="153"/>
      <c r="N566" s="154"/>
      <c r="O566" s="154"/>
      <c r="P566" s="154"/>
      <c r="Q566" s="154"/>
      <c r="R566" s="154"/>
      <c r="S566" s="154"/>
      <c r="T566" s="155"/>
      <c r="AT566" s="150" t="s">
        <v>125</v>
      </c>
      <c r="AU566" s="150" t="s">
        <v>79</v>
      </c>
      <c r="AV566" s="11" t="s">
        <v>75</v>
      </c>
      <c r="AW566" s="11" t="s">
        <v>32</v>
      </c>
      <c r="AX566" s="11" t="s">
        <v>70</v>
      </c>
      <c r="AY566" s="150" t="s">
        <v>118</v>
      </c>
    </row>
    <row r="567" spans="2:51" s="11" customFormat="1" ht="11.25">
      <c r="B567" s="148"/>
      <c r="D567" s="149" t="s">
        <v>125</v>
      </c>
      <c r="E567" s="150" t="s">
        <v>1</v>
      </c>
      <c r="F567" s="151" t="s">
        <v>967</v>
      </c>
      <c r="H567" s="150" t="s">
        <v>1</v>
      </c>
      <c r="I567" s="152"/>
      <c r="L567" s="148"/>
      <c r="M567" s="153"/>
      <c r="N567" s="154"/>
      <c r="O567" s="154"/>
      <c r="P567" s="154"/>
      <c r="Q567" s="154"/>
      <c r="R567" s="154"/>
      <c r="S567" s="154"/>
      <c r="T567" s="155"/>
      <c r="AT567" s="150" t="s">
        <v>125</v>
      </c>
      <c r="AU567" s="150" t="s">
        <v>79</v>
      </c>
      <c r="AV567" s="11" t="s">
        <v>75</v>
      </c>
      <c r="AW567" s="11" t="s">
        <v>32</v>
      </c>
      <c r="AX567" s="11" t="s">
        <v>70</v>
      </c>
      <c r="AY567" s="150" t="s">
        <v>118</v>
      </c>
    </row>
    <row r="568" spans="2:51" s="12" customFormat="1" ht="11.25">
      <c r="B568" s="156"/>
      <c r="D568" s="149" t="s">
        <v>125</v>
      </c>
      <c r="E568" s="157" t="s">
        <v>1</v>
      </c>
      <c r="F568" s="158" t="s">
        <v>968</v>
      </c>
      <c r="H568" s="159">
        <v>868.5</v>
      </c>
      <c r="I568" s="160"/>
      <c r="L568" s="156"/>
      <c r="M568" s="161"/>
      <c r="N568" s="162"/>
      <c r="O568" s="162"/>
      <c r="P568" s="162"/>
      <c r="Q568" s="162"/>
      <c r="R568" s="162"/>
      <c r="S568" s="162"/>
      <c r="T568" s="163"/>
      <c r="AT568" s="157" t="s">
        <v>125</v>
      </c>
      <c r="AU568" s="157" t="s">
        <v>79</v>
      </c>
      <c r="AV568" s="12" t="s">
        <v>79</v>
      </c>
      <c r="AW568" s="12" t="s">
        <v>32</v>
      </c>
      <c r="AX568" s="12" t="s">
        <v>70</v>
      </c>
      <c r="AY568" s="157" t="s">
        <v>118</v>
      </c>
    </row>
    <row r="569" spans="2:51" s="14" customFormat="1" ht="11.25">
      <c r="B569" s="172"/>
      <c r="D569" s="149" t="s">
        <v>125</v>
      </c>
      <c r="E569" s="173" t="s">
        <v>1</v>
      </c>
      <c r="F569" s="174" t="s">
        <v>179</v>
      </c>
      <c r="H569" s="175">
        <v>868.5</v>
      </c>
      <c r="I569" s="176"/>
      <c r="L569" s="172"/>
      <c r="M569" s="177"/>
      <c r="N569" s="178"/>
      <c r="O569" s="178"/>
      <c r="P569" s="178"/>
      <c r="Q569" s="178"/>
      <c r="R569" s="178"/>
      <c r="S569" s="178"/>
      <c r="T569" s="179"/>
      <c r="AT569" s="173" t="s">
        <v>125</v>
      </c>
      <c r="AU569" s="173" t="s">
        <v>79</v>
      </c>
      <c r="AV569" s="14" t="s">
        <v>123</v>
      </c>
      <c r="AW569" s="14" t="s">
        <v>32</v>
      </c>
      <c r="AX569" s="14" t="s">
        <v>75</v>
      </c>
      <c r="AY569" s="173" t="s">
        <v>118</v>
      </c>
    </row>
    <row r="570" spans="2:65" s="1" customFormat="1" ht="16.5" customHeight="1">
      <c r="B570" s="135"/>
      <c r="C570" s="136" t="s">
        <v>969</v>
      </c>
      <c r="D570" s="136" t="s">
        <v>120</v>
      </c>
      <c r="E570" s="137" t="s">
        <v>970</v>
      </c>
      <c r="F570" s="138" t="s">
        <v>971</v>
      </c>
      <c r="G570" s="139" t="s">
        <v>227</v>
      </c>
      <c r="H570" s="140">
        <v>868.5</v>
      </c>
      <c r="I570" s="141"/>
      <c r="J570" s="142">
        <f>ROUND(I570*H570,2)</f>
        <v>0</v>
      </c>
      <c r="K570" s="138" t="s">
        <v>183</v>
      </c>
      <c r="L570" s="30"/>
      <c r="M570" s="143" t="s">
        <v>1</v>
      </c>
      <c r="N570" s="144" t="s">
        <v>41</v>
      </c>
      <c r="O570" s="49"/>
      <c r="P570" s="145">
        <f>O570*H570</f>
        <v>0</v>
      </c>
      <c r="Q570" s="145">
        <v>0.00013</v>
      </c>
      <c r="R570" s="145">
        <f>Q570*H570</f>
        <v>0.11290499999999999</v>
      </c>
      <c r="S570" s="145">
        <v>0</v>
      </c>
      <c r="T570" s="146">
        <f>S570*H570</f>
        <v>0</v>
      </c>
      <c r="AR570" s="16" t="s">
        <v>123</v>
      </c>
      <c r="AT570" s="16" t="s">
        <v>120</v>
      </c>
      <c r="AU570" s="16" t="s">
        <v>79</v>
      </c>
      <c r="AY570" s="16" t="s">
        <v>118</v>
      </c>
      <c r="BE570" s="147">
        <f>IF(N570="základní",J570,0)</f>
        <v>0</v>
      </c>
      <c r="BF570" s="147">
        <f>IF(N570="snížená",J570,0)</f>
        <v>0</v>
      </c>
      <c r="BG570" s="147">
        <f>IF(N570="zákl. přenesená",J570,0)</f>
        <v>0</v>
      </c>
      <c r="BH570" s="147">
        <f>IF(N570="sníž. přenesená",J570,0)</f>
        <v>0</v>
      </c>
      <c r="BI570" s="147">
        <f>IF(N570="nulová",J570,0)</f>
        <v>0</v>
      </c>
      <c r="BJ570" s="16" t="s">
        <v>75</v>
      </c>
      <c r="BK570" s="147">
        <f>ROUND(I570*H570,2)</f>
        <v>0</v>
      </c>
      <c r="BL570" s="16" t="s">
        <v>123</v>
      </c>
      <c r="BM570" s="16" t="s">
        <v>972</v>
      </c>
    </row>
    <row r="571" spans="2:51" s="12" customFormat="1" ht="11.25">
      <c r="B571" s="156"/>
      <c r="D571" s="149" t="s">
        <v>125</v>
      </c>
      <c r="E571" s="157" t="s">
        <v>1</v>
      </c>
      <c r="F571" s="158" t="s">
        <v>968</v>
      </c>
      <c r="H571" s="159">
        <v>868.5</v>
      </c>
      <c r="I571" s="160"/>
      <c r="L571" s="156"/>
      <c r="M571" s="161"/>
      <c r="N571" s="162"/>
      <c r="O571" s="162"/>
      <c r="P571" s="162"/>
      <c r="Q571" s="162"/>
      <c r="R571" s="162"/>
      <c r="S571" s="162"/>
      <c r="T571" s="163"/>
      <c r="AT571" s="157" t="s">
        <v>125</v>
      </c>
      <c r="AU571" s="157" t="s">
        <v>79</v>
      </c>
      <c r="AV571" s="12" t="s">
        <v>79</v>
      </c>
      <c r="AW571" s="12" t="s">
        <v>32</v>
      </c>
      <c r="AX571" s="12" t="s">
        <v>70</v>
      </c>
      <c r="AY571" s="157" t="s">
        <v>118</v>
      </c>
    </row>
    <row r="572" spans="2:51" s="14" customFormat="1" ht="11.25">
      <c r="B572" s="172"/>
      <c r="D572" s="149" t="s">
        <v>125</v>
      </c>
      <c r="E572" s="173" t="s">
        <v>1</v>
      </c>
      <c r="F572" s="174" t="s">
        <v>179</v>
      </c>
      <c r="H572" s="175">
        <v>868.5</v>
      </c>
      <c r="I572" s="176"/>
      <c r="L572" s="172"/>
      <c r="M572" s="177"/>
      <c r="N572" s="178"/>
      <c r="O572" s="178"/>
      <c r="P572" s="178"/>
      <c r="Q572" s="178"/>
      <c r="R572" s="178"/>
      <c r="S572" s="178"/>
      <c r="T572" s="179"/>
      <c r="AT572" s="173" t="s">
        <v>125</v>
      </c>
      <c r="AU572" s="173" t="s">
        <v>79</v>
      </c>
      <c r="AV572" s="14" t="s">
        <v>123</v>
      </c>
      <c r="AW572" s="14" t="s">
        <v>32</v>
      </c>
      <c r="AX572" s="14" t="s">
        <v>75</v>
      </c>
      <c r="AY572" s="173" t="s">
        <v>118</v>
      </c>
    </row>
    <row r="573" spans="2:65" s="1" customFormat="1" ht="16.5" customHeight="1">
      <c r="B573" s="135"/>
      <c r="C573" s="136" t="s">
        <v>973</v>
      </c>
      <c r="D573" s="136" t="s">
        <v>120</v>
      </c>
      <c r="E573" s="137" t="s">
        <v>974</v>
      </c>
      <c r="F573" s="138" t="s">
        <v>975</v>
      </c>
      <c r="G573" s="139" t="s">
        <v>548</v>
      </c>
      <c r="H573" s="140">
        <v>1</v>
      </c>
      <c r="I573" s="141"/>
      <c r="J573" s="142">
        <f>ROUND(I573*H573,2)</f>
        <v>0</v>
      </c>
      <c r="K573" s="138" t="s">
        <v>1</v>
      </c>
      <c r="L573" s="30"/>
      <c r="M573" s="143" t="s">
        <v>1</v>
      </c>
      <c r="N573" s="144" t="s">
        <v>41</v>
      </c>
      <c r="O573" s="49"/>
      <c r="P573" s="145">
        <f>O573*H573</f>
        <v>0</v>
      </c>
      <c r="Q573" s="145">
        <v>0</v>
      </c>
      <c r="R573" s="145">
        <f>Q573*H573</f>
        <v>0</v>
      </c>
      <c r="S573" s="145">
        <v>0</v>
      </c>
      <c r="T573" s="146">
        <f>S573*H573</f>
        <v>0</v>
      </c>
      <c r="AR573" s="16" t="s">
        <v>123</v>
      </c>
      <c r="AT573" s="16" t="s">
        <v>120</v>
      </c>
      <c r="AU573" s="16" t="s">
        <v>79</v>
      </c>
      <c r="AY573" s="16" t="s">
        <v>118</v>
      </c>
      <c r="BE573" s="147">
        <f>IF(N573="základní",J573,0)</f>
        <v>0</v>
      </c>
      <c r="BF573" s="147">
        <f>IF(N573="snížená",J573,0)</f>
        <v>0</v>
      </c>
      <c r="BG573" s="147">
        <f>IF(N573="zákl. přenesená",J573,0)</f>
        <v>0</v>
      </c>
      <c r="BH573" s="147">
        <f>IF(N573="sníž. přenesená",J573,0)</f>
        <v>0</v>
      </c>
      <c r="BI573" s="147">
        <f>IF(N573="nulová",J573,0)</f>
        <v>0</v>
      </c>
      <c r="BJ573" s="16" t="s">
        <v>75</v>
      </c>
      <c r="BK573" s="147">
        <f>ROUND(I573*H573,2)</f>
        <v>0</v>
      </c>
      <c r="BL573" s="16" t="s">
        <v>123</v>
      </c>
      <c r="BM573" s="16" t="s">
        <v>976</v>
      </c>
    </row>
    <row r="574" spans="2:51" s="11" customFormat="1" ht="11.25">
      <c r="B574" s="148"/>
      <c r="D574" s="149" t="s">
        <v>125</v>
      </c>
      <c r="E574" s="150" t="s">
        <v>1</v>
      </c>
      <c r="F574" s="151" t="s">
        <v>977</v>
      </c>
      <c r="H574" s="150" t="s">
        <v>1</v>
      </c>
      <c r="I574" s="152"/>
      <c r="L574" s="148"/>
      <c r="M574" s="153"/>
      <c r="N574" s="154"/>
      <c r="O574" s="154"/>
      <c r="P574" s="154"/>
      <c r="Q574" s="154"/>
      <c r="R574" s="154"/>
      <c r="S574" s="154"/>
      <c r="T574" s="155"/>
      <c r="AT574" s="150" t="s">
        <v>125</v>
      </c>
      <c r="AU574" s="150" t="s">
        <v>79</v>
      </c>
      <c r="AV574" s="11" t="s">
        <v>75</v>
      </c>
      <c r="AW574" s="11" t="s">
        <v>32</v>
      </c>
      <c r="AX574" s="11" t="s">
        <v>70</v>
      </c>
      <c r="AY574" s="150" t="s">
        <v>118</v>
      </c>
    </row>
    <row r="575" spans="2:51" s="11" customFormat="1" ht="11.25">
      <c r="B575" s="148"/>
      <c r="D575" s="149" t="s">
        <v>125</v>
      </c>
      <c r="E575" s="150" t="s">
        <v>1</v>
      </c>
      <c r="F575" s="151" t="s">
        <v>978</v>
      </c>
      <c r="H575" s="150" t="s">
        <v>1</v>
      </c>
      <c r="I575" s="152"/>
      <c r="L575" s="148"/>
      <c r="M575" s="153"/>
      <c r="N575" s="154"/>
      <c r="O575" s="154"/>
      <c r="P575" s="154"/>
      <c r="Q575" s="154"/>
      <c r="R575" s="154"/>
      <c r="S575" s="154"/>
      <c r="T575" s="155"/>
      <c r="AT575" s="150" t="s">
        <v>125</v>
      </c>
      <c r="AU575" s="150" t="s">
        <v>79</v>
      </c>
      <c r="AV575" s="11" t="s">
        <v>75</v>
      </c>
      <c r="AW575" s="11" t="s">
        <v>32</v>
      </c>
      <c r="AX575" s="11" t="s">
        <v>70</v>
      </c>
      <c r="AY575" s="150" t="s">
        <v>118</v>
      </c>
    </row>
    <row r="576" spans="2:51" s="11" customFormat="1" ht="11.25">
      <c r="B576" s="148"/>
      <c r="D576" s="149" t="s">
        <v>125</v>
      </c>
      <c r="E576" s="150" t="s">
        <v>1</v>
      </c>
      <c r="F576" s="151" t="s">
        <v>979</v>
      </c>
      <c r="H576" s="150" t="s">
        <v>1</v>
      </c>
      <c r="I576" s="152"/>
      <c r="L576" s="148"/>
      <c r="M576" s="153"/>
      <c r="N576" s="154"/>
      <c r="O576" s="154"/>
      <c r="P576" s="154"/>
      <c r="Q576" s="154"/>
      <c r="R576" s="154"/>
      <c r="S576" s="154"/>
      <c r="T576" s="155"/>
      <c r="AT576" s="150" t="s">
        <v>125</v>
      </c>
      <c r="AU576" s="150" t="s">
        <v>79</v>
      </c>
      <c r="AV576" s="11" t="s">
        <v>75</v>
      </c>
      <c r="AW576" s="11" t="s">
        <v>32</v>
      </c>
      <c r="AX576" s="11" t="s">
        <v>70</v>
      </c>
      <c r="AY576" s="150" t="s">
        <v>118</v>
      </c>
    </row>
    <row r="577" spans="2:51" s="11" customFormat="1" ht="11.25">
      <c r="B577" s="148"/>
      <c r="D577" s="149" t="s">
        <v>125</v>
      </c>
      <c r="E577" s="150" t="s">
        <v>1</v>
      </c>
      <c r="F577" s="151" t="s">
        <v>980</v>
      </c>
      <c r="H577" s="150" t="s">
        <v>1</v>
      </c>
      <c r="I577" s="152"/>
      <c r="L577" s="148"/>
      <c r="M577" s="153"/>
      <c r="N577" s="154"/>
      <c r="O577" s="154"/>
      <c r="P577" s="154"/>
      <c r="Q577" s="154"/>
      <c r="R577" s="154"/>
      <c r="S577" s="154"/>
      <c r="T577" s="155"/>
      <c r="AT577" s="150" t="s">
        <v>125</v>
      </c>
      <c r="AU577" s="150" t="s">
        <v>79</v>
      </c>
      <c r="AV577" s="11" t="s">
        <v>75</v>
      </c>
      <c r="AW577" s="11" t="s">
        <v>32</v>
      </c>
      <c r="AX577" s="11" t="s">
        <v>70</v>
      </c>
      <c r="AY577" s="150" t="s">
        <v>118</v>
      </c>
    </row>
    <row r="578" spans="2:51" s="11" customFormat="1" ht="11.25">
      <c r="B578" s="148"/>
      <c r="D578" s="149" t="s">
        <v>125</v>
      </c>
      <c r="E578" s="150" t="s">
        <v>1</v>
      </c>
      <c r="F578" s="151" t="s">
        <v>981</v>
      </c>
      <c r="H578" s="150" t="s">
        <v>1</v>
      </c>
      <c r="I578" s="152"/>
      <c r="L578" s="148"/>
      <c r="M578" s="153"/>
      <c r="N578" s="154"/>
      <c r="O578" s="154"/>
      <c r="P578" s="154"/>
      <c r="Q578" s="154"/>
      <c r="R578" s="154"/>
      <c r="S578" s="154"/>
      <c r="T578" s="155"/>
      <c r="AT578" s="150" t="s">
        <v>125</v>
      </c>
      <c r="AU578" s="150" t="s">
        <v>79</v>
      </c>
      <c r="AV578" s="11" t="s">
        <v>75</v>
      </c>
      <c r="AW578" s="11" t="s">
        <v>32</v>
      </c>
      <c r="AX578" s="11" t="s">
        <v>70</v>
      </c>
      <c r="AY578" s="150" t="s">
        <v>118</v>
      </c>
    </row>
    <row r="579" spans="2:51" s="11" customFormat="1" ht="11.25">
      <c r="B579" s="148"/>
      <c r="D579" s="149" t="s">
        <v>125</v>
      </c>
      <c r="E579" s="150" t="s">
        <v>1</v>
      </c>
      <c r="F579" s="151" t="s">
        <v>982</v>
      </c>
      <c r="H579" s="150" t="s">
        <v>1</v>
      </c>
      <c r="I579" s="152"/>
      <c r="L579" s="148"/>
      <c r="M579" s="153"/>
      <c r="N579" s="154"/>
      <c r="O579" s="154"/>
      <c r="P579" s="154"/>
      <c r="Q579" s="154"/>
      <c r="R579" s="154"/>
      <c r="S579" s="154"/>
      <c r="T579" s="155"/>
      <c r="AT579" s="150" t="s">
        <v>125</v>
      </c>
      <c r="AU579" s="150" t="s">
        <v>79</v>
      </c>
      <c r="AV579" s="11" t="s">
        <v>75</v>
      </c>
      <c r="AW579" s="11" t="s">
        <v>32</v>
      </c>
      <c r="AX579" s="11" t="s">
        <v>70</v>
      </c>
      <c r="AY579" s="150" t="s">
        <v>118</v>
      </c>
    </row>
    <row r="580" spans="2:51" s="11" customFormat="1" ht="11.25">
      <c r="B580" s="148"/>
      <c r="D580" s="149" t="s">
        <v>125</v>
      </c>
      <c r="E580" s="150" t="s">
        <v>1</v>
      </c>
      <c r="F580" s="151" t="s">
        <v>983</v>
      </c>
      <c r="H580" s="150" t="s">
        <v>1</v>
      </c>
      <c r="I580" s="152"/>
      <c r="L580" s="148"/>
      <c r="M580" s="153"/>
      <c r="N580" s="154"/>
      <c r="O580" s="154"/>
      <c r="P580" s="154"/>
      <c r="Q580" s="154"/>
      <c r="R580" s="154"/>
      <c r="S580" s="154"/>
      <c r="T580" s="155"/>
      <c r="AT580" s="150" t="s">
        <v>125</v>
      </c>
      <c r="AU580" s="150" t="s">
        <v>79</v>
      </c>
      <c r="AV580" s="11" t="s">
        <v>75</v>
      </c>
      <c r="AW580" s="11" t="s">
        <v>32</v>
      </c>
      <c r="AX580" s="11" t="s">
        <v>70</v>
      </c>
      <c r="AY580" s="150" t="s">
        <v>118</v>
      </c>
    </row>
    <row r="581" spans="2:51" s="11" customFormat="1" ht="11.25">
      <c r="B581" s="148"/>
      <c r="D581" s="149" t="s">
        <v>125</v>
      </c>
      <c r="E581" s="150" t="s">
        <v>1</v>
      </c>
      <c r="F581" s="151" t="s">
        <v>984</v>
      </c>
      <c r="H581" s="150" t="s">
        <v>1</v>
      </c>
      <c r="I581" s="152"/>
      <c r="L581" s="148"/>
      <c r="M581" s="153"/>
      <c r="N581" s="154"/>
      <c r="O581" s="154"/>
      <c r="P581" s="154"/>
      <c r="Q581" s="154"/>
      <c r="R581" s="154"/>
      <c r="S581" s="154"/>
      <c r="T581" s="155"/>
      <c r="AT581" s="150" t="s">
        <v>125</v>
      </c>
      <c r="AU581" s="150" t="s">
        <v>79</v>
      </c>
      <c r="AV581" s="11" t="s">
        <v>75</v>
      </c>
      <c r="AW581" s="11" t="s">
        <v>32</v>
      </c>
      <c r="AX581" s="11" t="s">
        <v>70</v>
      </c>
      <c r="AY581" s="150" t="s">
        <v>118</v>
      </c>
    </row>
    <row r="582" spans="2:51" s="11" customFormat="1" ht="11.25">
      <c r="B582" s="148"/>
      <c r="D582" s="149" t="s">
        <v>125</v>
      </c>
      <c r="E582" s="150" t="s">
        <v>1</v>
      </c>
      <c r="F582" s="151" t="s">
        <v>985</v>
      </c>
      <c r="H582" s="150" t="s">
        <v>1</v>
      </c>
      <c r="I582" s="152"/>
      <c r="L582" s="148"/>
      <c r="M582" s="153"/>
      <c r="N582" s="154"/>
      <c r="O582" s="154"/>
      <c r="P582" s="154"/>
      <c r="Q582" s="154"/>
      <c r="R582" s="154"/>
      <c r="S582" s="154"/>
      <c r="T582" s="155"/>
      <c r="AT582" s="150" t="s">
        <v>125</v>
      </c>
      <c r="AU582" s="150" t="s">
        <v>79</v>
      </c>
      <c r="AV582" s="11" t="s">
        <v>75</v>
      </c>
      <c r="AW582" s="11" t="s">
        <v>32</v>
      </c>
      <c r="AX582" s="11" t="s">
        <v>70</v>
      </c>
      <c r="AY582" s="150" t="s">
        <v>118</v>
      </c>
    </row>
    <row r="583" spans="2:51" s="12" customFormat="1" ht="11.25">
      <c r="B583" s="156"/>
      <c r="D583" s="149" t="s">
        <v>125</v>
      </c>
      <c r="E583" s="157" t="s">
        <v>1</v>
      </c>
      <c r="F583" s="158" t="s">
        <v>75</v>
      </c>
      <c r="H583" s="159">
        <v>1</v>
      </c>
      <c r="I583" s="160"/>
      <c r="L583" s="156"/>
      <c r="M583" s="161"/>
      <c r="N583" s="162"/>
      <c r="O583" s="162"/>
      <c r="P583" s="162"/>
      <c r="Q583" s="162"/>
      <c r="R583" s="162"/>
      <c r="S583" s="162"/>
      <c r="T583" s="163"/>
      <c r="AT583" s="157" t="s">
        <v>125</v>
      </c>
      <c r="AU583" s="157" t="s">
        <v>79</v>
      </c>
      <c r="AV583" s="12" t="s">
        <v>79</v>
      </c>
      <c r="AW583" s="12" t="s">
        <v>32</v>
      </c>
      <c r="AX583" s="12" t="s">
        <v>70</v>
      </c>
      <c r="AY583" s="157" t="s">
        <v>118</v>
      </c>
    </row>
    <row r="584" spans="2:51" s="14" customFormat="1" ht="11.25">
      <c r="B584" s="172"/>
      <c r="D584" s="149" t="s">
        <v>125</v>
      </c>
      <c r="E584" s="173" t="s">
        <v>1</v>
      </c>
      <c r="F584" s="174" t="s">
        <v>179</v>
      </c>
      <c r="H584" s="175">
        <v>1</v>
      </c>
      <c r="I584" s="176"/>
      <c r="L584" s="172"/>
      <c r="M584" s="177"/>
      <c r="N584" s="178"/>
      <c r="O584" s="178"/>
      <c r="P584" s="178"/>
      <c r="Q584" s="178"/>
      <c r="R584" s="178"/>
      <c r="S584" s="178"/>
      <c r="T584" s="179"/>
      <c r="AT584" s="173" t="s">
        <v>125</v>
      </c>
      <c r="AU584" s="173" t="s">
        <v>79</v>
      </c>
      <c r="AV584" s="14" t="s">
        <v>123</v>
      </c>
      <c r="AW584" s="14" t="s">
        <v>32</v>
      </c>
      <c r="AX584" s="14" t="s">
        <v>75</v>
      </c>
      <c r="AY584" s="173" t="s">
        <v>118</v>
      </c>
    </row>
    <row r="585" spans="2:65" s="1" customFormat="1" ht="16.5" customHeight="1">
      <c r="B585" s="135"/>
      <c r="C585" s="136" t="s">
        <v>986</v>
      </c>
      <c r="D585" s="136" t="s">
        <v>120</v>
      </c>
      <c r="E585" s="137" t="s">
        <v>987</v>
      </c>
      <c r="F585" s="138" t="s">
        <v>988</v>
      </c>
      <c r="G585" s="139" t="s">
        <v>989</v>
      </c>
      <c r="H585" s="140">
        <v>1</v>
      </c>
      <c r="I585" s="141"/>
      <c r="J585" s="142">
        <f>ROUND(I585*H585,2)</f>
        <v>0</v>
      </c>
      <c r="K585" s="138" t="s">
        <v>1</v>
      </c>
      <c r="L585" s="30"/>
      <c r="M585" s="143" t="s">
        <v>1</v>
      </c>
      <c r="N585" s="144" t="s">
        <v>41</v>
      </c>
      <c r="O585" s="49"/>
      <c r="P585" s="145">
        <f>O585*H585</f>
        <v>0</v>
      </c>
      <c r="Q585" s="145">
        <v>0</v>
      </c>
      <c r="R585" s="145">
        <f>Q585*H585</f>
        <v>0</v>
      </c>
      <c r="S585" s="145">
        <v>0</v>
      </c>
      <c r="T585" s="146">
        <f>S585*H585</f>
        <v>0</v>
      </c>
      <c r="AR585" s="16" t="s">
        <v>123</v>
      </c>
      <c r="AT585" s="16" t="s">
        <v>120</v>
      </c>
      <c r="AU585" s="16" t="s">
        <v>79</v>
      </c>
      <c r="AY585" s="16" t="s">
        <v>118</v>
      </c>
      <c r="BE585" s="147">
        <f>IF(N585="základní",J585,0)</f>
        <v>0</v>
      </c>
      <c r="BF585" s="147">
        <f>IF(N585="snížená",J585,0)</f>
        <v>0</v>
      </c>
      <c r="BG585" s="147">
        <f>IF(N585="zákl. přenesená",J585,0)</f>
        <v>0</v>
      </c>
      <c r="BH585" s="147">
        <f>IF(N585="sníž. přenesená",J585,0)</f>
        <v>0</v>
      </c>
      <c r="BI585" s="147">
        <f>IF(N585="nulová",J585,0)</f>
        <v>0</v>
      </c>
      <c r="BJ585" s="16" t="s">
        <v>75</v>
      </c>
      <c r="BK585" s="147">
        <f>ROUND(I585*H585,2)</f>
        <v>0</v>
      </c>
      <c r="BL585" s="16" t="s">
        <v>123</v>
      </c>
      <c r="BM585" s="16" t="s">
        <v>990</v>
      </c>
    </row>
    <row r="586" spans="2:51" s="11" customFormat="1" ht="11.25">
      <c r="B586" s="148"/>
      <c r="D586" s="149" t="s">
        <v>125</v>
      </c>
      <c r="E586" s="150" t="s">
        <v>1</v>
      </c>
      <c r="F586" s="151" t="s">
        <v>991</v>
      </c>
      <c r="H586" s="150" t="s">
        <v>1</v>
      </c>
      <c r="I586" s="152"/>
      <c r="L586" s="148"/>
      <c r="M586" s="153"/>
      <c r="N586" s="154"/>
      <c r="O586" s="154"/>
      <c r="P586" s="154"/>
      <c r="Q586" s="154"/>
      <c r="R586" s="154"/>
      <c r="S586" s="154"/>
      <c r="T586" s="155"/>
      <c r="AT586" s="150" t="s">
        <v>125</v>
      </c>
      <c r="AU586" s="150" t="s">
        <v>79</v>
      </c>
      <c r="AV586" s="11" t="s">
        <v>75</v>
      </c>
      <c r="AW586" s="11" t="s">
        <v>32</v>
      </c>
      <c r="AX586" s="11" t="s">
        <v>70</v>
      </c>
      <c r="AY586" s="150" t="s">
        <v>118</v>
      </c>
    </row>
    <row r="587" spans="2:51" s="11" customFormat="1" ht="11.25">
      <c r="B587" s="148"/>
      <c r="D587" s="149" t="s">
        <v>125</v>
      </c>
      <c r="E587" s="150" t="s">
        <v>1</v>
      </c>
      <c r="F587" s="151" t="s">
        <v>992</v>
      </c>
      <c r="H587" s="150" t="s">
        <v>1</v>
      </c>
      <c r="I587" s="152"/>
      <c r="L587" s="148"/>
      <c r="M587" s="153"/>
      <c r="N587" s="154"/>
      <c r="O587" s="154"/>
      <c r="P587" s="154"/>
      <c r="Q587" s="154"/>
      <c r="R587" s="154"/>
      <c r="S587" s="154"/>
      <c r="T587" s="155"/>
      <c r="AT587" s="150" t="s">
        <v>125</v>
      </c>
      <c r="AU587" s="150" t="s">
        <v>79</v>
      </c>
      <c r="AV587" s="11" t="s">
        <v>75</v>
      </c>
      <c r="AW587" s="11" t="s">
        <v>32</v>
      </c>
      <c r="AX587" s="11" t="s">
        <v>70</v>
      </c>
      <c r="AY587" s="150" t="s">
        <v>118</v>
      </c>
    </row>
    <row r="588" spans="2:51" s="12" customFormat="1" ht="11.25">
      <c r="B588" s="156"/>
      <c r="D588" s="149" t="s">
        <v>125</v>
      </c>
      <c r="E588" s="157" t="s">
        <v>1</v>
      </c>
      <c r="F588" s="158" t="s">
        <v>75</v>
      </c>
      <c r="H588" s="159">
        <v>1</v>
      </c>
      <c r="I588" s="160"/>
      <c r="L588" s="156"/>
      <c r="M588" s="161"/>
      <c r="N588" s="162"/>
      <c r="O588" s="162"/>
      <c r="P588" s="162"/>
      <c r="Q588" s="162"/>
      <c r="R588" s="162"/>
      <c r="S588" s="162"/>
      <c r="T588" s="163"/>
      <c r="AT588" s="157" t="s">
        <v>125</v>
      </c>
      <c r="AU588" s="157" t="s">
        <v>79</v>
      </c>
      <c r="AV588" s="12" t="s">
        <v>79</v>
      </c>
      <c r="AW588" s="12" t="s">
        <v>32</v>
      </c>
      <c r="AX588" s="12" t="s">
        <v>70</v>
      </c>
      <c r="AY588" s="157" t="s">
        <v>118</v>
      </c>
    </row>
    <row r="589" spans="2:51" s="14" customFormat="1" ht="11.25">
      <c r="B589" s="172"/>
      <c r="D589" s="149" t="s">
        <v>125</v>
      </c>
      <c r="E589" s="173" t="s">
        <v>1</v>
      </c>
      <c r="F589" s="174" t="s">
        <v>179</v>
      </c>
      <c r="H589" s="175">
        <v>1</v>
      </c>
      <c r="I589" s="176"/>
      <c r="L589" s="172"/>
      <c r="M589" s="177"/>
      <c r="N589" s="178"/>
      <c r="O589" s="178"/>
      <c r="P589" s="178"/>
      <c r="Q589" s="178"/>
      <c r="R589" s="178"/>
      <c r="S589" s="178"/>
      <c r="T589" s="179"/>
      <c r="AT589" s="173" t="s">
        <v>125</v>
      </c>
      <c r="AU589" s="173" t="s">
        <v>79</v>
      </c>
      <c r="AV589" s="14" t="s">
        <v>123</v>
      </c>
      <c r="AW589" s="14" t="s">
        <v>32</v>
      </c>
      <c r="AX589" s="14" t="s">
        <v>75</v>
      </c>
      <c r="AY589" s="173" t="s">
        <v>118</v>
      </c>
    </row>
    <row r="590" spans="2:65" s="1" customFormat="1" ht="16.5" customHeight="1">
      <c r="B590" s="135"/>
      <c r="C590" s="136" t="s">
        <v>993</v>
      </c>
      <c r="D590" s="136" t="s">
        <v>120</v>
      </c>
      <c r="E590" s="137" t="s">
        <v>994</v>
      </c>
      <c r="F590" s="138" t="s">
        <v>995</v>
      </c>
      <c r="G590" s="139" t="s">
        <v>989</v>
      </c>
      <c r="H590" s="140">
        <v>2</v>
      </c>
      <c r="I590" s="141"/>
      <c r="J590" s="142">
        <f>ROUND(I590*H590,2)</f>
        <v>0</v>
      </c>
      <c r="K590" s="138" t="s">
        <v>1</v>
      </c>
      <c r="L590" s="30"/>
      <c r="M590" s="143" t="s">
        <v>1</v>
      </c>
      <c r="N590" s="144" t="s">
        <v>41</v>
      </c>
      <c r="O590" s="49"/>
      <c r="P590" s="145">
        <f>O590*H590</f>
        <v>0</v>
      </c>
      <c r="Q590" s="145">
        <v>0.01218</v>
      </c>
      <c r="R590" s="145">
        <f>Q590*H590</f>
        <v>0.02436</v>
      </c>
      <c r="S590" s="145">
        <v>0</v>
      </c>
      <c r="T590" s="146">
        <f>S590*H590</f>
        <v>0</v>
      </c>
      <c r="AR590" s="16" t="s">
        <v>123</v>
      </c>
      <c r="AT590" s="16" t="s">
        <v>120</v>
      </c>
      <c r="AU590" s="16" t="s">
        <v>79</v>
      </c>
      <c r="AY590" s="16" t="s">
        <v>118</v>
      </c>
      <c r="BE590" s="147">
        <f>IF(N590="základní",J590,0)</f>
        <v>0</v>
      </c>
      <c r="BF590" s="147">
        <f>IF(N590="snížená",J590,0)</f>
        <v>0</v>
      </c>
      <c r="BG590" s="147">
        <f>IF(N590="zákl. přenesená",J590,0)</f>
        <v>0</v>
      </c>
      <c r="BH590" s="147">
        <f>IF(N590="sníž. přenesená",J590,0)</f>
        <v>0</v>
      </c>
      <c r="BI590" s="147">
        <f>IF(N590="nulová",J590,0)</f>
        <v>0</v>
      </c>
      <c r="BJ590" s="16" t="s">
        <v>75</v>
      </c>
      <c r="BK590" s="147">
        <f>ROUND(I590*H590,2)</f>
        <v>0</v>
      </c>
      <c r="BL590" s="16" t="s">
        <v>123</v>
      </c>
      <c r="BM590" s="16" t="s">
        <v>996</v>
      </c>
    </row>
    <row r="591" spans="2:51" s="11" customFormat="1" ht="11.25">
      <c r="B591" s="148"/>
      <c r="D591" s="149" t="s">
        <v>125</v>
      </c>
      <c r="E591" s="150" t="s">
        <v>1</v>
      </c>
      <c r="F591" s="151" t="s">
        <v>997</v>
      </c>
      <c r="H591" s="150" t="s">
        <v>1</v>
      </c>
      <c r="I591" s="152"/>
      <c r="L591" s="148"/>
      <c r="M591" s="153"/>
      <c r="N591" s="154"/>
      <c r="O591" s="154"/>
      <c r="P591" s="154"/>
      <c r="Q591" s="154"/>
      <c r="R591" s="154"/>
      <c r="S591" s="154"/>
      <c r="T591" s="155"/>
      <c r="AT591" s="150" t="s">
        <v>125</v>
      </c>
      <c r="AU591" s="150" t="s">
        <v>79</v>
      </c>
      <c r="AV591" s="11" t="s">
        <v>75</v>
      </c>
      <c r="AW591" s="11" t="s">
        <v>32</v>
      </c>
      <c r="AX591" s="11" t="s">
        <v>70</v>
      </c>
      <c r="AY591" s="150" t="s">
        <v>118</v>
      </c>
    </row>
    <row r="592" spans="2:51" s="11" customFormat="1" ht="11.25">
      <c r="B592" s="148"/>
      <c r="D592" s="149" t="s">
        <v>125</v>
      </c>
      <c r="E592" s="150" t="s">
        <v>1</v>
      </c>
      <c r="F592" s="151" t="s">
        <v>998</v>
      </c>
      <c r="H592" s="150" t="s">
        <v>1</v>
      </c>
      <c r="I592" s="152"/>
      <c r="L592" s="148"/>
      <c r="M592" s="153"/>
      <c r="N592" s="154"/>
      <c r="O592" s="154"/>
      <c r="P592" s="154"/>
      <c r="Q592" s="154"/>
      <c r="R592" s="154"/>
      <c r="S592" s="154"/>
      <c r="T592" s="155"/>
      <c r="AT592" s="150" t="s">
        <v>125</v>
      </c>
      <c r="AU592" s="150" t="s">
        <v>79</v>
      </c>
      <c r="AV592" s="11" t="s">
        <v>75</v>
      </c>
      <c r="AW592" s="11" t="s">
        <v>32</v>
      </c>
      <c r="AX592" s="11" t="s">
        <v>70</v>
      </c>
      <c r="AY592" s="150" t="s">
        <v>118</v>
      </c>
    </row>
    <row r="593" spans="2:51" s="12" customFormat="1" ht="11.25">
      <c r="B593" s="156"/>
      <c r="D593" s="149" t="s">
        <v>125</v>
      </c>
      <c r="E593" s="157" t="s">
        <v>1</v>
      </c>
      <c r="F593" s="158" t="s">
        <v>79</v>
      </c>
      <c r="H593" s="159">
        <v>2</v>
      </c>
      <c r="I593" s="160"/>
      <c r="L593" s="156"/>
      <c r="M593" s="161"/>
      <c r="N593" s="162"/>
      <c r="O593" s="162"/>
      <c r="P593" s="162"/>
      <c r="Q593" s="162"/>
      <c r="R593" s="162"/>
      <c r="S593" s="162"/>
      <c r="T593" s="163"/>
      <c r="AT593" s="157" t="s">
        <v>125</v>
      </c>
      <c r="AU593" s="157" t="s">
        <v>79</v>
      </c>
      <c r="AV593" s="12" t="s">
        <v>79</v>
      </c>
      <c r="AW593" s="12" t="s">
        <v>32</v>
      </c>
      <c r="AX593" s="12" t="s">
        <v>70</v>
      </c>
      <c r="AY593" s="157" t="s">
        <v>118</v>
      </c>
    </row>
    <row r="594" spans="2:51" s="14" customFormat="1" ht="11.25">
      <c r="B594" s="172"/>
      <c r="D594" s="149" t="s">
        <v>125</v>
      </c>
      <c r="E594" s="173" t="s">
        <v>1</v>
      </c>
      <c r="F594" s="174" t="s">
        <v>179</v>
      </c>
      <c r="H594" s="175">
        <v>2</v>
      </c>
      <c r="I594" s="176"/>
      <c r="L594" s="172"/>
      <c r="M594" s="177"/>
      <c r="N594" s="178"/>
      <c r="O594" s="178"/>
      <c r="P594" s="178"/>
      <c r="Q594" s="178"/>
      <c r="R594" s="178"/>
      <c r="S594" s="178"/>
      <c r="T594" s="179"/>
      <c r="AT594" s="173" t="s">
        <v>125</v>
      </c>
      <c r="AU594" s="173" t="s">
        <v>79</v>
      </c>
      <c r="AV594" s="14" t="s">
        <v>123</v>
      </c>
      <c r="AW594" s="14" t="s">
        <v>32</v>
      </c>
      <c r="AX594" s="14" t="s">
        <v>75</v>
      </c>
      <c r="AY594" s="173" t="s">
        <v>118</v>
      </c>
    </row>
    <row r="595" spans="2:65" s="1" customFormat="1" ht="16.5" customHeight="1">
      <c r="B595" s="135"/>
      <c r="C595" s="136" t="s">
        <v>999</v>
      </c>
      <c r="D595" s="136" t="s">
        <v>120</v>
      </c>
      <c r="E595" s="137" t="s">
        <v>1000</v>
      </c>
      <c r="F595" s="138" t="s">
        <v>1001</v>
      </c>
      <c r="G595" s="139" t="s">
        <v>548</v>
      </c>
      <c r="H595" s="140">
        <v>1</v>
      </c>
      <c r="I595" s="141"/>
      <c r="J595" s="142">
        <f>ROUND(I595*H595,2)</f>
        <v>0</v>
      </c>
      <c r="K595" s="138" t="s">
        <v>1</v>
      </c>
      <c r="L595" s="30"/>
      <c r="M595" s="143" t="s">
        <v>1</v>
      </c>
      <c r="N595" s="144" t="s">
        <v>41</v>
      </c>
      <c r="O595" s="49"/>
      <c r="P595" s="145">
        <f>O595*H595</f>
        <v>0</v>
      </c>
      <c r="Q595" s="145">
        <v>0</v>
      </c>
      <c r="R595" s="145">
        <f>Q595*H595</f>
        <v>0</v>
      </c>
      <c r="S595" s="145">
        <v>0</v>
      </c>
      <c r="T595" s="146">
        <f>S595*H595</f>
        <v>0</v>
      </c>
      <c r="AR595" s="16" t="s">
        <v>123</v>
      </c>
      <c r="AT595" s="16" t="s">
        <v>120</v>
      </c>
      <c r="AU595" s="16" t="s">
        <v>79</v>
      </c>
      <c r="AY595" s="16" t="s">
        <v>118</v>
      </c>
      <c r="BE595" s="147">
        <f>IF(N595="základní",J595,0)</f>
        <v>0</v>
      </c>
      <c r="BF595" s="147">
        <f>IF(N595="snížená",J595,0)</f>
        <v>0</v>
      </c>
      <c r="BG595" s="147">
        <f>IF(N595="zákl. přenesená",J595,0)</f>
        <v>0</v>
      </c>
      <c r="BH595" s="147">
        <f>IF(N595="sníž. přenesená",J595,0)</f>
        <v>0</v>
      </c>
      <c r="BI595" s="147">
        <f>IF(N595="nulová",J595,0)</f>
        <v>0</v>
      </c>
      <c r="BJ595" s="16" t="s">
        <v>75</v>
      </c>
      <c r="BK595" s="147">
        <f>ROUND(I595*H595,2)</f>
        <v>0</v>
      </c>
      <c r="BL595" s="16" t="s">
        <v>123</v>
      </c>
      <c r="BM595" s="16" t="s">
        <v>1002</v>
      </c>
    </row>
    <row r="596" spans="2:65" s="1" customFormat="1" ht="16.5" customHeight="1">
      <c r="B596" s="135"/>
      <c r="C596" s="136" t="s">
        <v>1003</v>
      </c>
      <c r="D596" s="136" t="s">
        <v>120</v>
      </c>
      <c r="E596" s="137" t="s">
        <v>1004</v>
      </c>
      <c r="F596" s="138" t="s">
        <v>1005</v>
      </c>
      <c r="G596" s="139" t="s">
        <v>548</v>
      </c>
      <c r="H596" s="140">
        <v>3</v>
      </c>
      <c r="I596" s="141"/>
      <c r="J596" s="142">
        <f>ROUND(I596*H596,2)</f>
        <v>0</v>
      </c>
      <c r="K596" s="138" t="s">
        <v>1</v>
      </c>
      <c r="L596" s="30"/>
      <c r="M596" s="143" t="s">
        <v>1</v>
      </c>
      <c r="N596" s="144" t="s">
        <v>41</v>
      </c>
      <c r="O596" s="49"/>
      <c r="P596" s="145">
        <f>O596*H596</f>
        <v>0</v>
      </c>
      <c r="Q596" s="145">
        <v>0</v>
      </c>
      <c r="R596" s="145">
        <f>Q596*H596</f>
        <v>0</v>
      </c>
      <c r="S596" s="145">
        <v>0</v>
      </c>
      <c r="T596" s="146">
        <f>S596*H596</f>
        <v>0</v>
      </c>
      <c r="AR596" s="16" t="s">
        <v>123</v>
      </c>
      <c r="AT596" s="16" t="s">
        <v>120</v>
      </c>
      <c r="AU596" s="16" t="s">
        <v>79</v>
      </c>
      <c r="AY596" s="16" t="s">
        <v>118</v>
      </c>
      <c r="BE596" s="147">
        <f>IF(N596="základní",J596,0)</f>
        <v>0</v>
      </c>
      <c r="BF596" s="147">
        <f>IF(N596="snížená",J596,0)</f>
        <v>0</v>
      </c>
      <c r="BG596" s="147">
        <f>IF(N596="zákl. přenesená",J596,0)</f>
        <v>0</v>
      </c>
      <c r="BH596" s="147">
        <f>IF(N596="sníž. přenesená",J596,0)</f>
        <v>0</v>
      </c>
      <c r="BI596" s="147">
        <f>IF(N596="nulová",J596,0)</f>
        <v>0</v>
      </c>
      <c r="BJ596" s="16" t="s">
        <v>75</v>
      </c>
      <c r="BK596" s="147">
        <f>ROUND(I596*H596,2)</f>
        <v>0</v>
      </c>
      <c r="BL596" s="16" t="s">
        <v>123</v>
      </c>
      <c r="BM596" s="16" t="s">
        <v>1006</v>
      </c>
    </row>
    <row r="597" spans="2:65" s="1" customFormat="1" ht="16.5" customHeight="1">
      <c r="B597" s="135"/>
      <c r="C597" s="136" t="s">
        <v>1007</v>
      </c>
      <c r="D597" s="136" t="s">
        <v>120</v>
      </c>
      <c r="E597" s="137" t="s">
        <v>1008</v>
      </c>
      <c r="F597" s="138" t="s">
        <v>1009</v>
      </c>
      <c r="G597" s="139" t="s">
        <v>548</v>
      </c>
      <c r="H597" s="140">
        <v>1</v>
      </c>
      <c r="I597" s="141"/>
      <c r="J597" s="142">
        <f>ROUND(I597*H597,2)</f>
        <v>0</v>
      </c>
      <c r="K597" s="138" t="s">
        <v>1</v>
      </c>
      <c r="L597" s="30"/>
      <c r="M597" s="143" t="s">
        <v>1</v>
      </c>
      <c r="N597" s="144" t="s">
        <v>41</v>
      </c>
      <c r="O597" s="49"/>
      <c r="P597" s="145">
        <f>O597*H597</f>
        <v>0</v>
      </c>
      <c r="Q597" s="145">
        <v>0</v>
      </c>
      <c r="R597" s="145">
        <f>Q597*H597</f>
        <v>0</v>
      </c>
      <c r="S597" s="145">
        <v>0</v>
      </c>
      <c r="T597" s="146">
        <f>S597*H597</f>
        <v>0</v>
      </c>
      <c r="AR597" s="16" t="s">
        <v>123</v>
      </c>
      <c r="AT597" s="16" t="s">
        <v>120</v>
      </c>
      <c r="AU597" s="16" t="s">
        <v>79</v>
      </c>
      <c r="AY597" s="16" t="s">
        <v>118</v>
      </c>
      <c r="BE597" s="147">
        <f>IF(N597="základní",J597,0)</f>
        <v>0</v>
      </c>
      <c r="BF597" s="147">
        <f>IF(N597="snížená",J597,0)</f>
        <v>0</v>
      </c>
      <c r="BG597" s="147">
        <f>IF(N597="zákl. přenesená",J597,0)</f>
        <v>0</v>
      </c>
      <c r="BH597" s="147">
        <f>IF(N597="sníž. přenesená",J597,0)</f>
        <v>0</v>
      </c>
      <c r="BI597" s="147">
        <f>IF(N597="nulová",J597,0)</f>
        <v>0</v>
      </c>
      <c r="BJ597" s="16" t="s">
        <v>75</v>
      </c>
      <c r="BK597" s="147">
        <f>ROUND(I597*H597,2)</f>
        <v>0</v>
      </c>
      <c r="BL597" s="16" t="s">
        <v>123</v>
      </c>
      <c r="BM597" s="16" t="s">
        <v>1010</v>
      </c>
    </row>
    <row r="598" spans="2:51" s="11" customFormat="1" ht="11.25">
      <c r="B598" s="148"/>
      <c r="D598" s="149" t="s">
        <v>125</v>
      </c>
      <c r="E598" s="150" t="s">
        <v>1</v>
      </c>
      <c r="F598" s="151" t="s">
        <v>1011</v>
      </c>
      <c r="H598" s="150" t="s">
        <v>1</v>
      </c>
      <c r="I598" s="152"/>
      <c r="L598" s="148"/>
      <c r="M598" s="153"/>
      <c r="N598" s="154"/>
      <c r="O598" s="154"/>
      <c r="P598" s="154"/>
      <c r="Q598" s="154"/>
      <c r="R598" s="154"/>
      <c r="S598" s="154"/>
      <c r="T598" s="155"/>
      <c r="AT598" s="150" t="s">
        <v>125</v>
      </c>
      <c r="AU598" s="150" t="s">
        <v>79</v>
      </c>
      <c r="AV598" s="11" t="s">
        <v>75</v>
      </c>
      <c r="AW598" s="11" t="s">
        <v>32</v>
      </c>
      <c r="AX598" s="11" t="s">
        <v>70</v>
      </c>
      <c r="AY598" s="150" t="s">
        <v>118</v>
      </c>
    </row>
    <row r="599" spans="2:51" s="12" customFormat="1" ht="11.25">
      <c r="B599" s="156"/>
      <c r="D599" s="149" t="s">
        <v>125</v>
      </c>
      <c r="E599" s="157" t="s">
        <v>1</v>
      </c>
      <c r="F599" s="158" t="s">
        <v>75</v>
      </c>
      <c r="H599" s="159">
        <v>1</v>
      </c>
      <c r="I599" s="160"/>
      <c r="L599" s="156"/>
      <c r="M599" s="161"/>
      <c r="N599" s="162"/>
      <c r="O599" s="162"/>
      <c r="P599" s="162"/>
      <c r="Q599" s="162"/>
      <c r="R599" s="162"/>
      <c r="S599" s="162"/>
      <c r="T599" s="163"/>
      <c r="AT599" s="157" t="s">
        <v>125</v>
      </c>
      <c r="AU599" s="157" t="s">
        <v>79</v>
      </c>
      <c r="AV599" s="12" t="s">
        <v>79</v>
      </c>
      <c r="AW599" s="12" t="s">
        <v>32</v>
      </c>
      <c r="AX599" s="12" t="s">
        <v>70</v>
      </c>
      <c r="AY599" s="157" t="s">
        <v>118</v>
      </c>
    </row>
    <row r="600" spans="2:51" s="14" customFormat="1" ht="11.25">
      <c r="B600" s="172"/>
      <c r="D600" s="149" t="s">
        <v>125</v>
      </c>
      <c r="E600" s="173" t="s">
        <v>1</v>
      </c>
      <c r="F600" s="174" t="s">
        <v>179</v>
      </c>
      <c r="H600" s="175">
        <v>1</v>
      </c>
      <c r="I600" s="176"/>
      <c r="L600" s="172"/>
      <c r="M600" s="177"/>
      <c r="N600" s="178"/>
      <c r="O600" s="178"/>
      <c r="P600" s="178"/>
      <c r="Q600" s="178"/>
      <c r="R600" s="178"/>
      <c r="S600" s="178"/>
      <c r="T600" s="179"/>
      <c r="AT600" s="173" t="s">
        <v>125</v>
      </c>
      <c r="AU600" s="173" t="s">
        <v>79</v>
      </c>
      <c r="AV600" s="14" t="s">
        <v>123</v>
      </c>
      <c r="AW600" s="14" t="s">
        <v>32</v>
      </c>
      <c r="AX600" s="14" t="s">
        <v>75</v>
      </c>
      <c r="AY600" s="173" t="s">
        <v>118</v>
      </c>
    </row>
    <row r="601" spans="2:63" s="10" customFormat="1" ht="22.9" customHeight="1">
      <c r="B601" s="122"/>
      <c r="D601" s="123" t="s">
        <v>69</v>
      </c>
      <c r="E601" s="133" t="s">
        <v>230</v>
      </c>
      <c r="F601" s="133" t="s">
        <v>1012</v>
      </c>
      <c r="I601" s="125"/>
      <c r="J601" s="134">
        <f>BK601</f>
        <v>0</v>
      </c>
      <c r="L601" s="122"/>
      <c r="M601" s="127"/>
      <c r="N601" s="128"/>
      <c r="O601" s="128"/>
      <c r="P601" s="129">
        <f>SUM(P602:P620)</f>
        <v>0</v>
      </c>
      <c r="Q601" s="128"/>
      <c r="R601" s="129">
        <f>SUM(R602:R620)</f>
        <v>0</v>
      </c>
      <c r="S601" s="128"/>
      <c r="T601" s="130">
        <f>SUM(T602:T620)</f>
        <v>61.7155</v>
      </c>
      <c r="AR601" s="123" t="s">
        <v>75</v>
      </c>
      <c r="AT601" s="131" t="s">
        <v>69</v>
      </c>
      <c r="AU601" s="131" t="s">
        <v>75</v>
      </c>
      <c r="AY601" s="123" t="s">
        <v>118</v>
      </c>
      <c r="BK601" s="132">
        <f>SUM(BK602:BK620)</f>
        <v>0</v>
      </c>
    </row>
    <row r="602" spans="2:65" s="1" customFormat="1" ht="16.5" customHeight="1">
      <c r="B602" s="135"/>
      <c r="C602" s="136" t="s">
        <v>1013</v>
      </c>
      <c r="D602" s="136" t="s">
        <v>120</v>
      </c>
      <c r="E602" s="137" t="s">
        <v>1014</v>
      </c>
      <c r="F602" s="138" t="s">
        <v>1015</v>
      </c>
      <c r="G602" s="139" t="s">
        <v>227</v>
      </c>
      <c r="H602" s="140">
        <v>16.6</v>
      </c>
      <c r="I602" s="141"/>
      <c r="J602" s="142">
        <f>ROUND(I602*H602,2)</f>
        <v>0</v>
      </c>
      <c r="K602" s="138" t="s">
        <v>183</v>
      </c>
      <c r="L602" s="30"/>
      <c r="M602" s="143" t="s">
        <v>1</v>
      </c>
      <c r="N602" s="144" t="s">
        <v>41</v>
      </c>
      <c r="O602" s="49"/>
      <c r="P602" s="145">
        <f>O602*H602</f>
        <v>0</v>
      </c>
      <c r="Q602" s="145">
        <v>0</v>
      </c>
      <c r="R602" s="145">
        <f>Q602*H602</f>
        <v>0</v>
      </c>
      <c r="S602" s="145">
        <v>0</v>
      </c>
      <c r="T602" s="146">
        <f>S602*H602</f>
        <v>0</v>
      </c>
      <c r="AR602" s="16" t="s">
        <v>123</v>
      </c>
      <c r="AT602" s="16" t="s">
        <v>120</v>
      </c>
      <c r="AU602" s="16" t="s">
        <v>79</v>
      </c>
      <c r="AY602" s="16" t="s">
        <v>118</v>
      </c>
      <c r="BE602" s="147">
        <f>IF(N602="základní",J602,0)</f>
        <v>0</v>
      </c>
      <c r="BF602" s="147">
        <f>IF(N602="snížená",J602,0)</f>
        <v>0</v>
      </c>
      <c r="BG602" s="147">
        <f>IF(N602="zákl. přenesená",J602,0)</f>
        <v>0</v>
      </c>
      <c r="BH602" s="147">
        <f>IF(N602="sníž. přenesená",J602,0)</f>
        <v>0</v>
      </c>
      <c r="BI602" s="147">
        <f>IF(N602="nulová",J602,0)</f>
        <v>0</v>
      </c>
      <c r="BJ602" s="16" t="s">
        <v>75</v>
      </c>
      <c r="BK602" s="147">
        <f>ROUND(I602*H602,2)</f>
        <v>0</v>
      </c>
      <c r="BL602" s="16" t="s">
        <v>123</v>
      </c>
      <c r="BM602" s="16" t="s">
        <v>1016</v>
      </c>
    </row>
    <row r="603" spans="2:51" s="12" customFormat="1" ht="11.25">
      <c r="B603" s="156"/>
      <c r="D603" s="149" t="s">
        <v>125</v>
      </c>
      <c r="E603" s="157" t="s">
        <v>1</v>
      </c>
      <c r="F603" s="158" t="s">
        <v>1017</v>
      </c>
      <c r="H603" s="159">
        <v>16.6</v>
      </c>
      <c r="I603" s="160"/>
      <c r="L603" s="156"/>
      <c r="M603" s="161"/>
      <c r="N603" s="162"/>
      <c r="O603" s="162"/>
      <c r="P603" s="162"/>
      <c r="Q603" s="162"/>
      <c r="R603" s="162"/>
      <c r="S603" s="162"/>
      <c r="T603" s="163"/>
      <c r="AT603" s="157" t="s">
        <v>125</v>
      </c>
      <c r="AU603" s="157" t="s">
        <v>79</v>
      </c>
      <c r="AV603" s="12" t="s">
        <v>79</v>
      </c>
      <c r="AW603" s="12" t="s">
        <v>32</v>
      </c>
      <c r="AX603" s="12" t="s">
        <v>70</v>
      </c>
      <c r="AY603" s="157" t="s">
        <v>118</v>
      </c>
    </row>
    <row r="604" spans="2:51" s="14" customFormat="1" ht="11.25">
      <c r="B604" s="172"/>
      <c r="D604" s="149" t="s">
        <v>125</v>
      </c>
      <c r="E604" s="173" t="s">
        <v>1</v>
      </c>
      <c r="F604" s="174" t="s">
        <v>179</v>
      </c>
      <c r="H604" s="175">
        <v>16.6</v>
      </c>
      <c r="I604" s="176"/>
      <c r="L604" s="172"/>
      <c r="M604" s="177"/>
      <c r="N604" s="178"/>
      <c r="O604" s="178"/>
      <c r="P604" s="178"/>
      <c r="Q604" s="178"/>
      <c r="R604" s="178"/>
      <c r="S604" s="178"/>
      <c r="T604" s="179"/>
      <c r="AT604" s="173" t="s">
        <v>125</v>
      </c>
      <c r="AU604" s="173" t="s">
        <v>79</v>
      </c>
      <c r="AV604" s="14" t="s">
        <v>123</v>
      </c>
      <c r="AW604" s="14" t="s">
        <v>32</v>
      </c>
      <c r="AX604" s="14" t="s">
        <v>75</v>
      </c>
      <c r="AY604" s="173" t="s">
        <v>118</v>
      </c>
    </row>
    <row r="605" spans="2:65" s="1" customFormat="1" ht="16.5" customHeight="1">
      <c r="B605" s="135"/>
      <c r="C605" s="136" t="s">
        <v>1018</v>
      </c>
      <c r="D605" s="136" t="s">
        <v>120</v>
      </c>
      <c r="E605" s="137" t="s">
        <v>1019</v>
      </c>
      <c r="F605" s="138" t="s">
        <v>1020</v>
      </c>
      <c r="G605" s="139" t="s">
        <v>182</v>
      </c>
      <c r="H605" s="140">
        <v>350</v>
      </c>
      <c r="I605" s="141"/>
      <c r="J605" s="142">
        <f>ROUND(I605*H605,2)</f>
        <v>0</v>
      </c>
      <c r="K605" s="138" t="s">
        <v>183</v>
      </c>
      <c r="L605" s="30"/>
      <c r="M605" s="143" t="s">
        <v>1</v>
      </c>
      <c r="N605" s="144" t="s">
        <v>41</v>
      </c>
      <c r="O605" s="49"/>
      <c r="P605" s="145">
        <f>O605*H605</f>
        <v>0</v>
      </c>
      <c r="Q605" s="145">
        <v>0</v>
      </c>
      <c r="R605" s="145">
        <f>Q605*H605</f>
        <v>0</v>
      </c>
      <c r="S605" s="145">
        <v>0.02</v>
      </c>
      <c r="T605" s="146">
        <f>S605*H605</f>
        <v>7</v>
      </c>
      <c r="AR605" s="16" t="s">
        <v>123</v>
      </c>
      <c r="AT605" s="16" t="s">
        <v>120</v>
      </c>
      <c r="AU605" s="16" t="s">
        <v>79</v>
      </c>
      <c r="AY605" s="16" t="s">
        <v>118</v>
      </c>
      <c r="BE605" s="147">
        <f>IF(N605="základní",J605,0)</f>
        <v>0</v>
      </c>
      <c r="BF605" s="147">
        <f>IF(N605="snížená",J605,0)</f>
        <v>0</v>
      </c>
      <c r="BG605" s="147">
        <f>IF(N605="zákl. přenesená",J605,0)</f>
        <v>0</v>
      </c>
      <c r="BH605" s="147">
        <f>IF(N605="sníž. přenesená",J605,0)</f>
        <v>0</v>
      </c>
      <c r="BI605" s="147">
        <f>IF(N605="nulová",J605,0)</f>
        <v>0</v>
      </c>
      <c r="BJ605" s="16" t="s">
        <v>75</v>
      </c>
      <c r="BK605" s="147">
        <f>ROUND(I605*H605,2)</f>
        <v>0</v>
      </c>
      <c r="BL605" s="16" t="s">
        <v>123</v>
      </c>
      <c r="BM605" s="16" t="s">
        <v>1021</v>
      </c>
    </row>
    <row r="606" spans="2:51" s="11" customFormat="1" ht="11.25">
      <c r="B606" s="148"/>
      <c r="D606" s="149" t="s">
        <v>125</v>
      </c>
      <c r="E606" s="150" t="s">
        <v>1</v>
      </c>
      <c r="F606" s="151" t="s">
        <v>1022</v>
      </c>
      <c r="H606" s="150" t="s">
        <v>1</v>
      </c>
      <c r="I606" s="152"/>
      <c r="L606" s="148"/>
      <c r="M606" s="153"/>
      <c r="N606" s="154"/>
      <c r="O606" s="154"/>
      <c r="P606" s="154"/>
      <c r="Q606" s="154"/>
      <c r="R606" s="154"/>
      <c r="S606" s="154"/>
      <c r="T606" s="155"/>
      <c r="AT606" s="150" t="s">
        <v>125</v>
      </c>
      <c r="AU606" s="150" t="s">
        <v>79</v>
      </c>
      <c r="AV606" s="11" t="s">
        <v>75</v>
      </c>
      <c r="AW606" s="11" t="s">
        <v>32</v>
      </c>
      <c r="AX606" s="11" t="s">
        <v>70</v>
      </c>
      <c r="AY606" s="150" t="s">
        <v>118</v>
      </c>
    </row>
    <row r="607" spans="2:51" s="12" customFormat="1" ht="11.25">
      <c r="B607" s="156"/>
      <c r="D607" s="149" t="s">
        <v>125</v>
      </c>
      <c r="E607" s="157" t="s">
        <v>1</v>
      </c>
      <c r="F607" s="158" t="s">
        <v>1023</v>
      </c>
      <c r="H607" s="159">
        <v>350</v>
      </c>
      <c r="I607" s="160"/>
      <c r="L607" s="156"/>
      <c r="M607" s="161"/>
      <c r="N607" s="162"/>
      <c r="O607" s="162"/>
      <c r="P607" s="162"/>
      <c r="Q607" s="162"/>
      <c r="R607" s="162"/>
      <c r="S607" s="162"/>
      <c r="T607" s="163"/>
      <c r="AT607" s="157" t="s">
        <v>125</v>
      </c>
      <c r="AU607" s="157" t="s">
        <v>79</v>
      </c>
      <c r="AV607" s="12" t="s">
        <v>79</v>
      </c>
      <c r="AW607" s="12" t="s">
        <v>32</v>
      </c>
      <c r="AX607" s="12" t="s">
        <v>70</v>
      </c>
      <c r="AY607" s="157" t="s">
        <v>118</v>
      </c>
    </row>
    <row r="608" spans="2:51" s="14" customFormat="1" ht="11.25">
      <c r="B608" s="172"/>
      <c r="D608" s="149" t="s">
        <v>125</v>
      </c>
      <c r="E608" s="173" t="s">
        <v>1</v>
      </c>
      <c r="F608" s="174" t="s">
        <v>179</v>
      </c>
      <c r="H608" s="175">
        <v>350</v>
      </c>
      <c r="I608" s="176"/>
      <c r="L608" s="172"/>
      <c r="M608" s="177"/>
      <c r="N608" s="178"/>
      <c r="O608" s="178"/>
      <c r="P608" s="178"/>
      <c r="Q608" s="178"/>
      <c r="R608" s="178"/>
      <c r="S608" s="178"/>
      <c r="T608" s="179"/>
      <c r="AT608" s="173" t="s">
        <v>125</v>
      </c>
      <c r="AU608" s="173" t="s">
        <v>79</v>
      </c>
      <c r="AV608" s="14" t="s">
        <v>123</v>
      </c>
      <c r="AW608" s="14" t="s">
        <v>32</v>
      </c>
      <c r="AX608" s="14" t="s">
        <v>75</v>
      </c>
      <c r="AY608" s="173" t="s">
        <v>118</v>
      </c>
    </row>
    <row r="609" spans="2:65" s="1" customFormat="1" ht="16.5" customHeight="1">
      <c r="B609" s="135"/>
      <c r="C609" s="136" t="s">
        <v>1024</v>
      </c>
      <c r="D609" s="136" t="s">
        <v>120</v>
      </c>
      <c r="E609" s="137" t="s">
        <v>1025</v>
      </c>
      <c r="F609" s="138" t="s">
        <v>1026</v>
      </c>
      <c r="G609" s="139" t="s">
        <v>227</v>
      </c>
      <c r="H609" s="140">
        <v>868.5</v>
      </c>
      <c r="I609" s="141"/>
      <c r="J609" s="142">
        <f>ROUND(I609*H609,2)</f>
        <v>0</v>
      </c>
      <c r="K609" s="138" t="s">
        <v>1</v>
      </c>
      <c r="L609" s="30"/>
      <c r="M609" s="143" t="s">
        <v>1</v>
      </c>
      <c r="N609" s="144" t="s">
        <v>41</v>
      </c>
      <c r="O609" s="49"/>
      <c r="P609" s="145">
        <f>O609*H609</f>
        <v>0</v>
      </c>
      <c r="Q609" s="145">
        <v>0</v>
      </c>
      <c r="R609" s="145">
        <f>Q609*H609</f>
        <v>0</v>
      </c>
      <c r="S609" s="145">
        <v>0.063</v>
      </c>
      <c r="T609" s="146">
        <f>S609*H609</f>
        <v>54.7155</v>
      </c>
      <c r="AR609" s="16" t="s">
        <v>123</v>
      </c>
      <c r="AT609" s="16" t="s">
        <v>120</v>
      </c>
      <c r="AU609" s="16" t="s">
        <v>79</v>
      </c>
      <c r="AY609" s="16" t="s">
        <v>118</v>
      </c>
      <c r="BE609" s="147">
        <f>IF(N609="základní",J609,0)</f>
        <v>0</v>
      </c>
      <c r="BF609" s="147">
        <f>IF(N609="snížená",J609,0)</f>
        <v>0</v>
      </c>
      <c r="BG609" s="147">
        <f>IF(N609="zákl. přenesená",J609,0)</f>
        <v>0</v>
      </c>
      <c r="BH609" s="147">
        <f>IF(N609="sníž. přenesená",J609,0)</f>
        <v>0</v>
      </c>
      <c r="BI609" s="147">
        <f>IF(N609="nulová",J609,0)</f>
        <v>0</v>
      </c>
      <c r="BJ609" s="16" t="s">
        <v>75</v>
      </c>
      <c r="BK609" s="147">
        <f>ROUND(I609*H609,2)</f>
        <v>0</v>
      </c>
      <c r="BL609" s="16" t="s">
        <v>123</v>
      </c>
      <c r="BM609" s="16" t="s">
        <v>1027</v>
      </c>
    </row>
    <row r="610" spans="2:51" s="11" customFormat="1" ht="11.25">
      <c r="B610" s="148"/>
      <c r="D610" s="149" t="s">
        <v>125</v>
      </c>
      <c r="E610" s="150" t="s">
        <v>1</v>
      </c>
      <c r="F610" s="151" t="s">
        <v>1028</v>
      </c>
      <c r="H610" s="150" t="s">
        <v>1</v>
      </c>
      <c r="I610" s="152"/>
      <c r="L610" s="148"/>
      <c r="M610" s="153"/>
      <c r="N610" s="154"/>
      <c r="O610" s="154"/>
      <c r="P610" s="154"/>
      <c r="Q610" s="154"/>
      <c r="R610" s="154"/>
      <c r="S610" s="154"/>
      <c r="T610" s="155"/>
      <c r="AT610" s="150" t="s">
        <v>125</v>
      </c>
      <c r="AU610" s="150" t="s">
        <v>79</v>
      </c>
      <c r="AV610" s="11" t="s">
        <v>75</v>
      </c>
      <c r="AW610" s="11" t="s">
        <v>32</v>
      </c>
      <c r="AX610" s="11" t="s">
        <v>70</v>
      </c>
      <c r="AY610" s="150" t="s">
        <v>118</v>
      </c>
    </row>
    <row r="611" spans="2:51" s="11" customFormat="1" ht="11.25">
      <c r="B611" s="148"/>
      <c r="D611" s="149" t="s">
        <v>125</v>
      </c>
      <c r="E611" s="150" t="s">
        <v>1</v>
      </c>
      <c r="F611" s="151" t="s">
        <v>1029</v>
      </c>
      <c r="H611" s="150" t="s">
        <v>1</v>
      </c>
      <c r="I611" s="152"/>
      <c r="L611" s="148"/>
      <c r="M611" s="153"/>
      <c r="N611" s="154"/>
      <c r="O611" s="154"/>
      <c r="P611" s="154"/>
      <c r="Q611" s="154"/>
      <c r="R611" s="154"/>
      <c r="S611" s="154"/>
      <c r="T611" s="155"/>
      <c r="AT611" s="150" t="s">
        <v>125</v>
      </c>
      <c r="AU611" s="150" t="s">
        <v>79</v>
      </c>
      <c r="AV611" s="11" t="s">
        <v>75</v>
      </c>
      <c r="AW611" s="11" t="s">
        <v>32</v>
      </c>
      <c r="AX611" s="11" t="s">
        <v>70</v>
      </c>
      <c r="AY611" s="150" t="s">
        <v>118</v>
      </c>
    </row>
    <row r="612" spans="2:51" s="11" customFormat="1" ht="11.25">
      <c r="B612" s="148"/>
      <c r="D612" s="149" t="s">
        <v>125</v>
      </c>
      <c r="E612" s="150" t="s">
        <v>1</v>
      </c>
      <c r="F612" s="151" t="s">
        <v>1030</v>
      </c>
      <c r="H612" s="150" t="s">
        <v>1</v>
      </c>
      <c r="I612" s="152"/>
      <c r="L612" s="148"/>
      <c r="M612" s="153"/>
      <c r="N612" s="154"/>
      <c r="O612" s="154"/>
      <c r="P612" s="154"/>
      <c r="Q612" s="154"/>
      <c r="R612" s="154"/>
      <c r="S612" s="154"/>
      <c r="T612" s="155"/>
      <c r="AT612" s="150" t="s">
        <v>125</v>
      </c>
      <c r="AU612" s="150" t="s">
        <v>79</v>
      </c>
      <c r="AV612" s="11" t="s">
        <v>75</v>
      </c>
      <c r="AW612" s="11" t="s">
        <v>32</v>
      </c>
      <c r="AX612" s="11" t="s">
        <v>70</v>
      </c>
      <c r="AY612" s="150" t="s">
        <v>118</v>
      </c>
    </row>
    <row r="613" spans="2:51" s="12" customFormat="1" ht="11.25">
      <c r="B613" s="156"/>
      <c r="D613" s="149" t="s">
        <v>125</v>
      </c>
      <c r="E613" s="157" t="s">
        <v>1</v>
      </c>
      <c r="F613" s="158" t="s">
        <v>968</v>
      </c>
      <c r="H613" s="159">
        <v>868.5</v>
      </c>
      <c r="I613" s="160"/>
      <c r="L613" s="156"/>
      <c r="M613" s="161"/>
      <c r="N613" s="162"/>
      <c r="O613" s="162"/>
      <c r="P613" s="162"/>
      <c r="Q613" s="162"/>
      <c r="R613" s="162"/>
      <c r="S613" s="162"/>
      <c r="T613" s="163"/>
      <c r="AT613" s="157" t="s">
        <v>125</v>
      </c>
      <c r="AU613" s="157" t="s">
        <v>79</v>
      </c>
      <c r="AV613" s="12" t="s">
        <v>79</v>
      </c>
      <c r="AW613" s="12" t="s">
        <v>32</v>
      </c>
      <c r="AX613" s="12" t="s">
        <v>70</v>
      </c>
      <c r="AY613" s="157" t="s">
        <v>118</v>
      </c>
    </row>
    <row r="614" spans="2:51" s="14" customFormat="1" ht="11.25">
      <c r="B614" s="172"/>
      <c r="D614" s="149" t="s">
        <v>125</v>
      </c>
      <c r="E614" s="173" t="s">
        <v>1</v>
      </c>
      <c r="F614" s="174" t="s">
        <v>179</v>
      </c>
      <c r="H614" s="175">
        <v>868.5</v>
      </c>
      <c r="I614" s="176"/>
      <c r="L614" s="172"/>
      <c r="M614" s="177"/>
      <c r="N614" s="178"/>
      <c r="O614" s="178"/>
      <c r="P614" s="178"/>
      <c r="Q614" s="178"/>
      <c r="R614" s="178"/>
      <c r="S614" s="178"/>
      <c r="T614" s="179"/>
      <c r="AT614" s="173" t="s">
        <v>125</v>
      </c>
      <c r="AU614" s="173" t="s">
        <v>79</v>
      </c>
      <c r="AV614" s="14" t="s">
        <v>123</v>
      </c>
      <c r="AW614" s="14" t="s">
        <v>32</v>
      </c>
      <c r="AX614" s="14" t="s">
        <v>75</v>
      </c>
      <c r="AY614" s="173" t="s">
        <v>118</v>
      </c>
    </row>
    <row r="615" spans="2:65" s="1" customFormat="1" ht="16.5" customHeight="1">
      <c r="B615" s="135"/>
      <c r="C615" s="136" t="s">
        <v>1031</v>
      </c>
      <c r="D615" s="136" t="s">
        <v>120</v>
      </c>
      <c r="E615" s="137" t="s">
        <v>1032</v>
      </c>
      <c r="F615" s="138" t="s">
        <v>1033</v>
      </c>
      <c r="G615" s="139" t="s">
        <v>182</v>
      </c>
      <c r="H615" s="140">
        <v>220.5</v>
      </c>
      <c r="I615" s="141"/>
      <c r="J615" s="142">
        <f>ROUND(I615*H615,2)</f>
        <v>0</v>
      </c>
      <c r="K615" s="138" t="s">
        <v>183</v>
      </c>
      <c r="L615" s="30"/>
      <c r="M615" s="143" t="s">
        <v>1</v>
      </c>
      <c r="N615" s="144" t="s">
        <v>41</v>
      </c>
      <c r="O615" s="49"/>
      <c r="P615" s="145">
        <f>O615*H615</f>
        <v>0</v>
      </c>
      <c r="Q615" s="145">
        <v>0</v>
      </c>
      <c r="R615" s="145">
        <f>Q615*H615</f>
        <v>0</v>
      </c>
      <c r="S615" s="145">
        <v>0</v>
      </c>
      <c r="T615" s="146">
        <f>S615*H615</f>
        <v>0</v>
      </c>
      <c r="AR615" s="16" t="s">
        <v>123</v>
      </c>
      <c r="AT615" s="16" t="s">
        <v>120</v>
      </c>
      <c r="AU615" s="16" t="s">
        <v>79</v>
      </c>
      <c r="AY615" s="16" t="s">
        <v>118</v>
      </c>
      <c r="BE615" s="147">
        <f>IF(N615="základní",J615,0)</f>
        <v>0</v>
      </c>
      <c r="BF615" s="147">
        <f>IF(N615="snížená",J615,0)</f>
        <v>0</v>
      </c>
      <c r="BG615" s="147">
        <f>IF(N615="zákl. přenesená",J615,0)</f>
        <v>0</v>
      </c>
      <c r="BH615" s="147">
        <f>IF(N615="sníž. přenesená",J615,0)</f>
        <v>0</v>
      </c>
      <c r="BI615" s="147">
        <f>IF(N615="nulová",J615,0)</f>
        <v>0</v>
      </c>
      <c r="BJ615" s="16" t="s">
        <v>75</v>
      </c>
      <c r="BK615" s="147">
        <f>ROUND(I615*H615,2)</f>
        <v>0</v>
      </c>
      <c r="BL615" s="16" t="s">
        <v>123</v>
      </c>
      <c r="BM615" s="16" t="s">
        <v>1034</v>
      </c>
    </row>
    <row r="616" spans="2:51" s="11" customFormat="1" ht="11.25">
      <c r="B616" s="148"/>
      <c r="D616" s="149" t="s">
        <v>125</v>
      </c>
      <c r="E616" s="150" t="s">
        <v>1</v>
      </c>
      <c r="F616" s="151" t="s">
        <v>1035</v>
      </c>
      <c r="H616" s="150" t="s">
        <v>1</v>
      </c>
      <c r="I616" s="152"/>
      <c r="L616" s="148"/>
      <c r="M616" s="153"/>
      <c r="N616" s="154"/>
      <c r="O616" s="154"/>
      <c r="P616" s="154"/>
      <c r="Q616" s="154"/>
      <c r="R616" s="154"/>
      <c r="S616" s="154"/>
      <c r="T616" s="155"/>
      <c r="AT616" s="150" t="s">
        <v>125</v>
      </c>
      <c r="AU616" s="150" t="s">
        <v>79</v>
      </c>
      <c r="AV616" s="11" t="s">
        <v>75</v>
      </c>
      <c r="AW616" s="11" t="s">
        <v>32</v>
      </c>
      <c r="AX616" s="11" t="s">
        <v>70</v>
      </c>
      <c r="AY616" s="150" t="s">
        <v>118</v>
      </c>
    </row>
    <row r="617" spans="2:51" s="11" customFormat="1" ht="11.25">
      <c r="B617" s="148"/>
      <c r="D617" s="149" t="s">
        <v>125</v>
      </c>
      <c r="E617" s="150" t="s">
        <v>1</v>
      </c>
      <c r="F617" s="151" t="s">
        <v>1036</v>
      </c>
      <c r="H617" s="150" t="s">
        <v>1</v>
      </c>
      <c r="I617" s="152"/>
      <c r="L617" s="148"/>
      <c r="M617" s="153"/>
      <c r="N617" s="154"/>
      <c r="O617" s="154"/>
      <c r="P617" s="154"/>
      <c r="Q617" s="154"/>
      <c r="R617" s="154"/>
      <c r="S617" s="154"/>
      <c r="T617" s="155"/>
      <c r="AT617" s="150" t="s">
        <v>125</v>
      </c>
      <c r="AU617" s="150" t="s">
        <v>79</v>
      </c>
      <c r="AV617" s="11" t="s">
        <v>75</v>
      </c>
      <c r="AW617" s="11" t="s">
        <v>32</v>
      </c>
      <c r="AX617" s="11" t="s">
        <v>70</v>
      </c>
      <c r="AY617" s="150" t="s">
        <v>118</v>
      </c>
    </row>
    <row r="618" spans="2:51" s="12" customFormat="1" ht="11.25">
      <c r="B618" s="156"/>
      <c r="D618" s="149" t="s">
        <v>125</v>
      </c>
      <c r="E618" s="157" t="s">
        <v>1</v>
      </c>
      <c r="F618" s="158" t="s">
        <v>1037</v>
      </c>
      <c r="H618" s="159">
        <v>220.5</v>
      </c>
      <c r="I618" s="160"/>
      <c r="L618" s="156"/>
      <c r="M618" s="161"/>
      <c r="N618" s="162"/>
      <c r="O618" s="162"/>
      <c r="P618" s="162"/>
      <c r="Q618" s="162"/>
      <c r="R618" s="162"/>
      <c r="S618" s="162"/>
      <c r="T618" s="163"/>
      <c r="AT618" s="157" t="s">
        <v>125</v>
      </c>
      <c r="AU618" s="157" t="s">
        <v>79</v>
      </c>
      <c r="AV618" s="12" t="s">
        <v>79</v>
      </c>
      <c r="AW618" s="12" t="s">
        <v>32</v>
      </c>
      <c r="AX618" s="12" t="s">
        <v>70</v>
      </c>
      <c r="AY618" s="157" t="s">
        <v>118</v>
      </c>
    </row>
    <row r="619" spans="2:51" s="14" customFormat="1" ht="11.25">
      <c r="B619" s="172"/>
      <c r="D619" s="149" t="s">
        <v>125</v>
      </c>
      <c r="E619" s="173" t="s">
        <v>1</v>
      </c>
      <c r="F619" s="174" t="s">
        <v>179</v>
      </c>
      <c r="H619" s="175">
        <v>220.5</v>
      </c>
      <c r="I619" s="176"/>
      <c r="L619" s="172"/>
      <c r="M619" s="177"/>
      <c r="N619" s="178"/>
      <c r="O619" s="178"/>
      <c r="P619" s="178"/>
      <c r="Q619" s="178"/>
      <c r="R619" s="178"/>
      <c r="S619" s="178"/>
      <c r="T619" s="179"/>
      <c r="AT619" s="173" t="s">
        <v>125</v>
      </c>
      <c r="AU619" s="173" t="s">
        <v>79</v>
      </c>
      <c r="AV619" s="14" t="s">
        <v>123</v>
      </c>
      <c r="AW619" s="14" t="s">
        <v>32</v>
      </c>
      <c r="AX619" s="14" t="s">
        <v>75</v>
      </c>
      <c r="AY619" s="173" t="s">
        <v>118</v>
      </c>
    </row>
    <row r="620" spans="2:65" s="1" customFormat="1" ht="16.5" customHeight="1">
      <c r="B620" s="135"/>
      <c r="C620" s="136" t="s">
        <v>1038</v>
      </c>
      <c r="D620" s="136" t="s">
        <v>120</v>
      </c>
      <c r="E620" s="137" t="s">
        <v>1039</v>
      </c>
      <c r="F620" s="138" t="s">
        <v>1040</v>
      </c>
      <c r="G620" s="139" t="s">
        <v>548</v>
      </c>
      <c r="H620" s="140">
        <v>1</v>
      </c>
      <c r="I620" s="141"/>
      <c r="J620" s="142">
        <f>ROUND(I620*H620,2)</f>
        <v>0</v>
      </c>
      <c r="K620" s="138" t="s">
        <v>1</v>
      </c>
      <c r="L620" s="30"/>
      <c r="M620" s="143" t="s">
        <v>1</v>
      </c>
      <c r="N620" s="144" t="s">
        <v>41</v>
      </c>
      <c r="O620" s="49"/>
      <c r="P620" s="145">
        <f>O620*H620</f>
        <v>0</v>
      </c>
      <c r="Q620" s="145">
        <v>0</v>
      </c>
      <c r="R620" s="145">
        <f>Q620*H620</f>
        <v>0</v>
      </c>
      <c r="S620" s="145">
        <v>0</v>
      </c>
      <c r="T620" s="146">
        <f>S620*H620</f>
        <v>0</v>
      </c>
      <c r="AR620" s="16" t="s">
        <v>123</v>
      </c>
      <c r="AT620" s="16" t="s">
        <v>120</v>
      </c>
      <c r="AU620" s="16" t="s">
        <v>79</v>
      </c>
      <c r="AY620" s="16" t="s">
        <v>118</v>
      </c>
      <c r="BE620" s="147">
        <f>IF(N620="základní",J620,0)</f>
        <v>0</v>
      </c>
      <c r="BF620" s="147">
        <f>IF(N620="snížená",J620,0)</f>
        <v>0</v>
      </c>
      <c r="BG620" s="147">
        <f>IF(N620="zákl. přenesená",J620,0)</f>
        <v>0</v>
      </c>
      <c r="BH620" s="147">
        <f>IF(N620="sníž. přenesená",J620,0)</f>
        <v>0</v>
      </c>
      <c r="BI620" s="147">
        <f>IF(N620="nulová",J620,0)</f>
        <v>0</v>
      </c>
      <c r="BJ620" s="16" t="s">
        <v>75</v>
      </c>
      <c r="BK620" s="147">
        <f>ROUND(I620*H620,2)</f>
        <v>0</v>
      </c>
      <c r="BL620" s="16" t="s">
        <v>123</v>
      </c>
      <c r="BM620" s="16" t="s">
        <v>1041</v>
      </c>
    </row>
    <row r="621" spans="2:63" s="10" customFormat="1" ht="22.9" customHeight="1">
      <c r="B621" s="122"/>
      <c r="D621" s="123" t="s">
        <v>69</v>
      </c>
      <c r="E621" s="133" t="s">
        <v>1042</v>
      </c>
      <c r="F621" s="133" t="s">
        <v>1043</v>
      </c>
      <c r="I621" s="125"/>
      <c r="J621" s="134">
        <f>BK621</f>
        <v>0</v>
      </c>
      <c r="L621" s="122"/>
      <c r="M621" s="127"/>
      <c r="N621" s="128"/>
      <c r="O621" s="128"/>
      <c r="P621" s="129">
        <f>SUM(P622:P632)</f>
        <v>0</v>
      </c>
      <c r="Q621" s="128"/>
      <c r="R621" s="129">
        <f>SUM(R622:R632)</f>
        <v>0</v>
      </c>
      <c r="S621" s="128"/>
      <c r="T621" s="130">
        <f>SUM(T622:T632)</f>
        <v>0</v>
      </c>
      <c r="AR621" s="123" t="s">
        <v>75</v>
      </c>
      <c r="AT621" s="131" t="s">
        <v>69</v>
      </c>
      <c r="AU621" s="131" t="s">
        <v>75</v>
      </c>
      <c r="AY621" s="123" t="s">
        <v>118</v>
      </c>
      <c r="BK621" s="132">
        <f>SUM(BK622:BK632)</f>
        <v>0</v>
      </c>
    </row>
    <row r="622" spans="2:65" s="1" customFormat="1" ht="16.5" customHeight="1">
      <c r="B622" s="135"/>
      <c r="C622" s="136" t="s">
        <v>1044</v>
      </c>
      <c r="D622" s="136" t="s">
        <v>120</v>
      </c>
      <c r="E622" s="137" t="s">
        <v>1045</v>
      </c>
      <c r="F622" s="138" t="s">
        <v>1046</v>
      </c>
      <c r="G622" s="139" t="s">
        <v>419</v>
      </c>
      <c r="H622" s="140">
        <v>101.814</v>
      </c>
      <c r="I622" s="141"/>
      <c r="J622" s="142">
        <f>ROUND(I622*H622,2)</f>
        <v>0</v>
      </c>
      <c r="K622" s="138" t="s">
        <v>183</v>
      </c>
      <c r="L622" s="30"/>
      <c r="M622" s="143" t="s">
        <v>1</v>
      </c>
      <c r="N622" s="144" t="s">
        <v>41</v>
      </c>
      <c r="O622" s="49"/>
      <c r="P622" s="145">
        <f>O622*H622</f>
        <v>0</v>
      </c>
      <c r="Q622" s="145">
        <v>0</v>
      </c>
      <c r="R622" s="145">
        <f>Q622*H622</f>
        <v>0</v>
      </c>
      <c r="S622" s="145">
        <v>0</v>
      </c>
      <c r="T622" s="146">
        <f>S622*H622</f>
        <v>0</v>
      </c>
      <c r="AR622" s="16" t="s">
        <v>123</v>
      </c>
      <c r="AT622" s="16" t="s">
        <v>120</v>
      </c>
      <c r="AU622" s="16" t="s">
        <v>79</v>
      </c>
      <c r="AY622" s="16" t="s">
        <v>118</v>
      </c>
      <c r="BE622" s="147">
        <f>IF(N622="základní",J622,0)</f>
        <v>0</v>
      </c>
      <c r="BF622" s="147">
        <f>IF(N622="snížená",J622,0)</f>
        <v>0</v>
      </c>
      <c r="BG622" s="147">
        <f>IF(N622="zákl. přenesená",J622,0)</f>
        <v>0</v>
      </c>
      <c r="BH622" s="147">
        <f>IF(N622="sníž. přenesená",J622,0)</f>
        <v>0</v>
      </c>
      <c r="BI622" s="147">
        <f>IF(N622="nulová",J622,0)</f>
        <v>0</v>
      </c>
      <c r="BJ622" s="16" t="s">
        <v>75</v>
      </c>
      <c r="BK622" s="147">
        <f>ROUND(I622*H622,2)</f>
        <v>0</v>
      </c>
      <c r="BL622" s="16" t="s">
        <v>123</v>
      </c>
      <c r="BM622" s="16" t="s">
        <v>1047</v>
      </c>
    </row>
    <row r="623" spans="2:51" s="11" customFormat="1" ht="11.25">
      <c r="B623" s="148"/>
      <c r="D623" s="149" t="s">
        <v>125</v>
      </c>
      <c r="E623" s="150" t="s">
        <v>1</v>
      </c>
      <c r="F623" s="151" t="s">
        <v>1048</v>
      </c>
      <c r="H623" s="150" t="s">
        <v>1</v>
      </c>
      <c r="I623" s="152"/>
      <c r="L623" s="148"/>
      <c r="M623" s="153"/>
      <c r="N623" s="154"/>
      <c r="O623" s="154"/>
      <c r="P623" s="154"/>
      <c r="Q623" s="154"/>
      <c r="R623" s="154"/>
      <c r="S623" s="154"/>
      <c r="T623" s="155"/>
      <c r="AT623" s="150" t="s">
        <v>125</v>
      </c>
      <c r="AU623" s="150" t="s">
        <v>79</v>
      </c>
      <c r="AV623" s="11" t="s">
        <v>75</v>
      </c>
      <c r="AW623" s="11" t="s">
        <v>32</v>
      </c>
      <c r="AX623" s="11" t="s">
        <v>70</v>
      </c>
      <c r="AY623" s="150" t="s">
        <v>118</v>
      </c>
    </row>
    <row r="624" spans="2:51" s="12" customFormat="1" ht="11.25">
      <c r="B624" s="156"/>
      <c r="D624" s="149" t="s">
        <v>125</v>
      </c>
      <c r="E624" s="157" t="s">
        <v>1</v>
      </c>
      <c r="F624" s="158" t="s">
        <v>1049</v>
      </c>
      <c r="H624" s="159">
        <v>70.576</v>
      </c>
      <c r="I624" s="160"/>
      <c r="L624" s="156"/>
      <c r="M624" s="161"/>
      <c r="N624" s="162"/>
      <c r="O624" s="162"/>
      <c r="P624" s="162"/>
      <c r="Q624" s="162"/>
      <c r="R624" s="162"/>
      <c r="S624" s="162"/>
      <c r="T624" s="163"/>
      <c r="AT624" s="157" t="s">
        <v>125</v>
      </c>
      <c r="AU624" s="157" t="s">
        <v>79</v>
      </c>
      <c r="AV624" s="12" t="s">
        <v>79</v>
      </c>
      <c r="AW624" s="12" t="s">
        <v>32</v>
      </c>
      <c r="AX624" s="12" t="s">
        <v>70</v>
      </c>
      <c r="AY624" s="157" t="s">
        <v>118</v>
      </c>
    </row>
    <row r="625" spans="2:51" s="11" customFormat="1" ht="11.25">
      <c r="B625" s="148"/>
      <c r="D625" s="149" t="s">
        <v>125</v>
      </c>
      <c r="E625" s="150" t="s">
        <v>1</v>
      </c>
      <c r="F625" s="151" t="s">
        <v>1050</v>
      </c>
      <c r="H625" s="150" t="s">
        <v>1</v>
      </c>
      <c r="I625" s="152"/>
      <c r="L625" s="148"/>
      <c r="M625" s="153"/>
      <c r="N625" s="154"/>
      <c r="O625" s="154"/>
      <c r="P625" s="154"/>
      <c r="Q625" s="154"/>
      <c r="R625" s="154"/>
      <c r="S625" s="154"/>
      <c r="T625" s="155"/>
      <c r="AT625" s="150" t="s">
        <v>125</v>
      </c>
      <c r="AU625" s="150" t="s">
        <v>79</v>
      </c>
      <c r="AV625" s="11" t="s">
        <v>75</v>
      </c>
      <c r="AW625" s="11" t="s">
        <v>32</v>
      </c>
      <c r="AX625" s="11" t="s">
        <v>70</v>
      </c>
      <c r="AY625" s="150" t="s">
        <v>118</v>
      </c>
    </row>
    <row r="626" spans="2:51" s="12" customFormat="1" ht="11.25">
      <c r="B626" s="156"/>
      <c r="D626" s="149" t="s">
        <v>125</v>
      </c>
      <c r="E626" s="157" t="s">
        <v>1</v>
      </c>
      <c r="F626" s="158" t="s">
        <v>1051</v>
      </c>
      <c r="H626" s="159">
        <v>31.238</v>
      </c>
      <c r="I626" s="160"/>
      <c r="L626" s="156"/>
      <c r="M626" s="161"/>
      <c r="N626" s="162"/>
      <c r="O626" s="162"/>
      <c r="P626" s="162"/>
      <c r="Q626" s="162"/>
      <c r="R626" s="162"/>
      <c r="S626" s="162"/>
      <c r="T626" s="163"/>
      <c r="AT626" s="157" t="s">
        <v>125</v>
      </c>
      <c r="AU626" s="157" t="s">
        <v>79</v>
      </c>
      <c r="AV626" s="12" t="s">
        <v>79</v>
      </c>
      <c r="AW626" s="12" t="s">
        <v>32</v>
      </c>
      <c r="AX626" s="12" t="s">
        <v>70</v>
      </c>
      <c r="AY626" s="157" t="s">
        <v>118</v>
      </c>
    </row>
    <row r="627" spans="2:51" s="14" customFormat="1" ht="11.25">
      <c r="B627" s="172"/>
      <c r="D627" s="149" t="s">
        <v>125</v>
      </c>
      <c r="E627" s="173" t="s">
        <v>1</v>
      </c>
      <c r="F627" s="174" t="s">
        <v>179</v>
      </c>
      <c r="H627" s="175">
        <v>101.814</v>
      </c>
      <c r="I627" s="176"/>
      <c r="L627" s="172"/>
      <c r="M627" s="177"/>
      <c r="N627" s="178"/>
      <c r="O627" s="178"/>
      <c r="P627" s="178"/>
      <c r="Q627" s="178"/>
      <c r="R627" s="178"/>
      <c r="S627" s="178"/>
      <c r="T627" s="179"/>
      <c r="AT627" s="173" t="s">
        <v>125</v>
      </c>
      <c r="AU627" s="173" t="s">
        <v>79</v>
      </c>
      <c r="AV627" s="14" t="s">
        <v>123</v>
      </c>
      <c r="AW627" s="14" t="s">
        <v>32</v>
      </c>
      <c r="AX627" s="14" t="s">
        <v>75</v>
      </c>
      <c r="AY627" s="173" t="s">
        <v>118</v>
      </c>
    </row>
    <row r="628" spans="2:65" s="1" customFormat="1" ht="16.5" customHeight="1">
      <c r="B628" s="135"/>
      <c r="C628" s="136" t="s">
        <v>1052</v>
      </c>
      <c r="D628" s="136" t="s">
        <v>120</v>
      </c>
      <c r="E628" s="137" t="s">
        <v>1053</v>
      </c>
      <c r="F628" s="138" t="s">
        <v>1054</v>
      </c>
      <c r="G628" s="139" t="s">
        <v>419</v>
      </c>
      <c r="H628" s="140">
        <v>916.326</v>
      </c>
      <c r="I628" s="141"/>
      <c r="J628" s="142">
        <f>ROUND(I628*H628,2)</f>
        <v>0</v>
      </c>
      <c r="K628" s="138" t="s">
        <v>183</v>
      </c>
      <c r="L628" s="30"/>
      <c r="M628" s="143" t="s">
        <v>1</v>
      </c>
      <c r="N628" s="144" t="s">
        <v>41</v>
      </c>
      <c r="O628" s="49"/>
      <c r="P628" s="145">
        <f>O628*H628</f>
        <v>0</v>
      </c>
      <c r="Q628" s="145">
        <v>0</v>
      </c>
      <c r="R628" s="145">
        <f>Q628*H628</f>
        <v>0</v>
      </c>
      <c r="S628" s="145">
        <v>0</v>
      </c>
      <c r="T628" s="146">
        <f>S628*H628</f>
        <v>0</v>
      </c>
      <c r="AR628" s="16" t="s">
        <v>123</v>
      </c>
      <c r="AT628" s="16" t="s">
        <v>120</v>
      </c>
      <c r="AU628" s="16" t="s">
        <v>79</v>
      </c>
      <c r="AY628" s="16" t="s">
        <v>118</v>
      </c>
      <c r="BE628" s="147">
        <f>IF(N628="základní",J628,0)</f>
        <v>0</v>
      </c>
      <c r="BF628" s="147">
        <f>IF(N628="snížená",J628,0)</f>
        <v>0</v>
      </c>
      <c r="BG628" s="147">
        <f>IF(N628="zákl. přenesená",J628,0)</f>
        <v>0</v>
      </c>
      <c r="BH628" s="147">
        <f>IF(N628="sníž. přenesená",J628,0)</f>
        <v>0</v>
      </c>
      <c r="BI628" s="147">
        <f>IF(N628="nulová",J628,0)</f>
        <v>0</v>
      </c>
      <c r="BJ628" s="16" t="s">
        <v>75</v>
      </c>
      <c r="BK628" s="147">
        <f>ROUND(I628*H628,2)</f>
        <v>0</v>
      </c>
      <c r="BL628" s="16" t="s">
        <v>123</v>
      </c>
      <c r="BM628" s="16" t="s">
        <v>1055</v>
      </c>
    </row>
    <row r="629" spans="2:51" s="11" customFormat="1" ht="11.25">
      <c r="B629" s="148"/>
      <c r="D629" s="149" t="s">
        <v>125</v>
      </c>
      <c r="E629" s="150" t="s">
        <v>1</v>
      </c>
      <c r="F629" s="151" t="s">
        <v>1056</v>
      </c>
      <c r="H629" s="150" t="s">
        <v>1</v>
      </c>
      <c r="I629" s="152"/>
      <c r="L629" s="148"/>
      <c r="M629" s="153"/>
      <c r="N629" s="154"/>
      <c r="O629" s="154"/>
      <c r="P629" s="154"/>
      <c r="Q629" s="154"/>
      <c r="R629" s="154"/>
      <c r="S629" s="154"/>
      <c r="T629" s="155"/>
      <c r="AT629" s="150" t="s">
        <v>125</v>
      </c>
      <c r="AU629" s="150" t="s">
        <v>79</v>
      </c>
      <c r="AV629" s="11" t="s">
        <v>75</v>
      </c>
      <c r="AW629" s="11" t="s">
        <v>32</v>
      </c>
      <c r="AX629" s="11" t="s">
        <v>70</v>
      </c>
      <c r="AY629" s="150" t="s">
        <v>118</v>
      </c>
    </row>
    <row r="630" spans="2:51" s="12" customFormat="1" ht="11.25">
      <c r="B630" s="156"/>
      <c r="D630" s="149" t="s">
        <v>125</v>
      </c>
      <c r="E630" s="157" t="s">
        <v>1</v>
      </c>
      <c r="F630" s="158" t="s">
        <v>1057</v>
      </c>
      <c r="H630" s="159">
        <v>916.326</v>
      </c>
      <c r="I630" s="160"/>
      <c r="L630" s="156"/>
      <c r="M630" s="161"/>
      <c r="N630" s="162"/>
      <c r="O630" s="162"/>
      <c r="P630" s="162"/>
      <c r="Q630" s="162"/>
      <c r="R630" s="162"/>
      <c r="S630" s="162"/>
      <c r="T630" s="163"/>
      <c r="AT630" s="157" t="s">
        <v>125</v>
      </c>
      <c r="AU630" s="157" t="s">
        <v>79</v>
      </c>
      <c r="AV630" s="12" t="s">
        <v>79</v>
      </c>
      <c r="AW630" s="12" t="s">
        <v>32</v>
      </c>
      <c r="AX630" s="12" t="s">
        <v>70</v>
      </c>
      <c r="AY630" s="157" t="s">
        <v>118</v>
      </c>
    </row>
    <row r="631" spans="2:51" s="14" customFormat="1" ht="11.25">
      <c r="B631" s="172"/>
      <c r="D631" s="149" t="s">
        <v>125</v>
      </c>
      <c r="E631" s="173" t="s">
        <v>1</v>
      </c>
      <c r="F631" s="174" t="s">
        <v>179</v>
      </c>
      <c r="H631" s="175">
        <v>916.326</v>
      </c>
      <c r="I631" s="176"/>
      <c r="L631" s="172"/>
      <c r="M631" s="177"/>
      <c r="N631" s="178"/>
      <c r="O631" s="178"/>
      <c r="P631" s="178"/>
      <c r="Q631" s="178"/>
      <c r="R631" s="178"/>
      <c r="S631" s="178"/>
      <c r="T631" s="179"/>
      <c r="AT631" s="173" t="s">
        <v>125</v>
      </c>
      <c r="AU631" s="173" t="s">
        <v>79</v>
      </c>
      <c r="AV631" s="14" t="s">
        <v>123</v>
      </c>
      <c r="AW631" s="14" t="s">
        <v>32</v>
      </c>
      <c r="AX631" s="14" t="s">
        <v>75</v>
      </c>
      <c r="AY631" s="173" t="s">
        <v>118</v>
      </c>
    </row>
    <row r="632" spans="2:65" s="1" customFormat="1" ht="16.5" customHeight="1">
      <c r="B632" s="135"/>
      <c r="C632" s="136" t="s">
        <v>1058</v>
      </c>
      <c r="D632" s="136" t="s">
        <v>120</v>
      </c>
      <c r="E632" s="137" t="s">
        <v>1059</v>
      </c>
      <c r="F632" s="138" t="s">
        <v>1060</v>
      </c>
      <c r="G632" s="139" t="s">
        <v>419</v>
      </c>
      <c r="H632" s="140">
        <v>101.814</v>
      </c>
      <c r="I632" s="141"/>
      <c r="J632" s="142">
        <f>ROUND(I632*H632,2)</f>
        <v>0</v>
      </c>
      <c r="K632" s="138" t="s">
        <v>1</v>
      </c>
      <c r="L632" s="30"/>
      <c r="M632" s="143" t="s">
        <v>1</v>
      </c>
      <c r="N632" s="144" t="s">
        <v>41</v>
      </c>
      <c r="O632" s="49"/>
      <c r="P632" s="145">
        <f>O632*H632</f>
        <v>0</v>
      </c>
      <c r="Q632" s="145">
        <v>0</v>
      </c>
      <c r="R632" s="145">
        <f>Q632*H632</f>
        <v>0</v>
      </c>
      <c r="S632" s="145">
        <v>0</v>
      </c>
      <c r="T632" s="146">
        <f>S632*H632</f>
        <v>0</v>
      </c>
      <c r="AR632" s="16" t="s">
        <v>123</v>
      </c>
      <c r="AT632" s="16" t="s">
        <v>120</v>
      </c>
      <c r="AU632" s="16" t="s">
        <v>79</v>
      </c>
      <c r="AY632" s="16" t="s">
        <v>118</v>
      </c>
      <c r="BE632" s="147">
        <f>IF(N632="základní",J632,0)</f>
        <v>0</v>
      </c>
      <c r="BF632" s="147">
        <f>IF(N632="snížená",J632,0)</f>
        <v>0</v>
      </c>
      <c r="BG632" s="147">
        <f>IF(N632="zákl. přenesená",J632,0)</f>
        <v>0</v>
      </c>
      <c r="BH632" s="147">
        <f>IF(N632="sníž. přenesená",J632,0)</f>
        <v>0</v>
      </c>
      <c r="BI632" s="147">
        <f>IF(N632="nulová",J632,0)</f>
        <v>0</v>
      </c>
      <c r="BJ632" s="16" t="s">
        <v>75</v>
      </c>
      <c r="BK632" s="147">
        <f>ROUND(I632*H632,2)</f>
        <v>0</v>
      </c>
      <c r="BL632" s="16" t="s">
        <v>123</v>
      </c>
      <c r="BM632" s="16" t="s">
        <v>1061</v>
      </c>
    </row>
    <row r="633" spans="2:63" s="10" customFormat="1" ht="22.9" customHeight="1">
      <c r="B633" s="122"/>
      <c r="D633" s="123" t="s">
        <v>69</v>
      </c>
      <c r="E633" s="133" t="s">
        <v>1062</v>
      </c>
      <c r="F633" s="133" t="s">
        <v>1063</v>
      </c>
      <c r="I633" s="125"/>
      <c r="J633" s="134">
        <f>BK633</f>
        <v>0</v>
      </c>
      <c r="L633" s="122"/>
      <c r="M633" s="127"/>
      <c r="N633" s="128"/>
      <c r="O633" s="128"/>
      <c r="P633" s="129">
        <f>P634</f>
        <v>0</v>
      </c>
      <c r="Q633" s="128"/>
      <c r="R633" s="129">
        <f>R634</f>
        <v>0</v>
      </c>
      <c r="S633" s="128"/>
      <c r="T633" s="130">
        <f>T634</f>
        <v>0</v>
      </c>
      <c r="AR633" s="123" t="s">
        <v>75</v>
      </c>
      <c r="AT633" s="131" t="s">
        <v>69</v>
      </c>
      <c r="AU633" s="131" t="s">
        <v>75</v>
      </c>
      <c r="AY633" s="123" t="s">
        <v>118</v>
      </c>
      <c r="BK633" s="132">
        <f>BK634</f>
        <v>0</v>
      </c>
    </row>
    <row r="634" spans="2:65" s="1" customFormat="1" ht="16.5" customHeight="1">
      <c r="B634" s="135"/>
      <c r="C634" s="136" t="s">
        <v>1064</v>
      </c>
      <c r="D634" s="136" t="s">
        <v>120</v>
      </c>
      <c r="E634" s="137" t="s">
        <v>1065</v>
      </c>
      <c r="F634" s="138" t="s">
        <v>1066</v>
      </c>
      <c r="G634" s="139" t="s">
        <v>419</v>
      </c>
      <c r="H634" s="140">
        <v>405.103</v>
      </c>
      <c r="I634" s="141"/>
      <c r="J634" s="142">
        <f>ROUND(I634*H634,2)</f>
        <v>0</v>
      </c>
      <c r="K634" s="138" t="s">
        <v>183</v>
      </c>
      <c r="L634" s="30"/>
      <c r="M634" s="143" t="s">
        <v>1</v>
      </c>
      <c r="N634" s="144" t="s">
        <v>41</v>
      </c>
      <c r="O634" s="49"/>
      <c r="P634" s="145">
        <f>O634*H634</f>
        <v>0</v>
      </c>
      <c r="Q634" s="145">
        <v>0</v>
      </c>
      <c r="R634" s="145">
        <f>Q634*H634</f>
        <v>0</v>
      </c>
      <c r="S634" s="145">
        <v>0</v>
      </c>
      <c r="T634" s="146">
        <f>S634*H634</f>
        <v>0</v>
      </c>
      <c r="AR634" s="16" t="s">
        <v>123</v>
      </c>
      <c r="AT634" s="16" t="s">
        <v>120</v>
      </c>
      <c r="AU634" s="16" t="s">
        <v>79</v>
      </c>
      <c r="AY634" s="16" t="s">
        <v>118</v>
      </c>
      <c r="BE634" s="147">
        <f>IF(N634="základní",J634,0)</f>
        <v>0</v>
      </c>
      <c r="BF634" s="147">
        <f>IF(N634="snížená",J634,0)</f>
        <v>0</v>
      </c>
      <c r="BG634" s="147">
        <f>IF(N634="zákl. přenesená",J634,0)</f>
        <v>0</v>
      </c>
      <c r="BH634" s="147">
        <f>IF(N634="sníž. přenesená",J634,0)</f>
        <v>0</v>
      </c>
      <c r="BI634" s="147">
        <f>IF(N634="nulová",J634,0)</f>
        <v>0</v>
      </c>
      <c r="BJ634" s="16" t="s">
        <v>75</v>
      </c>
      <c r="BK634" s="147">
        <f>ROUND(I634*H634,2)</f>
        <v>0</v>
      </c>
      <c r="BL634" s="16" t="s">
        <v>123</v>
      </c>
      <c r="BM634" s="16" t="s">
        <v>1067</v>
      </c>
    </row>
    <row r="635" spans="2:63" s="10" customFormat="1" ht="25.9" customHeight="1">
      <c r="B635" s="122"/>
      <c r="D635" s="123" t="s">
        <v>69</v>
      </c>
      <c r="E635" s="124" t="s">
        <v>1068</v>
      </c>
      <c r="F635" s="124" t="s">
        <v>1069</v>
      </c>
      <c r="I635" s="125"/>
      <c r="J635" s="126">
        <f>BK635</f>
        <v>0</v>
      </c>
      <c r="L635" s="122"/>
      <c r="M635" s="127"/>
      <c r="N635" s="128"/>
      <c r="O635" s="128"/>
      <c r="P635" s="129">
        <f>P636+P640+P643+P647+P649</f>
        <v>0</v>
      </c>
      <c r="Q635" s="128"/>
      <c r="R635" s="129">
        <f>R636+R640+R643+R647+R649</f>
        <v>0</v>
      </c>
      <c r="S635" s="128"/>
      <c r="T635" s="130">
        <f>T636+T640+T643+T647+T649</f>
        <v>0</v>
      </c>
      <c r="AR635" s="123" t="s">
        <v>203</v>
      </c>
      <c r="AT635" s="131" t="s">
        <v>69</v>
      </c>
      <c r="AU635" s="131" t="s">
        <v>70</v>
      </c>
      <c r="AY635" s="123" t="s">
        <v>118</v>
      </c>
      <c r="BK635" s="132">
        <f>BK636+BK640+BK643+BK647+BK649</f>
        <v>0</v>
      </c>
    </row>
    <row r="636" spans="2:63" s="10" customFormat="1" ht="22.9" customHeight="1">
      <c r="B636" s="122"/>
      <c r="D636" s="123" t="s">
        <v>69</v>
      </c>
      <c r="E636" s="133" t="s">
        <v>1070</v>
      </c>
      <c r="F636" s="133" t="s">
        <v>1071</v>
      </c>
      <c r="I636" s="125"/>
      <c r="J636" s="134">
        <f>BK636</f>
        <v>0</v>
      </c>
      <c r="L636" s="122"/>
      <c r="M636" s="127"/>
      <c r="N636" s="128"/>
      <c r="O636" s="128"/>
      <c r="P636" s="129">
        <f>SUM(P637:P639)</f>
        <v>0</v>
      </c>
      <c r="Q636" s="128"/>
      <c r="R636" s="129">
        <f>SUM(R637:R639)</f>
        <v>0</v>
      </c>
      <c r="S636" s="128"/>
      <c r="T636" s="130">
        <f>SUM(T637:T639)</f>
        <v>0</v>
      </c>
      <c r="AR636" s="123" t="s">
        <v>203</v>
      </c>
      <c r="AT636" s="131" t="s">
        <v>69</v>
      </c>
      <c r="AU636" s="131" t="s">
        <v>75</v>
      </c>
      <c r="AY636" s="123" t="s">
        <v>118</v>
      </c>
      <c r="BK636" s="132">
        <f>SUM(BK637:BK639)</f>
        <v>0</v>
      </c>
    </row>
    <row r="637" spans="2:65" s="1" customFormat="1" ht="22.5" customHeight="1">
      <c r="B637" s="135"/>
      <c r="C637" s="136" t="s">
        <v>1072</v>
      </c>
      <c r="D637" s="136" t="s">
        <v>120</v>
      </c>
      <c r="E637" s="137" t="s">
        <v>1073</v>
      </c>
      <c r="F637" s="138" t="s">
        <v>1074</v>
      </c>
      <c r="G637" s="139" t="s">
        <v>548</v>
      </c>
      <c r="H637" s="140">
        <v>1</v>
      </c>
      <c r="I637" s="141"/>
      <c r="J637" s="142">
        <f>ROUND(I637*H637,2)</f>
        <v>0</v>
      </c>
      <c r="K637" s="138" t="s">
        <v>183</v>
      </c>
      <c r="L637" s="30"/>
      <c r="M637" s="143" t="s">
        <v>1</v>
      </c>
      <c r="N637" s="144" t="s">
        <v>41</v>
      </c>
      <c r="O637" s="49"/>
      <c r="P637" s="145">
        <f>O637*H637</f>
        <v>0</v>
      </c>
      <c r="Q637" s="145">
        <v>0</v>
      </c>
      <c r="R637" s="145">
        <f>Q637*H637</f>
        <v>0</v>
      </c>
      <c r="S637" s="145">
        <v>0</v>
      </c>
      <c r="T637" s="146">
        <f>S637*H637</f>
        <v>0</v>
      </c>
      <c r="AR637" s="16" t="s">
        <v>1075</v>
      </c>
      <c r="AT637" s="16" t="s">
        <v>120</v>
      </c>
      <c r="AU637" s="16" t="s">
        <v>79</v>
      </c>
      <c r="AY637" s="16" t="s">
        <v>118</v>
      </c>
      <c r="BE637" s="147">
        <f>IF(N637="základní",J637,0)</f>
        <v>0</v>
      </c>
      <c r="BF637" s="147">
        <f>IF(N637="snížená",J637,0)</f>
        <v>0</v>
      </c>
      <c r="BG637" s="147">
        <f>IF(N637="zákl. přenesená",J637,0)</f>
        <v>0</v>
      </c>
      <c r="BH637" s="147">
        <f>IF(N637="sníž. přenesená",J637,0)</f>
        <v>0</v>
      </c>
      <c r="BI637" s="147">
        <f>IF(N637="nulová",J637,0)</f>
        <v>0</v>
      </c>
      <c r="BJ637" s="16" t="s">
        <v>75</v>
      </c>
      <c r="BK637" s="147">
        <f>ROUND(I637*H637,2)</f>
        <v>0</v>
      </c>
      <c r="BL637" s="16" t="s">
        <v>1075</v>
      </c>
      <c r="BM637" s="16" t="s">
        <v>1076</v>
      </c>
    </row>
    <row r="638" spans="2:65" s="1" customFormat="1" ht="16.5" customHeight="1">
      <c r="B638" s="135"/>
      <c r="C638" s="136" t="s">
        <v>1077</v>
      </c>
      <c r="D638" s="136" t="s">
        <v>120</v>
      </c>
      <c r="E638" s="137" t="s">
        <v>1078</v>
      </c>
      <c r="F638" s="138" t="s">
        <v>1079</v>
      </c>
      <c r="G638" s="139" t="s">
        <v>548</v>
      </c>
      <c r="H638" s="140">
        <v>1</v>
      </c>
      <c r="I638" s="141"/>
      <c r="J638" s="142">
        <f>ROUND(I638*H638,2)</f>
        <v>0</v>
      </c>
      <c r="K638" s="138" t="s">
        <v>183</v>
      </c>
      <c r="L638" s="30"/>
      <c r="M638" s="143" t="s">
        <v>1</v>
      </c>
      <c r="N638" s="144" t="s">
        <v>41</v>
      </c>
      <c r="O638" s="49"/>
      <c r="P638" s="145">
        <f>O638*H638</f>
        <v>0</v>
      </c>
      <c r="Q638" s="145">
        <v>0</v>
      </c>
      <c r="R638" s="145">
        <f>Q638*H638</f>
        <v>0</v>
      </c>
      <c r="S638" s="145">
        <v>0</v>
      </c>
      <c r="T638" s="146">
        <f>S638*H638</f>
        <v>0</v>
      </c>
      <c r="AR638" s="16" t="s">
        <v>1075</v>
      </c>
      <c r="AT638" s="16" t="s">
        <v>120</v>
      </c>
      <c r="AU638" s="16" t="s">
        <v>79</v>
      </c>
      <c r="AY638" s="16" t="s">
        <v>118</v>
      </c>
      <c r="BE638" s="147">
        <f>IF(N638="základní",J638,0)</f>
        <v>0</v>
      </c>
      <c r="BF638" s="147">
        <f>IF(N638="snížená",J638,0)</f>
        <v>0</v>
      </c>
      <c r="BG638" s="147">
        <f>IF(N638="zákl. přenesená",J638,0)</f>
        <v>0</v>
      </c>
      <c r="BH638" s="147">
        <f>IF(N638="sníž. přenesená",J638,0)</f>
        <v>0</v>
      </c>
      <c r="BI638" s="147">
        <f>IF(N638="nulová",J638,0)</f>
        <v>0</v>
      </c>
      <c r="BJ638" s="16" t="s">
        <v>75</v>
      </c>
      <c r="BK638" s="147">
        <f>ROUND(I638*H638,2)</f>
        <v>0</v>
      </c>
      <c r="BL638" s="16" t="s">
        <v>1075</v>
      </c>
      <c r="BM638" s="16" t="s">
        <v>1080</v>
      </c>
    </row>
    <row r="639" spans="2:65" s="1" customFormat="1" ht="16.5" customHeight="1">
      <c r="B639" s="135"/>
      <c r="C639" s="136" t="s">
        <v>1081</v>
      </c>
      <c r="D639" s="136" t="s">
        <v>120</v>
      </c>
      <c r="E639" s="137" t="s">
        <v>1082</v>
      </c>
      <c r="F639" s="138" t="s">
        <v>1083</v>
      </c>
      <c r="G639" s="139" t="s">
        <v>548</v>
      </c>
      <c r="H639" s="140">
        <v>1</v>
      </c>
      <c r="I639" s="141"/>
      <c r="J639" s="142">
        <f>ROUND(I639*H639,2)</f>
        <v>0</v>
      </c>
      <c r="K639" s="138" t="s">
        <v>183</v>
      </c>
      <c r="L639" s="30"/>
      <c r="M639" s="143" t="s">
        <v>1</v>
      </c>
      <c r="N639" s="144" t="s">
        <v>41</v>
      </c>
      <c r="O639" s="49"/>
      <c r="P639" s="145">
        <f>O639*H639</f>
        <v>0</v>
      </c>
      <c r="Q639" s="145">
        <v>0</v>
      </c>
      <c r="R639" s="145">
        <f>Q639*H639</f>
        <v>0</v>
      </c>
      <c r="S639" s="145">
        <v>0</v>
      </c>
      <c r="T639" s="146">
        <f>S639*H639</f>
        <v>0</v>
      </c>
      <c r="AR639" s="16" t="s">
        <v>1075</v>
      </c>
      <c r="AT639" s="16" t="s">
        <v>120</v>
      </c>
      <c r="AU639" s="16" t="s">
        <v>79</v>
      </c>
      <c r="AY639" s="16" t="s">
        <v>118</v>
      </c>
      <c r="BE639" s="147">
        <f>IF(N639="základní",J639,0)</f>
        <v>0</v>
      </c>
      <c r="BF639" s="147">
        <f>IF(N639="snížená",J639,0)</f>
        <v>0</v>
      </c>
      <c r="BG639" s="147">
        <f>IF(N639="zákl. přenesená",J639,0)</f>
        <v>0</v>
      </c>
      <c r="BH639" s="147">
        <f>IF(N639="sníž. přenesená",J639,0)</f>
        <v>0</v>
      </c>
      <c r="BI639" s="147">
        <f>IF(N639="nulová",J639,0)</f>
        <v>0</v>
      </c>
      <c r="BJ639" s="16" t="s">
        <v>75</v>
      </c>
      <c r="BK639" s="147">
        <f>ROUND(I639*H639,2)</f>
        <v>0</v>
      </c>
      <c r="BL639" s="16" t="s">
        <v>1075</v>
      </c>
      <c r="BM639" s="16" t="s">
        <v>1084</v>
      </c>
    </row>
    <row r="640" spans="2:63" s="10" customFormat="1" ht="22.9" customHeight="1">
      <c r="B640" s="122"/>
      <c r="D640" s="123" t="s">
        <v>69</v>
      </c>
      <c r="E640" s="133" t="s">
        <v>1085</v>
      </c>
      <c r="F640" s="133" t="s">
        <v>1086</v>
      </c>
      <c r="I640" s="125"/>
      <c r="J640" s="134">
        <f>BK640</f>
        <v>0</v>
      </c>
      <c r="L640" s="122"/>
      <c r="M640" s="127"/>
      <c r="N640" s="128"/>
      <c r="O640" s="128"/>
      <c r="P640" s="129">
        <f>SUM(P641:P642)</f>
        <v>0</v>
      </c>
      <c r="Q640" s="128"/>
      <c r="R640" s="129">
        <f>SUM(R641:R642)</f>
        <v>0</v>
      </c>
      <c r="S640" s="128"/>
      <c r="T640" s="130">
        <f>SUM(T641:T642)</f>
        <v>0</v>
      </c>
      <c r="AR640" s="123" t="s">
        <v>203</v>
      </c>
      <c r="AT640" s="131" t="s">
        <v>69</v>
      </c>
      <c r="AU640" s="131" t="s">
        <v>75</v>
      </c>
      <c r="AY640" s="123" t="s">
        <v>118</v>
      </c>
      <c r="BK640" s="132">
        <f>SUM(BK641:BK642)</f>
        <v>0</v>
      </c>
    </row>
    <row r="641" spans="2:65" s="1" customFormat="1" ht="16.5" customHeight="1">
      <c r="B641" s="135"/>
      <c r="C641" s="136" t="s">
        <v>1087</v>
      </c>
      <c r="D641" s="136" t="s">
        <v>120</v>
      </c>
      <c r="E641" s="137" t="s">
        <v>1088</v>
      </c>
      <c r="F641" s="138" t="s">
        <v>1089</v>
      </c>
      <c r="G641" s="139" t="s">
        <v>548</v>
      </c>
      <c r="H641" s="140">
        <v>1</v>
      </c>
      <c r="I641" s="141"/>
      <c r="J641" s="142">
        <f>ROUND(I641*H641,2)</f>
        <v>0</v>
      </c>
      <c r="K641" s="138" t="s">
        <v>183</v>
      </c>
      <c r="L641" s="30"/>
      <c r="M641" s="143" t="s">
        <v>1</v>
      </c>
      <c r="N641" s="144" t="s">
        <v>41</v>
      </c>
      <c r="O641" s="49"/>
      <c r="P641" s="145">
        <f>O641*H641</f>
        <v>0</v>
      </c>
      <c r="Q641" s="145">
        <v>0</v>
      </c>
      <c r="R641" s="145">
        <f>Q641*H641</f>
        <v>0</v>
      </c>
      <c r="S641" s="145">
        <v>0</v>
      </c>
      <c r="T641" s="146">
        <f>S641*H641</f>
        <v>0</v>
      </c>
      <c r="AR641" s="16" t="s">
        <v>1075</v>
      </c>
      <c r="AT641" s="16" t="s">
        <v>120</v>
      </c>
      <c r="AU641" s="16" t="s">
        <v>79</v>
      </c>
      <c r="AY641" s="16" t="s">
        <v>118</v>
      </c>
      <c r="BE641" s="147">
        <f>IF(N641="základní",J641,0)</f>
        <v>0</v>
      </c>
      <c r="BF641" s="147">
        <f>IF(N641="snížená",J641,0)</f>
        <v>0</v>
      </c>
      <c r="BG641" s="147">
        <f>IF(N641="zákl. přenesená",J641,0)</f>
        <v>0</v>
      </c>
      <c r="BH641" s="147">
        <f>IF(N641="sníž. přenesená",J641,0)</f>
        <v>0</v>
      </c>
      <c r="BI641" s="147">
        <f>IF(N641="nulová",J641,0)</f>
        <v>0</v>
      </c>
      <c r="BJ641" s="16" t="s">
        <v>75</v>
      </c>
      <c r="BK641" s="147">
        <f>ROUND(I641*H641,2)</f>
        <v>0</v>
      </c>
      <c r="BL641" s="16" t="s">
        <v>1075</v>
      </c>
      <c r="BM641" s="16" t="s">
        <v>1090</v>
      </c>
    </row>
    <row r="642" spans="2:65" s="1" customFormat="1" ht="16.5" customHeight="1">
      <c r="B642" s="135"/>
      <c r="C642" s="136" t="s">
        <v>1091</v>
      </c>
      <c r="D642" s="136" t="s">
        <v>120</v>
      </c>
      <c r="E642" s="137" t="s">
        <v>1092</v>
      </c>
      <c r="F642" s="138" t="s">
        <v>1093</v>
      </c>
      <c r="G642" s="139" t="s">
        <v>548</v>
      </c>
      <c r="H642" s="140">
        <v>1</v>
      </c>
      <c r="I642" s="141"/>
      <c r="J642" s="142">
        <f>ROUND(I642*H642,2)</f>
        <v>0</v>
      </c>
      <c r="K642" s="138" t="s">
        <v>183</v>
      </c>
      <c r="L642" s="30"/>
      <c r="M642" s="143" t="s">
        <v>1</v>
      </c>
      <c r="N642" s="144" t="s">
        <v>41</v>
      </c>
      <c r="O642" s="49"/>
      <c r="P642" s="145">
        <f>O642*H642</f>
        <v>0</v>
      </c>
      <c r="Q642" s="145">
        <v>0</v>
      </c>
      <c r="R642" s="145">
        <f>Q642*H642</f>
        <v>0</v>
      </c>
      <c r="S642" s="145">
        <v>0</v>
      </c>
      <c r="T642" s="146">
        <f>S642*H642</f>
        <v>0</v>
      </c>
      <c r="AR642" s="16" t="s">
        <v>1075</v>
      </c>
      <c r="AT642" s="16" t="s">
        <v>120</v>
      </c>
      <c r="AU642" s="16" t="s">
        <v>79</v>
      </c>
      <c r="AY642" s="16" t="s">
        <v>118</v>
      </c>
      <c r="BE642" s="147">
        <f>IF(N642="základní",J642,0)</f>
        <v>0</v>
      </c>
      <c r="BF642" s="147">
        <f>IF(N642="snížená",J642,0)</f>
        <v>0</v>
      </c>
      <c r="BG642" s="147">
        <f>IF(N642="zákl. přenesená",J642,0)</f>
        <v>0</v>
      </c>
      <c r="BH642" s="147">
        <f>IF(N642="sníž. přenesená",J642,0)</f>
        <v>0</v>
      </c>
      <c r="BI642" s="147">
        <f>IF(N642="nulová",J642,0)</f>
        <v>0</v>
      </c>
      <c r="BJ642" s="16" t="s">
        <v>75</v>
      </c>
      <c r="BK642" s="147">
        <f>ROUND(I642*H642,2)</f>
        <v>0</v>
      </c>
      <c r="BL642" s="16" t="s">
        <v>1075</v>
      </c>
      <c r="BM642" s="16" t="s">
        <v>1094</v>
      </c>
    </row>
    <row r="643" spans="2:63" s="10" customFormat="1" ht="22.9" customHeight="1">
      <c r="B643" s="122"/>
      <c r="D643" s="123" t="s">
        <v>69</v>
      </c>
      <c r="E643" s="133" t="s">
        <v>1095</v>
      </c>
      <c r="F643" s="133" t="s">
        <v>1096</v>
      </c>
      <c r="I643" s="125"/>
      <c r="J643" s="134">
        <f>BK643</f>
        <v>0</v>
      </c>
      <c r="L643" s="122"/>
      <c r="M643" s="127"/>
      <c r="N643" s="128"/>
      <c r="O643" s="128"/>
      <c r="P643" s="129">
        <f>SUM(P644:P646)</f>
        <v>0</v>
      </c>
      <c r="Q643" s="128"/>
      <c r="R643" s="129">
        <f>SUM(R644:R646)</f>
        <v>0</v>
      </c>
      <c r="S643" s="128"/>
      <c r="T643" s="130">
        <f>SUM(T644:T646)</f>
        <v>0</v>
      </c>
      <c r="AR643" s="123" t="s">
        <v>203</v>
      </c>
      <c r="AT643" s="131" t="s">
        <v>69</v>
      </c>
      <c r="AU643" s="131" t="s">
        <v>75</v>
      </c>
      <c r="AY643" s="123" t="s">
        <v>118</v>
      </c>
      <c r="BK643" s="132">
        <f>SUM(BK644:BK646)</f>
        <v>0</v>
      </c>
    </row>
    <row r="644" spans="2:65" s="1" customFormat="1" ht="16.5" customHeight="1">
      <c r="B644" s="135"/>
      <c r="C644" s="136" t="s">
        <v>1097</v>
      </c>
      <c r="D644" s="136" t="s">
        <v>120</v>
      </c>
      <c r="E644" s="137" t="s">
        <v>1098</v>
      </c>
      <c r="F644" s="138" t="s">
        <v>1099</v>
      </c>
      <c r="G644" s="139" t="s">
        <v>548</v>
      </c>
      <c r="H644" s="140">
        <v>1</v>
      </c>
      <c r="I644" s="141"/>
      <c r="J644" s="142">
        <f>ROUND(I644*H644,2)</f>
        <v>0</v>
      </c>
      <c r="K644" s="138" t="s">
        <v>1</v>
      </c>
      <c r="L644" s="30"/>
      <c r="M644" s="143" t="s">
        <v>1</v>
      </c>
      <c r="N644" s="144" t="s">
        <v>41</v>
      </c>
      <c r="O644" s="49"/>
      <c r="P644" s="145">
        <f>O644*H644</f>
        <v>0</v>
      </c>
      <c r="Q644" s="145">
        <v>0</v>
      </c>
      <c r="R644" s="145">
        <f>Q644*H644</f>
        <v>0</v>
      </c>
      <c r="S644" s="145">
        <v>0</v>
      </c>
      <c r="T644" s="146">
        <f>S644*H644</f>
        <v>0</v>
      </c>
      <c r="AR644" s="16" t="s">
        <v>1075</v>
      </c>
      <c r="AT644" s="16" t="s">
        <v>120</v>
      </c>
      <c r="AU644" s="16" t="s">
        <v>79</v>
      </c>
      <c r="AY644" s="16" t="s">
        <v>118</v>
      </c>
      <c r="BE644" s="147">
        <f>IF(N644="základní",J644,0)</f>
        <v>0</v>
      </c>
      <c r="BF644" s="147">
        <f>IF(N644="snížená",J644,0)</f>
        <v>0</v>
      </c>
      <c r="BG644" s="147">
        <f>IF(N644="zákl. přenesená",J644,0)</f>
        <v>0</v>
      </c>
      <c r="BH644" s="147">
        <f>IF(N644="sníž. přenesená",J644,0)</f>
        <v>0</v>
      </c>
      <c r="BI644" s="147">
        <f>IF(N644="nulová",J644,0)</f>
        <v>0</v>
      </c>
      <c r="BJ644" s="16" t="s">
        <v>75</v>
      </c>
      <c r="BK644" s="147">
        <f>ROUND(I644*H644,2)</f>
        <v>0</v>
      </c>
      <c r="BL644" s="16" t="s">
        <v>1075</v>
      </c>
      <c r="BM644" s="16" t="s">
        <v>1100</v>
      </c>
    </row>
    <row r="645" spans="2:65" s="1" customFormat="1" ht="16.5" customHeight="1">
      <c r="B645" s="135"/>
      <c r="C645" s="136" t="s">
        <v>1101</v>
      </c>
      <c r="D645" s="136" t="s">
        <v>120</v>
      </c>
      <c r="E645" s="137" t="s">
        <v>1102</v>
      </c>
      <c r="F645" s="138" t="s">
        <v>1103</v>
      </c>
      <c r="G645" s="139" t="s">
        <v>548</v>
      </c>
      <c r="H645" s="140">
        <v>1</v>
      </c>
      <c r="I645" s="141"/>
      <c r="J645" s="142">
        <f>ROUND(I645*H645,2)</f>
        <v>0</v>
      </c>
      <c r="K645" s="138" t="s">
        <v>1</v>
      </c>
      <c r="L645" s="30"/>
      <c r="M645" s="143" t="s">
        <v>1</v>
      </c>
      <c r="N645" s="144" t="s">
        <v>41</v>
      </c>
      <c r="O645" s="49"/>
      <c r="P645" s="145">
        <f>O645*H645</f>
        <v>0</v>
      </c>
      <c r="Q645" s="145">
        <v>0</v>
      </c>
      <c r="R645" s="145">
        <f>Q645*H645</f>
        <v>0</v>
      </c>
      <c r="S645" s="145">
        <v>0</v>
      </c>
      <c r="T645" s="146">
        <f>S645*H645</f>
        <v>0</v>
      </c>
      <c r="AR645" s="16" t="s">
        <v>1075</v>
      </c>
      <c r="AT645" s="16" t="s">
        <v>120</v>
      </c>
      <c r="AU645" s="16" t="s">
        <v>79</v>
      </c>
      <c r="AY645" s="16" t="s">
        <v>118</v>
      </c>
      <c r="BE645" s="147">
        <f>IF(N645="základní",J645,0)</f>
        <v>0</v>
      </c>
      <c r="BF645" s="147">
        <f>IF(N645="snížená",J645,0)</f>
        <v>0</v>
      </c>
      <c r="BG645" s="147">
        <f>IF(N645="zákl. přenesená",J645,0)</f>
        <v>0</v>
      </c>
      <c r="BH645" s="147">
        <f>IF(N645="sníž. přenesená",J645,0)</f>
        <v>0</v>
      </c>
      <c r="BI645" s="147">
        <f>IF(N645="nulová",J645,0)</f>
        <v>0</v>
      </c>
      <c r="BJ645" s="16" t="s">
        <v>75</v>
      </c>
      <c r="BK645" s="147">
        <f>ROUND(I645*H645,2)</f>
        <v>0</v>
      </c>
      <c r="BL645" s="16" t="s">
        <v>1075</v>
      </c>
      <c r="BM645" s="16" t="s">
        <v>1104</v>
      </c>
    </row>
    <row r="646" spans="2:65" s="1" customFormat="1" ht="16.5" customHeight="1">
      <c r="B646" s="135"/>
      <c r="C646" s="136" t="s">
        <v>1105</v>
      </c>
      <c r="D646" s="136" t="s">
        <v>120</v>
      </c>
      <c r="E646" s="137" t="s">
        <v>1106</v>
      </c>
      <c r="F646" s="138" t="s">
        <v>1107</v>
      </c>
      <c r="G646" s="139" t="s">
        <v>548</v>
      </c>
      <c r="H646" s="140">
        <v>1</v>
      </c>
      <c r="I646" s="141"/>
      <c r="J646" s="142">
        <f>ROUND(I646*H646,2)</f>
        <v>0</v>
      </c>
      <c r="K646" s="138" t="s">
        <v>183</v>
      </c>
      <c r="L646" s="30"/>
      <c r="M646" s="143" t="s">
        <v>1</v>
      </c>
      <c r="N646" s="144" t="s">
        <v>41</v>
      </c>
      <c r="O646" s="49"/>
      <c r="P646" s="145">
        <f>O646*H646</f>
        <v>0</v>
      </c>
      <c r="Q646" s="145">
        <v>0</v>
      </c>
      <c r="R646" s="145">
        <f>Q646*H646</f>
        <v>0</v>
      </c>
      <c r="S646" s="145">
        <v>0</v>
      </c>
      <c r="T646" s="146">
        <f>S646*H646</f>
        <v>0</v>
      </c>
      <c r="AR646" s="16" t="s">
        <v>1075</v>
      </c>
      <c r="AT646" s="16" t="s">
        <v>120</v>
      </c>
      <c r="AU646" s="16" t="s">
        <v>79</v>
      </c>
      <c r="AY646" s="16" t="s">
        <v>118</v>
      </c>
      <c r="BE646" s="147">
        <f>IF(N646="základní",J646,0)</f>
        <v>0</v>
      </c>
      <c r="BF646" s="147">
        <f>IF(N646="snížená",J646,0)</f>
        <v>0</v>
      </c>
      <c r="BG646" s="147">
        <f>IF(N646="zákl. přenesená",J646,0)</f>
        <v>0</v>
      </c>
      <c r="BH646" s="147">
        <f>IF(N646="sníž. přenesená",J646,0)</f>
        <v>0</v>
      </c>
      <c r="BI646" s="147">
        <f>IF(N646="nulová",J646,0)</f>
        <v>0</v>
      </c>
      <c r="BJ646" s="16" t="s">
        <v>75</v>
      </c>
      <c r="BK646" s="147">
        <f>ROUND(I646*H646,2)</f>
        <v>0</v>
      </c>
      <c r="BL646" s="16" t="s">
        <v>1075</v>
      </c>
      <c r="BM646" s="16" t="s">
        <v>1108</v>
      </c>
    </row>
    <row r="647" spans="2:63" s="10" customFormat="1" ht="22.9" customHeight="1">
      <c r="B647" s="122"/>
      <c r="D647" s="123" t="s">
        <v>69</v>
      </c>
      <c r="E647" s="133" t="s">
        <v>1109</v>
      </c>
      <c r="F647" s="133" t="s">
        <v>1110</v>
      </c>
      <c r="I647" s="125"/>
      <c r="J647" s="134">
        <f>BK647</f>
        <v>0</v>
      </c>
      <c r="L647" s="122"/>
      <c r="M647" s="127"/>
      <c r="N647" s="128"/>
      <c r="O647" s="128"/>
      <c r="P647" s="129">
        <f>P648</f>
        <v>0</v>
      </c>
      <c r="Q647" s="128"/>
      <c r="R647" s="129">
        <f>R648</f>
        <v>0</v>
      </c>
      <c r="S647" s="128"/>
      <c r="T647" s="130">
        <f>T648</f>
        <v>0</v>
      </c>
      <c r="AR647" s="123" t="s">
        <v>203</v>
      </c>
      <c r="AT647" s="131" t="s">
        <v>69</v>
      </c>
      <c r="AU647" s="131" t="s">
        <v>75</v>
      </c>
      <c r="AY647" s="123" t="s">
        <v>118</v>
      </c>
      <c r="BK647" s="132">
        <f>BK648</f>
        <v>0</v>
      </c>
    </row>
    <row r="648" spans="2:65" s="1" customFormat="1" ht="16.5" customHeight="1">
      <c r="B648" s="135"/>
      <c r="C648" s="136" t="s">
        <v>1111</v>
      </c>
      <c r="D648" s="136" t="s">
        <v>120</v>
      </c>
      <c r="E648" s="137" t="s">
        <v>1112</v>
      </c>
      <c r="F648" s="138" t="s">
        <v>1113</v>
      </c>
      <c r="G648" s="139" t="s">
        <v>548</v>
      </c>
      <c r="H648" s="140">
        <v>1</v>
      </c>
      <c r="I648" s="141"/>
      <c r="J648" s="142">
        <f>ROUND(I648*H648,2)</f>
        <v>0</v>
      </c>
      <c r="K648" s="138" t="s">
        <v>1</v>
      </c>
      <c r="L648" s="30"/>
      <c r="M648" s="143" t="s">
        <v>1</v>
      </c>
      <c r="N648" s="144" t="s">
        <v>41</v>
      </c>
      <c r="O648" s="49"/>
      <c r="P648" s="145">
        <f>O648*H648</f>
        <v>0</v>
      </c>
      <c r="Q648" s="145">
        <v>0</v>
      </c>
      <c r="R648" s="145">
        <f>Q648*H648</f>
        <v>0</v>
      </c>
      <c r="S648" s="145">
        <v>0</v>
      </c>
      <c r="T648" s="146">
        <f>S648*H648</f>
        <v>0</v>
      </c>
      <c r="AR648" s="16" t="s">
        <v>1075</v>
      </c>
      <c r="AT648" s="16" t="s">
        <v>120</v>
      </c>
      <c r="AU648" s="16" t="s">
        <v>79</v>
      </c>
      <c r="AY648" s="16" t="s">
        <v>118</v>
      </c>
      <c r="BE648" s="147">
        <f>IF(N648="základní",J648,0)</f>
        <v>0</v>
      </c>
      <c r="BF648" s="147">
        <f>IF(N648="snížená",J648,0)</f>
        <v>0</v>
      </c>
      <c r="BG648" s="147">
        <f>IF(N648="zákl. přenesená",J648,0)</f>
        <v>0</v>
      </c>
      <c r="BH648" s="147">
        <f>IF(N648="sníž. přenesená",J648,0)</f>
        <v>0</v>
      </c>
      <c r="BI648" s="147">
        <f>IF(N648="nulová",J648,0)</f>
        <v>0</v>
      </c>
      <c r="BJ648" s="16" t="s">
        <v>75</v>
      </c>
      <c r="BK648" s="147">
        <f>ROUND(I648*H648,2)</f>
        <v>0</v>
      </c>
      <c r="BL648" s="16" t="s">
        <v>1075</v>
      </c>
      <c r="BM648" s="16" t="s">
        <v>1114</v>
      </c>
    </row>
    <row r="649" spans="2:63" s="10" customFormat="1" ht="22.9" customHeight="1">
      <c r="B649" s="122"/>
      <c r="D649" s="123" t="s">
        <v>69</v>
      </c>
      <c r="E649" s="133" t="s">
        <v>1115</v>
      </c>
      <c r="F649" s="133" t="s">
        <v>1116</v>
      </c>
      <c r="I649" s="125"/>
      <c r="J649" s="134">
        <f>BK649</f>
        <v>0</v>
      </c>
      <c r="L649" s="122"/>
      <c r="M649" s="127"/>
      <c r="N649" s="128"/>
      <c r="O649" s="128"/>
      <c r="P649" s="129">
        <f>P650</f>
        <v>0</v>
      </c>
      <c r="Q649" s="128"/>
      <c r="R649" s="129">
        <f>R650</f>
        <v>0</v>
      </c>
      <c r="S649" s="128"/>
      <c r="T649" s="130">
        <f>T650</f>
        <v>0</v>
      </c>
      <c r="AR649" s="123" t="s">
        <v>203</v>
      </c>
      <c r="AT649" s="131" t="s">
        <v>69</v>
      </c>
      <c r="AU649" s="131" t="s">
        <v>75</v>
      </c>
      <c r="AY649" s="123" t="s">
        <v>118</v>
      </c>
      <c r="BK649" s="132">
        <f>BK650</f>
        <v>0</v>
      </c>
    </row>
    <row r="650" spans="2:65" s="1" customFormat="1" ht="16.5" customHeight="1">
      <c r="B650" s="135"/>
      <c r="C650" s="136" t="s">
        <v>1117</v>
      </c>
      <c r="D650" s="136" t="s">
        <v>120</v>
      </c>
      <c r="E650" s="137" t="s">
        <v>1118</v>
      </c>
      <c r="F650" s="138" t="s">
        <v>1119</v>
      </c>
      <c r="G650" s="139" t="s">
        <v>548</v>
      </c>
      <c r="H650" s="140">
        <v>1</v>
      </c>
      <c r="I650" s="141"/>
      <c r="J650" s="142">
        <f>ROUND(I650*H650,2)</f>
        <v>0</v>
      </c>
      <c r="K650" s="138" t="s">
        <v>183</v>
      </c>
      <c r="L650" s="30"/>
      <c r="M650" s="190" t="s">
        <v>1</v>
      </c>
      <c r="N650" s="191" t="s">
        <v>41</v>
      </c>
      <c r="O650" s="192"/>
      <c r="P650" s="193">
        <f>O650*H650</f>
        <v>0</v>
      </c>
      <c r="Q650" s="193">
        <v>0</v>
      </c>
      <c r="R650" s="193">
        <f>Q650*H650</f>
        <v>0</v>
      </c>
      <c r="S650" s="193">
        <v>0</v>
      </c>
      <c r="T650" s="194">
        <f>S650*H650</f>
        <v>0</v>
      </c>
      <c r="AR650" s="16" t="s">
        <v>1075</v>
      </c>
      <c r="AT650" s="16" t="s">
        <v>120</v>
      </c>
      <c r="AU650" s="16" t="s">
        <v>79</v>
      </c>
      <c r="AY650" s="16" t="s">
        <v>118</v>
      </c>
      <c r="BE650" s="147">
        <f>IF(N650="základní",J650,0)</f>
        <v>0</v>
      </c>
      <c r="BF650" s="147">
        <f>IF(N650="snížená",J650,0)</f>
        <v>0</v>
      </c>
      <c r="BG650" s="147">
        <f>IF(N650="zákl. přenesená",J650,0)</f>
        <v>0</v>
      </c>
      <c r="BH650" s="147">
        <f>IF(N650="sníž. přenesená",J650,0)</f>
        <v>0</v>
      </c>
      <c r="BI650" s="147">
        <f>IF(N650="nulová",J650,0)</f>
        <v>0</v>
      </c>
      <c r="BJ650" s="16" t="s">
        <v>75</v>
      </c>
      <c r="BK650" s="147">
        <f>ROUND(I650*H650,2)</f>
        <v>0</v>
      </c>
      <c r="BL650" s="16" t="s">
        <v>1075</v>
      </c>
      <c r="BM650" s="16" t="s">
        <v>1120</v>
      </c>
    </row>
    <row r="651" spans="2:12" s="1" customFormat="1" ht="6.95" customHeight="1">
      <c r="B651" s="39"/>
      <c r="C651" s="40"/>
      <c r="D651" s="40"/>
      <c r="E651" s="40"/>
      <c r="F651" s="40"/>
      <c r="G651" s="40"/>
      <c r="H651" s="40"/>
      <c r="I651" s="96"/>
      <c r="J651" s="40"/>
      <c r="K651" s="40"/>
      <c r="L651" s="30"/>
    </row>
  </sheetData>
  <autoFilter ref="C93:K650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Lenka-PC\Lenka</dc:creator>
  <cp:keywords/>
  <dc:description/>
  <cp:lastModifiedBy>Kafluk Miloš</cp:lastModifiedBy>
  <dcterms:created xsi:type="dcterms:W3CDTF">2020-04-26T15:37:31Z</dcterms:created>
  <dcterms:modified xsi:type="dcterms:W3CDTF">2022-11-18T12:56:23Z</dcterms:modified>
  <cp:category/>
  <cp:version/>
  <cp:contentType/>
  <cp:contentStatus/>
</cp:coreProperties>
</file>