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/>
  <bookViews>
    <workbookView xWindow="32760" yWindow="32760" windowWidth="16380" windowHeight="8190" tabRatio="813" activeTab="0"/>
  </bookViews>
  <sheets>
    <sheet name="Rekapitulace stavby" sheetId="1" r:id="rId1"/>
    <sheet name="01.1 - SO 01.1 Čerpací st..." sheetId="2" r:id="rId2"/>
    <sheet name="01.2 - SO 01.2 Přípojka N..." sheetId="3" r:id="rId3"/>
    <sheet name="01.3 - SO 01.3 Příjezdová..." sheetId="4" r:id="rId4"/>
    <sheet name="101 - VON" sheetId="5" r:id="rId5"/>
  </sheets>
  <definedNames>
    <definedName name="__xlnm.Print_Area" localSheetId="1">('01.1 - SO 01.1 Čerpací st...'!$C$4:$Q$62,'01.1 - SO 01.1 Čerpací st...'!$C$68:$Q$97,'01.1 - SO 01.1 Čerpací st...'!$C$103:$Q$274)</definedName>
    <definedName name="__xlnm.Print_Area" localSheetId="2">('01.2 - SO 01.2 Přípojka N...'!$C$4:$Q$62,'01.2 - SO 01.2 Přípojka N...'!$C$68:$Q$88,'01.2 - SO 01.2 Přípojka N...'!$C$94:$Q$193)</definedName>
    <definedName name="__xlnm.Print_Area" localSheetId="3">('01.3 - SO 01.3 Příjezdová...'!$C$4:$Q$62,'01.3 - SO 01.3 Příjezdová...'!$C$68:$Q$92,'01.3 - SO 01.3 Příjezdová...'!$C$98:$Q$169)</definedName>
    <definedName name="__xlnm.Print_Area" localSheetId="4">('101 - VON'!$C$4:$Q$60,'101 - VON'!$C$66:$Q$83,'101 - VON'!$C$89:$Q$112)</definedName>
    <definedName name="__xlnm.Print_Area" localSheetId="0">('Rekapitulace stavby'!$C$4:$AP$62,'Rekapitulace stavby'!$C$68:$AP$88)</definedName>
    <definedName name="__xlnm.Print_Titles" localSheetId="1">'01.1 - SO 01.1 Čerpací st...'!$114:$114</definedName>
    <definedName name="__xlnm.Print_Titles" localSheetId="2">'01.2 - SO 01.2 Přípojka N...'!$105:$105</definedName>
    <definedName name="__xlnm.Print_Titles" localSheetId="3">'01.3 - SO 01.3 Příjezdová...'!$109:$109</definedName>
    <definedName name="__xlnm.Print_Titles" localSheetId="4">'101 - VON'!$99:$99</definedName>
    <definedName name="__xlnm.Print_Titles" localSheetId="0">'Rekapitulace stavby'!$77:$77</definedName>
    <definedName name="_xlnm.Print_Area" localSheetId="1">'01.1 - SO 01.1 Čerpací st...'!$B$67:$R$275</definedName>
    <definedName name="_xlnm.Print_Area" localSheetId="2">'01.2 - SO 01.2 Přípojka N...'!$B$67:$R$194</definedName>
    <definedName name="_xlnm.Print_Area" localSheetId="3">'01.3 - SO 01.3 Příjezdová...'!$B$67:$R$170</definedName>
    <definedName name="_xlnm.Print_Area" localSheetId="4">'101 - VON'!$B$65:$R$113</definedName>
    <definedName name="_xlnm.Print_Area" localSheetId="0">'Rekapitulace stavby'!$B$67:$AQ$89</definedName>
    <definedName name="_xlnm.Print_Titles" localSheetId="0">'Rekapitulace stavby'!$77:$77</definedName>
    <definedName name="_xlnm.Print_Titles" localSheetId="1">'01.1 - SO 01.1 Čerpací st...'!$114:$114</definedName>
    <definedName name="_xlnm.Print_Titles" localSheetId="2">'01.2 - SO 01.2 Přípojka N...'!$105:$105</definedName>
    <definedName name="_xlnm.Print_Titles" localSheetId="3">'01.3 - SO 01.3 Příjezdová...'!$109:$109</definedName>
    <definedName name="_xlnm.Print_Titles" localSheetId="4">'101 - VON'!$99:$99</definedName>
  </definedNames>
  <calcPr calcId="191029"/>
</workbook>
</file>

<file path=xl/sharedStrings.xml><?xml version="1.0" encoding="utf-8"?>
<sst xmlns="http://schemas.openxmlformats.org/spreadsheetml/2006/main" count="3843" uniqueCount="818">
  <si>
    <t>2012</t>
  </si>
  <si>
    <t>List obsahuje:</t>
  </si>
  <si>
    <t>1) Souhrnný list stavby</t>
  </si>
  <si>
    <t>2) Rekapitulace objektů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</si>
  <si>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</si>
  <si>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</si>
  <si>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</si>
  <si>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</si>
  <si>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</si>
  <si>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</si>
  <si>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</si>
  <si>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</si>
  <si>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</si>
  <si>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</si>
  <si>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</si>
  <si>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07</t>
  </si>
  <si>
    <t>Stavba:</t>
  </si>
  <si>
    <t>Horky nad Jizerou kanalizace ČSOV 1 a výtlak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</si>
  <si>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</si>
  <si>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</si>
  <si>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</si>
  <si>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</si>
  <si>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</si>
  <si>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</si>
  <si>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</si>
  <si>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</si>
  <si>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</si>
  <si>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</si>
  <si>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</si>
  <si>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</si>
  <si>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</si>
  <si>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</si>
  <si>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</si>
  <si>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</si>
  <si>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</si>
  <si>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</si>
  <si>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</si>
  <si>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</si>
  <si>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</si>
  <si>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</si>
  <si>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</si>
  <si>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</si>
  <si>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</si>
  <si>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</si>
  <si>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</si>
  <si>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</si>
  <si>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</si>
  <si>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</si>
  <si>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</si>
  <si>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</si>
  <si>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</si>
  <si>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</si>
  <si>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</si>
  <si>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</si>
  <si>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</si>
  <si>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</si>
  <si>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</si>
  <si>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</si>
  <si>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</si>
  <si>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</si>
  <si>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</si>
  <si>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</si>
  <si>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</si>
  <si>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</si>
  <si>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</si>
  <si>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</si>
  <si>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</si>
  <si>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1) Náklady z rozpočtů</t>
  </si>
  <si>
    <t>D</t>
  </si>
  <si>
    <t>0</t>
  </si>
  <si>
    <t>###NOIMPORT###</t>
  </si>
  <si>
    <t>IMPORT</t>
  </si>
  <si>
    <t>{ea390b52-304b-4f56-8a09-4483640ee515}</t>
  </si>
  <si>
    <t>{00000000-0000-0000-0000-000000000000}</t>
  </si>
  <si>
    <t>01</t>
  </si>
  <si>
    <t>SO 01 Čerpací stanice ČSOV 1</t>
  </si>
  <si>
    <t>1</t>
  </si>
  <si>
    <t>{f5159102-9e0d-48eb-bfa5-7aaf75b0317f}</t>
  </si>
  <si>
    <t>/</t>
  </si>
  <si>
    <t>01.1</t>
  </si>
  <si>
    <t>SO 01.1 Čerpací stanice ČSOV 1 a výtlak</t>
  </si>
  <si>
    <t>2</t>
  </si>
  <si>
    <t>{4d156553-3035-4fd2-b332-2138ef7648a1}</t>
  </si>
  <si>
    <t>01.2</t>
  </si>
  <si>
    <t>SO 01.2 Přípojka NN a datové přenosy</t>
  </si>
  <si>
    <t>{d9a250bd-e4b3-42b1-86b1-151ed65cac40}</t>
  </si>
  <si>
    <t>01.3</t>
  </si>
  <si>
    <t>SO 01.3 Příjezdová komunikace a zpevněné plochy</t>
  </si>
  <si>
    <t>{5c1d185f-31fc-4077-aa4b-b89db0a20f09}</t>
  </si>
  <si>
    <t>101</t>
  </si>
  <si>
    <t>{d3c9acf1-0b87-4456-8e8c-c1fb4e035734}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</si>
  <si>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</si>
  <si>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</si>
  <si>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</si>
  <si>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</si>
  <si>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</si>
  <si>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</si>
  <si>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</si>
  <si>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01 - SO 01 Čerpací stanice ČSOV 1</t>
  </si>
  <si>
    <t>Část:</t>
  </si>
  <si>
    <t>01.1 - SO 01.1 Čerpací stanice ČSOV 1 a výtlak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</si>
  <si>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</si>
  <si>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</si>
  <si>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</si>
  <si>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</si>
  <si>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</si>
  <si>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</si>
  <si>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</si>
  <si>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</si>
  <si>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</si>
  <si>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</si>
  <si>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</si>
  <si>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</si>
  <si>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89x - Přečerpávací stanice</t>
  </si>
  <si>
    <t xml:space="preserve">    9 - Ostatní konstrukce a práce, bourání</t>
  </si>
  <si>
    <t xml:space="preserve">    998 - Přesun hmot</t>
  </si>
  <si>
    <t>PSV - Práce a dodávky PSV</t>
  </si>
  <si>
    <t xml:space="preserve">    713 - Izolace tepelné</t>
  </si>
  <si>
    <t xml:space="preserve">    767 - Konstrukce zámečnické</t>
  </si>
  <si>
    <t xml:space="preserve">    783 - Dokončovací práce - nátěry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</si>
  <si>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</si>
  <si>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</si>
  <si>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</si>
  <si>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</si>
  <si>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</si>
  <si>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</si>
  <si>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</si>
  <si>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</si>
  <si>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</si>
  <si>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</si>
  <si>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hmotnost_x005F_x000D_
[t]J. hmotnost_x005F_x000D_
[t]J. hmotnost_x005F_x000D_
[t]J. hmotnost_x005F_x000D_
[t]J. hmotnost_x005F_x000D_
[t]J. hmotnost_x005F_x000D_
[t]J. hmotnost_x005F_x000D_
[t]J. hmotnost_x005F_x000D_
[t]J. hmotnost_x005F_x000D_
[t]J. hmotnost_x005F_x000D_
[t]J. hmotnost_x005F_x000D_
[t]</t>
  </si>
  <si>
    <t>Hmotnost_x005F_x000D_
celkem [t]Hmotnost_x005F_x000D_
celkem [t]Hmotnost_x005F_x000D_
celkem [t]Hmotnost_x005F_x000D_
celkem [t]Hmotnost_x005F_x000D_
celkem [t]Hmotnost_x005F_x000D_
celkem [t]Hmotnost_x005F_x000D_
celkem [t]Hmotnost_x005F_x000D_
celkem [t]Hmotnost_x005F_x000D_
celkem [t]Hmotnost_x005F_x000D_
celkem [t]Hmotnost_x005F_x000D_
celkem [t]</t>
  </si>
  <si>
    <t>J. suť [t]</t>
  </si>
  <si>
    <t>Suť Celkem [t]</t>
  </si>
  <si>
    <t>ROZPOCET</t>
  </si>
  <si>
    <t>K</t>
  </si>
  <si>
    <t>115101201</t>
  </si>
  <si>
    <t>Čerpání vody na dopravní výšku do 10 m průměrný přítok do 500 l/min</t>
  </si>
  <si>
    <t>hod</t>
  </si>
  <si>
    <t>4</t>
  </si>
  <si>
    <t>-612144106</t>
  </si>
  <si>
    <t>VV</t>
  </si>
  <si>
    <t>Součet</t>
  </si>
  <si>
    <t>115101301</t>
  </si>
  <si>
    <t>Pohotovost čerpací soupravy pro dopravní výšku do 10 m přítok do 500 l/min</t>
  </si>
  <si>
    <t>den</t>
  </si>
  <si>
    <t>925591163</t>
  </si>
  <si>
    <t>3</t>
  </si>
  <si>
    <t>121101101</t>
  </si>
  <si>
    <t>Sejmutí ornice s přemístěním na vzdálenost do 50 m</t>
  </si>
  <si>
    <t>m3</t>
  </si>
  <si>
    <t>452744082</t>
  </si>
  <si>
    <t>"výtlak" 0,8*38,3*0,2</t>
  </si>
  <si>
    <t>"pro ČS" 8,0*8,0*0,2</t>
  </si>
  <si>
    <t>131201101</t>
  </si>
  <si>
    <t>Hloubení jam nezapažených v hornině tř. 3 objemu do 100 m3</t>
  </si>
  <si>
    <t>-284055372</t>
  </si>
  <si>
    <t>"pro ČS" 7,2*7,2*0,6</t>
  </si>
  <si>
    <t>5</t>
  </si>
  <si>
    <t>131201109</t>
  </si>
  <si>
    <t>Příplatek za lepivost u hloubení jam nezapažených v hornině tř. 3</t>
  </si>
  <si>
    <t>329925058</t>
  </si>
  <si>
    <t>31,104*0,3</t>
  </si>
  <si>
    <t>6</t>
  </si>
  <si>
    <t>131301202</t>
  </si>
  <si>
    <t>Hloubení jam zapažených v hornině tř. 4 objemu do 1000 m3</t>
  </si>
  <si>
    <t>2077708777</t>
  </si>
  <si>
    <t>"pro ČS" 5,4*5,4*4,81</t>
  </si>
  <si>
    <t>7</t>
  </si>
  <si>
    <t>131301209</t>
  </si>
  <si>
    <t>Příplatek za lepivost u hloubení jam zapažených v hornině tř. 4</t>
  </si>
  <si>
    <t>1733867614</t>
  </si>
  <si>
    <t>140,26*0,3</t>
  </si>
  <si>
    <t>8</t>
  </si>
  <si>
    <t>132201201</t>
  </si>
  <si>
    <t>Hloubení rýh š do 2000 mm v hornině tř. 3 objemu do 100 m3</t>
  </si>
  <si>
    <t>1388545722</t>
  </si>
  <si>
    <t>0,8*2,0*38,3</t>
  </si>
  <si>
    <t>"odpočet ornice" -(0,8*0,2*38,3)</t>
  </si>
  <si>
    <t>9</t>
  </si>
  <si>
    <t>132201209</t>
  </si>
  <si>
    <t>Příplatek za lepivost k hloubení rýh š do 2000 mm v hornině tř. 3</t>
  </si>
  <si>
    <t>-1654803765</t>
  </si>
  <si>
    <t>55,152*0,3</t>
  </si>
  <si>
    <t>10</t>
  </si>
  <si>
    <t>151101101</t>
  </si>
  <si>
    <t>Zřízení příložného pažení a rozepření stěn rýh hl do 2 m</t>
  </si>
  <si>
    <t>m2</t>
  </si>
  <si>
    <t>-725537611</t>
  </si>
  <si>
    <t>2*2,0*38,3</t>
  </si>
  <si>
    <t>11</t>
  </si>
  <si>
    <t>151101111</t>
  </si>
  <si>
    <t>Odstranění příložného pažení a rozepření stěn rýh hl do 2 m</t>
  </si>
  <si>
    <t>1574501928</t>
  </si>
  <si>
    <t>12</t>
  </si>
  <si>
    <t>153111137</t>
  </si>
  <si>
    <t>Podélné svaření ocelových zaberaněných štětovnic z terénu</t>
  </si>
  <si>
    <t>m</t>
  </si>
  <si>
    <t>-1673873932</t>
  </si>
  <si>
    <t>12*4</t>
  </si>
  <si>
    <t>13</t>
  </si>
  <si>
    <t>153112112</t>
  </si>
  <si>
    <t>Nastražení ocelových štětovnic dl přes 10 m ve standardních podmínkách z terénu</t>
  </si>
  <si>
    <t>-204683521</t>
  </si>
  <si>
    <t>5,4*4*12</t>
  </si>
  <si>
    <t>14</t>
  </si>
  <si>
    <t>153112124</t>
  </si>
  <si>
    <t>Zaberanění ocelových štětovnic na dl do 16 m ve standardních podmínkách z terénu</t>
  </si>
  <si>
    <t>-117491671</t>
  </si>
  <si>
    <t>5,4*4*11</t>
  </si>
  <si>
    <t>M</t>
  </si>
  <si>
    <t>15920320R</t>
  </si>
  <si>
    <t>štětovnice VL 604, š = 600 mm</t>
  </si>
  <si>
    <t>t</t>
  </si>
  <si>
    <t>-1722945304</t>
  </si>
  <si>
    <t>36*12*0,0731</t>
  </si>
  <si>
    <t>16</t>
  </si>
  <si>
    <t>153116111</t>
  </si>
  <si>
    <t>Opracování ocelových kleštin nebo převázek hradicích stěn z terénu</t>
  </si>
  <si>
    <t>1946154538</t>
  </si>
  <si>
    <t>0,654+0,214</t>
  </si>
  <si>
    <t>17</t>
  </si>
  <si>
    <t>13010758</t>
  </si>
  <si>
    <t>ocel profilová IPE 270 jakost 11 375</t>
  </si>
  <si>
    <t>1591216672</t>
  </si>
  <si>
    <t>(4,8*2*0,0361)+(4,26*2*0,0361)</t>
  </si>
  <si>
    <t>18</t>
  </si>
  <si>
    <t>13010756</t>
  </si>
  <si>
    <t>ocel profilová IPE 240 jakost 11 375</t>
  </si>
  <si>
    <t>276867540</t>
  </si>
  <si>
    <t>1,74*4*0,0307</t>
  </si>
  <si>
    <t>19</t>
  </si>
  <si>
    <t>153116112</t>
  </si>
  <si>
    <t>Montáž ocelových kleštin nebo převázek hradicích stěn z terénu</t>
  </si>
  <si>
    <t>-2061891189</t>
  </si>
  <si>
    <t>20</t>
  </si>
  <si>
    <t>161101101</t>
  </si>
  <si>
    <t>Svislé přemístění výkopku z horniny tř. 1 až 4 hl výkopu do 2,5 m</t>
  </si>
  <si>
    <t>-864450669</t>
  </si>
  <si>
    <t>"rýhy" 55,152</t>
  </si>
  <si>
    <t>"jámy" (31,104+140,26)*0,4</t>
  </si>
  <si>
    <t>162301101</t>
  </si>
  <si>
    <t>Vodorovné přemístění do 500 m výkopku/sypaniny z horniny tř. 1 až 4</t>
  </si>
  <si>
    <t>66122869</t>
  </si>
  <si>
    <t>"obsyp, zásyp na mezideponii a zpět" 13,778+(173,954*2)</t>
  </si>
  <si>
    <t>22</t>
  </si>
  <si>
    <t>162701105</t>
  </si>
  <si>
    <t>Vodorovné přemístění do 10000 m výkopku/sypaniny z horniny tř. 1 až 4</t>
  </si>
  <si>
    <t>-934115762</t>
  </si>
  <si>
    <t>"přebytečný výkopek na skládku"</t>
  </si>
  <si>
    <t>(55,152+31,104+140,26-173,954)</t>
  </si>
  <si>
    <t>23</t>
  </si>
  <si>
    <t>167101102</t>
  </si>
  <si>
    <t>Nakládání výkopku z hornin tř. 1 až 4 přes 100 m3</t>
  </si>
  <si>
    <t>-1495746876</t>
  </si>
  <si>
    <t>"zásyp, obsyp" 173,954+13,778</t>
  </si>
  <si>
    <t>24</t>
  </si>
  <si>
    <t>171201211</t>
  </si>
  <si>
    <t>Poplatek za uložení stavebního odpadu - zeminy a kameniva na skládce</t>
  </si>
  <si>
    <t>971995548</t>
  </si>
  <si>
    <t>52,562*1,6</t>
  </si>
  <si>
    <t>25</t>
  </si>
  <si>
    <t>174101101</t>
  </si>
  <si>
    <t>Zásyp jam, šachet rýh nebo kolem objektů sypaninou se zhutněním</t>
  </si>
  <si>
    <t>1235207441</t>
  </si>
  <si>
    <t>"vytl. kubatura" -(0,8*0,55*38,3)</t>
  </si>
  <si>
    <t>"jámy" 31,104+140,26</t>
  </si>
  <si>
    <t>"vytl. kubatura" -((5,4*5,4*0,3)+(4,52*4,81)+(6,28*1,5*0,85*0,46)+(6,15*0,25))</t>
  </si>
  <si>
    <t>26</t>
  </si>
  <si>
    <t>175151101</t>
  </si>
  <si>
    <t>Obsypání potrubí strojně sypaninou bez prohození, uloženou do 3 m</t>
  </si>
  <si>
    <t>-1125720196</t>
  </si>
  <si>
    <t>0,8*0,45*38,3</t>
  </si>
  <si>
    <t>27</t>
  </si>
  <si>
    <t>58337331</t>
  </si>
  <si>
    <t>štěrkopísek frakce 0/22</t>
  </si>
  <si>
    <t>-1596094496</t>
  </si>
  <si>
    <t>13,778*1,67*1,23</t>
  </si>
  <si>
    <t>28</t>
  </si>
  <si>
    <t>212752213</t>
  </si>
  <si>
    <t>Trativod z drenážních trubek plastových flexibilních D do 160 mm včetně lože otevřený výkop</t>
  </si>
  <si>
    <t>-236178979</t>
  </si>
  <si>
    <t>29</t>
  </si>
  <si>
    <t>242111R1</t>
  </si>
  <si>
    <t>čerpací jímka DN 800 v. 600 mm z betonových skruží - zřízení a odstranění</t>
  </si>
  <si>
    <t>kus</t>
  </si>
  <si>
    <t>-321767884</t>
  </si>
  <si>
    <t>30</t>
  </si>
  <si>
    <t>451573111</t>
  </si>
  <si>
    <t>Lože pod potrubí otevřený výkop ze štěrkopísku</t>
  </si>
  <si>
    <t>-440105363</t>
  </si>
  <si>
    <t>"potrubí" 0,8*0,1*38,3</t>
  </si>
  <si>
    <t>31</t>
  </si>
  <si>
    <t>452311161</t>
  </si>
  <si>
    <t>Podkladní desky z betonu prostého tř. C 25/30 otevřený výkop</t>
  </si>
  <si>
    <t>-1205455837</t>
  </si>
  <si>
    <t>"ČS" 5,2*5,2*0,1</t>
  </si>
  <si>
    <t>32</t>
  </si>
  <si>
    <t>33</t>
  </si>
  <si>
    <t>871265201</t>
  </si>
  <si>
    <t>Montáž kanalizačního potrubí z PE SDR11 otevřený výkop svařovaných elektrotvarovkou D 110 x 10,0 mm</t>
  </si>
  <si>
    <t>1983306757</t>
  </si>
  <si>
    <t>"výtlak" 38,3</t>
  </si>
  <si>
    <t>34</t>
  </si>
  <si>
    <t>2861338R</t>
  </si>
  <si>
    <t>potrubí kanalizační tlakové PE100 SDR 11, tyče s ochraným pláštěm 110 x 10,0 mm</t>
  </si>
  <si>
    <t>1877133847</t>
  </si>
  <si>
    <t>35</t>
  </si>
  <si>
    <t>8713151R1</t>
  </si>
  <si>
    <t>potrubí z PVC DN 100</t>
  </si>
  <si>
    <t>1847372941</t>
  </si>
  <si>
    <t>"odvětrání jímky" 7,6+2,6</t>
  </si>
  <si>
    <t>36</t>
  </si>
  <si>
    <t>8713152R1</t>
  </si>
  <si>
    <t>potrubí z PVC DN 150</t>
  </si>
  <si>
    <t>930687349</t>
  </si>
  <si>
    <t>"odvětrání provozní nádrže" 6,6+2,6</t>
  </si>
  <si>
    <t>37</t>
  </si>
  <si>
    <t>877265201</t>
  </si>
  <si>
    <t>Montáž elektrospojek na kanalizačním potrubí z PE trub d 110</t>
  </si>
  <si>
    <t>-1084368763</t>
  </si>
  <si>
    <t>38</t>
  </si>
  <si>
    <t>2865313R</t>
  </si>
  <si>
    <t>integrovaný lemový nákružek s přírubou PE100 SDR11 110/100</t>
  </si>
  <si>
    <t>-1511608210</t>
  </si>
  <si>
    <t>39</t>
  </si>
  <si>
    <t>877265210</t>
  </si>
  <si>
    <t>Montáž elektrokolen 45° na kanalizačním potrubí z PE trub d 110</t>
  </si>
  <si>
    <t>-1023369401</t>
  </si>
  <si>
    <t>2+2</t>
  </si>
  <si>
    <t>40</t>
  </si>
  <si>
    <t>28614842</t>
  </si>
  <si>
    <t>koleno 45° SDR 11 PE 100 PN 16 D 110mm</t>
  </si>
  <si>
    <t>243840006</t>
  </si>
  <si>
    <t>41</t>
  </si>
  <si>
    <t>2861423R</t>
  </si>
  <si>
    <t>koleno 22,5° SDR 11 PE 100 PN 16 D 110mm</t>
  </si>
  <si>
    <t>1856779665</t>
  </si>
  <si>
    <t>42</t>
  </si>
  <si>
    <t>43</t>
  </si>
  <si>
    <t>44</t>
  </si>
  <si>
    <t>877350R5</t>
  </si>
  <si>
    <t>Odvětrávací potrubí pro šachtu DN 150 HT -  dodávka a montáž</t>
  </si>
  <si>
    <t>-1662306119</t>
  </si>
  <si>
    <t>45</t>
  </si>
  <si>
    <t>892271111</t>
  </si>
  <si>
    <t>Tlaková zkouška vodou potrubí DN 100 nebo 125</t>
  </si>
  <si>
    <t>1886144274</t>
  </si>
  <si>
    <t>46</t>
  </si>
  <si>
    <t>892372111</t>
  </si>
  <si>
    <t>Zabezpečení konců potrubí DN do 300 při tlakových zkouškách vodou</t>
  </si>
  <si>
    <t>-1420476202</t>
  </si>
  <si>
    <t>47</t>
  </si>
  <si>
    <t>48</t>
  </si>
  <si>
    <t>49</t>
  </si>
  <si>
    <t>894608112</t>
  </si>
  <si>
    <t>Výztuž šachet z betonářské oceli 10 505</t>
  </si>
  <si>
    <t>1535386922</t>
  </si>
  <si>
    <t>50</t>
  </si>
  <si>
    <t>8997131R</t>
  </si>
  <si>
    <t>Označník vč. ocelové trubky DN 38x2,5 dl. 1900 mm</t>
  </si>
  <si>
    <t>84067144</t>
  </si>
  <si>
    <t>51</t>
  </si>
  <si>
    <t>899721111</t>
  </si>
  <si>
    <t>Signalizační vodič DN do 150 mm na potrubí</t>
  </si>
  <si>
    <t>1467000016</t>
  </si>
  <si>
    <t>52</t>
  </si>
  <si>
    <t>899722113</t>
  </si>
  <si>
    <t>Krytí potrubí z plastů výstražnou fólií z PVC 34cm</t>
  </si>
  <si>
    <t>-1301771785</t>
  </si>
  <si>
    <t>53</t>
  </si>
  <si>
    <t>8938R55</t>
  </si>
  <si>
    <t>kpl</t>
  </si>
  <si>
    <t>1101486466</t>
  </si>
  <si>
    <t>54</t>
  </si>
  <si>
    <t>8938R66</t>
  </si>
  <si>
    <t>Montáže čerpací stanice</t>
  </si>
  <si>
    <t>1995252518</t>
  </si>
  <si>
    <t>55</t>
  </si>
  <si>
    <t>933901111</t>
  </si>
  <si>
    <t>Provedení zkoušky vodotěsnosti nádrže do 1000 m3</t>
  </si>
  <si>
    <t>-1939070848</t>
  </si>
  <si>
    <t>"ČS" 4,52*4,34</t>
  </si>
  <si>
    <t>56</t>
  </si>
  <si>
    <t>08211321</t>
  </si>
  <si>
    <t>voda pitná pro ostatní odběratele</t>
  </si>
  <si>
    <t>662534083</t>
  </si>
  <si>
    <t>57</t>
  </si>
  <si>
    <t>998144471</t>
  </si>
  <si>
    <t>Přesun hmot pro  nádrže, jímky a zásobníky v do 25 m</t>
  </si>
  <si>
    <t>-297181308</t>
  </si>
  <si>
    <t>58</t>
  </si>
  <si>
    <t>713111127</t>
  </si>
  <si>
    <t>Montáž izolace tepelné spodem stropů lepením celoplošně rohoží, pásů, dílců, desek</t>
  </si>
  <si>
    <t>-824907068</t>
  </si>
  <si>
    <t>"strop ČS"</t>
  </si>
  <si>
    <t>((3,14*1,2*1,2)-(0,8*0,8))</t>
  </si>
  <si>
    <t>59</t>
  </si>
  <si>
    <t>28376365</t>
  </si>
  <si>
    <t>deska XPStl 40mm</t>
  </si>
  <si>
    <t>1783450352</t>
  </si>
  <si>
    <t>60</t>
  </si>
  <si>
    <t>998713201</t>
  </si>
  <si>
    <t>Přesun hmot procentní pro izolace tepelné v objektech v do 6 m</t>
  </si>
  <si>
    <t>-1349613959</t>
  </si>
  <si>
    <t>61</t>
  </si>
  <si>
    <t>767832Z1</t>
  </si>
  <si>
    <t>Nerezový žebřík s výsuvným madlem a záchytným systémem - dodávka a montáž</t>
  </si>
  <si>
    <t>kg</t>
  </si>
  <si>
    <t>-1607941684</t>
  </si>
  <si>
    <t>"1/Z" 30,2</t>
  </si>
  <si>
    <t>62</t>
  </si>
  <si>
    <t>767832Z3</t>
  </si>
  <si>
    <t>konzole s objímkou pro uchycení potrubí výtlaku - nerez  - dodávka a montáž</t>
  </si>
  <si>
    <t>692941922</t>
  </si>
  <si>
    <t>"3/Z" 4,86</t>
  </si>
  <si>
    <t>63</t>
  </si>
  <si>
    <t>998767201</t>
  </si>
  <si>
    <t>Přesun hmot procentní pro zámečnické konstrukce v objektech v do 6 m</t>
  </si>
  <si>
    <t>1247992894</t>
  </si>
  <si>
    <t>64</t>
  </si>
  <si>
    <t>783947R</t>
  </si>
  <si>
    <t>bezprašný nátěr na beton</t>
  </si>
  <si>
    <t>796298600</t>
  </si>
  <si>
    <t>((3,14*1,4*1,4)-(0,8*0,8))</t>
  </si>
  <si>
    <t>01.2 - SO 01.2 Přípojka NN a datové přenosy</t>
  </si>
  <si>
    <t>D1 - Dodávka skříní a přístrojů</t>
  </si>
  <si>
    <t>D2 - Dodávka kabelů a vodičů</t>
  </si>
  <si>
    <t>D3 - Montážní práce a materiál</t>
  </si>
  <si>
    <t>J. hmotnost_x005F_x000D_
[t]J. hmotnost_x005F_x000D_
[t]J. hmotnost_x005F_x000D_
[t]J. hmotnost_x005F_x000D_
[t]J. hmotnost_x005F_x000D_
[t]J. hmotnost_x005F_x000D_
[t]</t>
  </si>
  <si>
    <t>Hmotnost_x005F_x000D_
celkem [t]Hmotnost_x005F_x000D_
celkem [t]Hmotnost_x005F_x000D_
celkem [t]Hmotnost_x005F_x000D_
celkem [t]Hmotnost_x005F_x000D_
celkem [t]Hmotnost_x005F_x000D_
celkem [t]</t>
  </si>
  <si>
    <t>Pol72</t>
  </si>
  <si>
    <t>Dodávka rozváděče RM, plastová rozváděčová skříň, zapuštěná, 1000x800x300 mm, IP66, dvířka zámek pro půlvložku FAB, klika SOFTLINE BPZ-SH</t>
  </si>
  <si>
    <t>ks</t>
  </si>
  <si>
    <t>-183952729</t>
  </si>
  <si>
    <t>Pol73</t>
  </si>
  <si>
    <t>3 pol. Vypínač 63A/400V</t>
  </si>
  <si>
    <t>44360559</t>
  </si>
  <si>
    <t>Pol3</t>
  </si>
  <si>
    <t>1.pol. Jistič 6A/B</t>
  </si>
  <si>
    <t>2084789133</t>
  </si>
  <si>
    <t>Pol4</t>
  </si>
  <si>
    <t>Přepěťová ochrana 4.pol., 275V, typ C, signalizace</t>
  </si>
  <si>
    <t>-1269257810</t>
  </si>
  <si>
    <t>Pol5</t>
  </si>
  <si>
    <t>Signální svítidlo LED, 230VAC ( 3x bílá, 2x žlutá)</t>
  </si>
  <si>
    <t>-399090468</t>
  </si>
  <si>
    <t>Pol6</t>
  </si>
  <si>
    <t>Vestavná zásuvka 230V/16A</t>
  </si>
  <si>
    <t>-1122059954</t>
  </si>
  <si>
    <t>Pol74</t>
  </si>
  <si>
    <t>Pomocné relé 4P-5A, cívka 12VDC</t>
  </si>
  <si>
    <t>190756500</t>
  </si>
  <si>
    <t>Pol75</t>
  </si>
  <si>
    <t>Regulátor teploty</t>
  </si>
  <si>
    <t>-908989937</t>
  </si>
  <si>
    <t>Pol76</t>
  </si>
  <si>
    <t>Topné těleso</t>
  </si>
  <si>
    <t>1322953677</t>
  </si>
  <si>
    <t>Pol77</t>
  </si>
  <si>
    <t>Třípólový motorový stykač 16A, 400V, cívka 24V, 50 Hz</t>
  </si>
  <si>
    <t>-641935031</t>
  </si>
  <si>
    <t>Pol78</t>
  </si>
  <si>
    <t>4pol. Proudový chránič, 25A/30 mA</t>
  </si>
  <si>
    <t>931111194</t>
  </si>
  <si>
    <t>Pol13</t>
  </si>
  <si>
    <t>Pomocné relé 4P-5A, cívka 230V, 50Hz</t>
  </si>
  <si>
    <t>1966592767</t>
  </si>
  <si>
    <t>Pol11</t>
  </si>
  <si>
    <t>Motorový spínač do 16A, 400V</t>
  </si>
  <si>
    <t>1494697007</t>
  </si>
  <si>
    <t>Pol79</t>
  </si>
  <si>
    <t>Ovládací přepínač - 2x R-0-A, 3/3</t>
  </si>
  <si>
    <t>1360634317</t>
  </si>
  <si>
    <t>Pol15</t>
  </si>
  <si>
    <t>Pomocný kontakt pro stykač 2/2</t>
  </si>
  <si>
    <t>-934139176</t>
  </si>
  <si>
    <t>Pol16</t>
  </si>
  <si>
    <t>Pomocný kontakt pro motorový spínač 2/2</t>
  </si>
  <si>
    <t>-287613724</t>
  </si>
  <si>
    <t>Pol17</t>
  </si>
  <si>
    <t>Svorka do 4 mm2</t>
  </si>
  <si>
    <t>260770134</t>
  </si>
  <si>
    <t>Pol80</t>
  </si>
  <si>
    <t>Proudový chránič s jističem 2P,16A/B, 30mA</t>
  </si>
  <si>
    <t>-673532120</t>
  </si>
  <si>
    <t>Pol81</t>
  </si>
  <si>
    <t>Drobný montážní materiál</t>
  </si>
  <si>
    <t>-1169741945</t>
  </si>
  <si>
    <t>Pol82</t>
  </si>
  <si>
    <t>Dveřní kontakt v RM, 2A, 24V</t>
  </si>
  <si>
    <t>1258785866</t>
  </si>
  <si>
    <t>Pol83</t>
  </si>
  <si>
    <t>Koncový spínač na poklop, vnější vinutá pružina</t>
  </si>
  <si>
    <t>-2139705056</t>
  </si>
  <si>
    <t>Pol22</t>
  </si>
  <si>
    <t>Relé pro kontrolu napájení a sled fází, 2P, 400V</t>
  </si>
  <si>
    <t>-985572257</t>
  </si>
  <si>
    <t>Pol23</t>
  </si>
  <si>
    <t>Pojistkový odpínač. 6A/400V, vč. Pojistek</t>
  </si>
  <si>
    <t>1737497131</t>
  </si>
  <si>
    <t>Pol84</t>
  </si>
  <si>
    <t>3.pol. Jistič 20A/B</t>
  </si>
  <si>
    <t>967088814</t>
  </si>
  <si>
    <t>Pol25</t>
  </si>
  <si>
    <t>Pomocné relé 4P-5A, cívka 24V, 50Hz</t>
  </si>
  <si>
    <t>-1511023668</t>
  </si>
  <si>
    <t>Pol26</t>
  </si>
  <si>
    <t>1.pol. Jistič 10A/B</t>
  </si>
  <si>
    <t>-446122120</t>
  </si>
  <si>
    <t>Pol27</t>
  </si>
  <si>
    <t>Transformátor 230/24, 63 VA, bezpečnostní</t>
  </si>
  <si>
    <t>107502603</t>
  </si>
  <si>
    <t>Pol28</t>
  </si>
  <si>
    <t>Dvoupólový jistič 6A/B</t>
  </si>
  <si>
    <t>1990445442</t>
  </si>
  <si>
    <t>Pol85</t>
  </si>
  <si>
    <t>Napájecí zdroj 230/24VDC pro ŘS, ochrana akumulátorů</t>
  </si>
  <si>
    <t>-1094405085</t>
  </si>
  <si>
    <t>Pol86</t>
  </si>
  <si>
    <t>Telemetrická stanice a komunikační modul, , digitální a analogové vstupy, digitální výstupy, programovatelný, TS -TBOX, 8DI,8DO,4AI</t>
  </si>
  <si>
    <t>-185336760</t>
  </si>
  <si>
    <t>Pol87</t>
  </si>
  <si>
    <t>Záložní akumulátor 12V, 22Ah, bezúdržbový</t>
  </si>
  <si>
    <t>1534802688</t>
  </si>
  <si>
    <t>Pol88</t>
  </si>
  <si>
    <t>Přenosová anténa</t>
  </si>
  <si>
    <t>-1951978547</t>
  </si>
  <si>
    <t>Pol89</t>
  </si>
  <si>
    <t>Bleskojistka pro anténní svod</t>
  </si>
  <si>
    <t>-498582534</t>
  </si>
  <si>
    <t>Pol90</t>
  </si>
  <si>
    <t>Součtové hodiny provozního stavu, 24VAC</t>
  </si>
  <si>
    <t>1350888542</t>
  </si>
  <si>
    <t>Pol91</t>
  </si>
  <si>
    <t>Přepěťová ochrana typu D, dvoupólová, 230VAC</t>
  </si>
  <si>
    <t>1792464039</t>
  </si>
  <si>
    <t>Pol92</t>
  </si>
  <si>
    <t>3.pol. Jistič 40A/B</t>
  </si>
  <si>
    <t>1658514074</t>
  </si>
  <si>
    <t>Pol93</t>
  </si>
  <si>
    <t>Třípólový motorový stykač 16A, 400V, cívka 230V, 50 Hz</t>
  </si>
  <si>
    <t>-1134363400</t>
  </si>
  <si>
    <t>Pol94</t>
  </si>
  <si>
    <t>Zobrazovací a programovatelný přístroj AP11,analogový vstup a výstup, kontaktní výstup, barevný displej</t>
  </si>
  <si>
    <t>1228165755</t>
  </si>
  <si>
    <t>Pol95</t>
  </si>
  <si>
    <t>Přepěťová ochrana analogové linky, dvojitá, 30VDC</t>
  </si>
  <si>
    <t>-1652755632</t>
  </si>
  <si>
    <t>Pol36</t>
  </si>
  <si>
    <t>Kabel CYKY-J 3x1,5 mm2</t>
  </si>
  <si>
    <t>1600987540</t>
  </si>
  <si>
    <t>Pol37</t>
  </si>
  <si>
    <t>Kabel CYKY-J 3x2,5 mm2</t>
  </si>
  <si>
    <t>1545380951</t>
  </si>
  <si>
    <t>Pol38</t>
  </si>
  <si>
    <t>Kabel JYTY 7x1</t>
  </si>
  <si>
    <t>-1182091797</t>
  </si>
  <si>
    <t>Pol39</t>
  </si>
  <si>
    <t>Vodič CYA 6 mm2 – zelenožlutý</t>
  </si>
  <si>
    <t>1969613630</t>
  </si>
  <si>
    <t>Pol40</t>
  </si>
  <si>
    <t>Vodič CYA 50</t>
  </si>
  <si>
    <t>1082686733</t>
  </si>
  <si>
    <t>Pol96</t>
  </si>
  <si>
    <t>Zemnící pásek FeZn 30x4 volně vč. svorek</t>
  </si>
  <si>
    <t>1544007414</t>
  </si>
  <si>
    <t>Pol97</t>
  </si>
  <si>
    <t>Kabel CYKY-J 4x16</t>
  </si>
  <si>
    <t>1496072264</t>
  </si>
  <si>
    <t>Pol98</t>
  </si>
  <si>
    <t>Kabel CYKY-J 4x10</t>
  </si>
  <si>
    <t>-626575927</t>
  </si>
  <si>
    <t>Pol99</t>
  </si>
  <si>
    <t>Vodič CYA 25</t>
  </si>
  <si>
    <t>2115774190</t>
  </si>
  <si>
    <t>Pol100</t>
  </si>
  <si>
    <t>Kabel CYKY-J 5x4</t>
  </si>
  <si>
    <t>1241588199</t>
  </si>
  <si>
    <t>Pol43</t>
  </si>
  <si>
    <t>Krabicová rozvodka na povrch do 6 mm2</t>
  </si>
  <si>
    <t>278141831</t>
  </si>
  <si>
    <t>Pol101</t>
  </si>
  <si>
    <t>Chránička DN 50 vč. Montáže</t>
  </si>
  <si>
    <t>1926322493</t>
  </si>
  <si>
    <t>Pol102</t>
  </si>
  <si>
    <t>Montáž kabelové trasy</t>
  </si>
  <si>
    <t>-503052839</t>
  </si>
  <si>
    <t>Pol46</t>
  </si>
  <si>
    <t>Měření zemního odporu</t>
  </si>
  <si>
    <t>1309941280</t>
  </si>
  <si>
    <t>Pol47</t>
  </si>
  <si>
    <t>Revize vč. Výchozí zprávy</t>
  </si>
  <si>
    <t>-1917932245</t>
  </si>
  <si>
    <t>Pol48</t>
  </si>
  <si>
    <t>Ocelová nosná konstrukce metalizovaná</t>
  </si>
  <si>
    <t>-161180229</t>
  </si>
  <si>
    <t>Pol49</t>
  </si>
  <si>
    <t>Montáž šňůry do 12x4</t>
  </si>
  <si>
    <t>-864420762</t>
  </si>
  <si>
    <t>Pol103</t>
  </si>
  <si>
    <t>Chránička ohebná pr. 90</t>
  </si>
  <si>
    <t>-1337390342</t>
  </si>
  <si>
    <t>Pol104</t>
  </si>
  <si>
    <t>Rozvodnice plastová do 100kg</t>
  </si>
  <si>
    <t>-422975689</t>
  </si>
  <si>
    <t>Pol105</t>
  </si>
  <si>
    <t>Zához výkopu 50x 80,  tř.3</t>
  </si>
  <si>
    <t>574076736</t>
  </si>
  <si>
    <t>Pol53</t>
  </si>
  <si>
    <t>Montáž ovládacího prvku M+R</t>
  </si>
  <si>
    <t>1326823996</t>
  </si>
  <si>
    <t>Pol54</t>
  </si>
  <si>
    <t>Plechový zákryt před rozváděč RM, 2m2, na visací zámek</t>
  </si>
  <si>
    <t>1145447557</t>
  </si>
  <si>
    <t>Pol106</t>
  </si>
  <si>
    <t>Výkop 50x 80 cm, tř.3, vč. kabelového lože</t>
  </si>
  <si>
    <t>-1696447790</t>
  </si>
  <si>
    <t>Pol107</t>
  </si>
  <si>
    <t>Ponorná tlaková sonda, 4-20 mA, vč uchycení</t>
  </si>
  <si>
    <t>25955625</t>
  </si>
  <si>
    <t>Pol57</t>
  </si>
  <si>
    <t>Ochranné pospojování Cu 4 - 16 mm2</t>
  </si>
  <si>
    <t>-795090701</t>
  </si>
  <si>
    <t>65</t>
  </si>
  <si>
    <t>Pol58</t>
  </si>
  <si>
    <t>Hromosvodná svorka do 2 šroubů</t>
  </si>
  <si>
    <t>75800358</t>
  </si>
  <si>
    <t>66</t>
  </si>
  <si>
    <t>Pol59</t>
  </si>
  <si>
    <t>Přípojení motoru do 25 kW</t>
  </si>
  <si>
    <t>-1288070071</t>
  </si>
  <si>
    <t>67</t>
  </si>
  <si>
    <t>Pol60</t>
  </si>
  <si>
    <t>Plovákový spínač do splaškové vody, 1P, těžký</t>
  </si>
  <si>
    <t>1792493428</t>
  </si>
  <si>
    <t>68</t>
  </si>
  <si>
    <t>Pol108</t>
  </si>
  <si>
    <t>Venkovní svítidlo s košem, 60W, IP54</t>
  </si>
  <si>
    <t>1562392087</t>
  </si>
  <si>
    <t>69</t>
  </si>
  <si>
    <t>Pol109</t>
  </si>
  <si>
    <t>Zásuvková kombinovaná skříň, 32A/400V, 16A/230V</t>
  </si>
  <si>
    <t>1658255252</t>
  </si>
  <si>
    <t>70</t>
  </si>
  <si>
    <t>Pol63</t>
  </si>
  <si>
    <t>Montáž konstrukce do 10 kg</t>
  </si>
  <si>
    <t>-1748464967</t>
  </si>
  <si>
    <t>71</t>
  </si>
  <si>
    <t>Pol64</t>
  </si>
  <si>
    <t>Ukončení kabelu do 4x16</t>
  </si>
  <si>
    <t>-475272830</t>
  </si>
  <si>
    <t>72</t>
  </si>
  <si>
    <t>Pol110</t>
  </si>
  <si>
    <t>Potrubí DN150 pro větrání</t>
  </si>
  <si>
    <t>943084112</t>
  </si>
  <si>
    <t>73</t>
  </si>
  <si>
    <t>Pol66</t>
  </si>
  <si>
    <t>Výkop 50x 120 cm, tř.3</t>
  </si>
  <si>
    <t>-1501786882</t>
  </si>
  <si>
    <t>74</t>
  </si>
  <si>
    <t>Pol67</t>
  </si>
  <si>
    <t>Zához výkopu 50x 120,  tř.3</t>
  </si>
  <si>
    <t>-91058444</t>
  </si>
  <si>
    <t>75</t>
  </si>
  <si>
    <t>Pol68</t>
  </si>
  <si>
    <t>Chránička tuhá 110 mm</t>
  </si>
  <si>
    <t>865750411</t>
  </si>
  <si>
    <t>76</t>
  </si>
  <si>
    <t>Pol69</t>
  </si>
  <si>
    <t>1081949142</t>
  </si>
  <si>
    <t>77</t>
  </si>
  <si>
    <t>Pol111</t>
  </si>
  <si>
    <t>1701711595</t>
  </si>
  <si>
    <t>78</t>
  </si>
  <si>
    <t>Pol112</t>
  </si>
  <si>
    <t>210642110</t>
  </si>
  <si>
    <t>79</t>
  </si>
  <si>
    <t>Pol113</t>
  </si>
  <si>
    <t>Přípojnice hlavního pospojení</t>
  </si>
  <si>
    <t>-136941046</t>
  </si>
  <si>
    <t>80</t>
  </si>
  <si>
    <t>Pol114</t>
  </si>
  <si>
    <t>Instalační spínač v krabici, IP44, 10A/230V</t>
  </si>
  <si>
    <t>1324126091</t>
  </si>
  <si>
    <t>81</t>
  </si>
  <si>
    <t>Pol115</t>
  </si>
  <si>
    <t>Elektroměrová rozvodnice zapuštěná do pilíře, jednotarifní přímé měření, jistič 25A/3/B</t>
  </si>
  <si>
    <t>-859419355</t>
  </si>
  <si>
    <t>82</t>
  </si>
  <si>
    <t>Pol116</t>
  </si>
  <si>
    <t>2046399434</t>
  </si>
  <si>
    <t>83</t>
  </si>
  <si>
    <t>Pol117</t>
  </si>
  <si>
    <t>Indukční průtokoměr v odděleném provedení, snímač a převodník, napájení 230VAC</t>
  </si>
  <si>
    <t>-1207030873</t>
  </si>
  <si>
    <t>01.3 - SO 01.3 Příjezdová komunikace a zpevněné plochy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</si>
  <si>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</si>
  <si>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</si>
  <si>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</si>
  <si>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>J. hmotnost_x005F_x000D_
[t]J. hmotnost_x005F_x000D_
[t]J. hmotnost_x005F_x000D_
[t]J. hmotnost_x005F_x000D_
[t]</t>
  </si>
  <si>
    <t>Hmotnost_x005F_x000D_
celkem [t]Hmotnost_x005F_x000D_
celkem [t]Hmotnost_x005F_x000D_
celkem [t]Hmotnost_x005F_x000D_
celkem [t]</t>
  </si>
  <si>
    <t>-2125273573</t>
  </si>
  <si>
    <t>((16,4*4,64)+(3,5*3,0*0,5*2))*0,2</t>
  </si>
  <si>
    <t>-937069434</t>
  </si>
  <si>
    <t>"obsyp kolem komunikace skrytou zeminou" 17,319</t>
  </si>
  <si>
    <t>181951102</t>
  </si>
  <si>
    <t>Úprava pláně v hornině tř. 1 až 4 se zhutněním</t>
  </si>
  <si>
    <t>1382266240</t>
  </si>
  <si>
    <t>"dlážděná plocha" 4,0*4,0</t>
  </si>
  <si>
    <t>"příjezdová komunikace" (16,4*3,0)+(4,0*4,5*0,5*2)</t>
  </si>
  <si>
    <t>339921131</t>
  </si>
  <si>
    <t>Osazování betonových palisád do betonového základu v řadě výšky prvku do 0,5 m</t>
  </si>
  <si>
    <t>1776194823</t>
  </si>
  <si>
    <t>"kolem dlážděné plochy" 4,0*4</t>
  </si>
  <si>
    <t>59228418</t>
  </si>
  <si>
    <t>palisáda tyčová hranatá betonová barevná 11x11x40 cm</t>
  </si>
  <si>
    <t>1183289080</t>
  </si>
  <si>
    <t>16/0,11</t>
  </si>
  <si>
    <t>564710011</t>
  </si>
  <si>
    <t>Podklad z kameniva hrubého drceného vel. 8-16 mm tl. 50 mm</t>
  </si>
  <si>
    <t>-445251234</t>
  </si>
  <si>
    <t>564731111</t>
  </si>
  <si>
    <t>Podklad z kameniva hrubého drceného vel. 0-63 mm tl 100 mm</t>
  </si>
  <si>
    <t>330731341</t>
  </si>
  <si>
    <t>564861111</t>
  </si>
  <si>
    <t>Podklad ze štěrkodrtě ŠD tl 200 mm</t>
  </si>
  <si>
    <t>-1413656759</t>
  </si>
  <si>
    <t>565145111</t>
  </si>
  <si>
    <t>Asfaltový beton vrstva podkladní ACP 16 (obalované kamenivo OKS) tl 60 mm š do 3 m</t>
  </si>
  <si>
    <t>-1141502495</t>
  </si>
  <si>
    <t>567122111</t>
  </si>
  <si>
    <t>Podklad ze směsi stmelené cementem SC C 8/10 (KSC I) tl 120 mm</t>
  </si>
  <si>
    <t>-498971358</t>
  </si>
  <si>
    <t>573312711</t>
  </si>
  <si>
    <t>Prolití podkladu asfaltem v množství 8 kg/m2</t>
  </si>
  <si>
    <t>1723638436</t>
  </si>
  <si>
    <t>577134111</t>
  </si>
  <si>
    <t>Asfaltový beton vrstva obrusná ACO 11 (ABS) tř. I tl 40 mm š do 3 m z nemodifikovaného asfaltu</t>
  </si>
  <si>
    <t>-13894865</t>
  </si>
  <si>
    <t>596211110</t>
  </si>
  <si>
    <t>-1095906916</t>
  </si>
  <si>
    <t>592450R</t>
  </si>
  <si>
    <t>dlažba betonová tl. 60 mm</t>
  </si>
  <si>
    <t>-224822573</t>
  </si>
  <si>
    <t>637211122</t>
  </si>
  <si>
    <t>Okapový chodník z betonových dlaždic tl 60 mm kladených do písku se zalitím spár MC</t>
  </si>
  <si>
    <t>-989556964</t>
  </si>
  <si>
    <t>"beton. dlažba 500x500" 0,5*4,0</t>
  </si>
  <si>
    <t>916131213</t>
  </si>
  <si>
    <t>Osazení silničního obrubníku betonového stojatého s boční opěrou do lože z betonu prostého</t>
  </si>
  <si>
    <t>-578514936</t>
  </si>
  <si>
    <t>"příjezdová komunikace" 18,5+18,5+3,0</t>
  </si>
  <si>
    <t>59217023</t>
  </si>
  <si>
    <t>obrubník betonový chodníkový 100x15x25cm</t>
  </si>
  <si>
    <t>-1873763120</t>
  </si>
  <si>
    <t>916991121</t>
  </si>
  <si>
    <t>Lože pod obrubníky, krajníky nebo obruby z dlažebních kostek z betonu prostého</t>
  </si>
  <si>
    <t>2103092342</t>
  </si>
  <si>
    <t>"betonový obrubník" 0,03*40</t>
  </si>
  <si>
    <t>998225111</t>
  </si>
  <si>
    <t>Přesun hmot pro pozemní komunikace s krytem z kamene, monolitickým betonovým nebo živičným</t>
  </si>
  <si>
    <t>-988360989</t>
  </si>
  <si>
    <t>VRN - Vedlejší rozpočtové náklady</t>
  </si>
  <si>
    <t>J. hmotnost_x005F_x000D_
[t]</t>
  </si>
  <si>
    <t>Hmotnost_x005F_x000D_
celkem [t]</t>
  </si>
  <si>
    <t>Zařízení staveniště</t>
  </si>
  <si>
    <t>-849424037</t>
  </si>
  <si>
    <t>1767008926</t>
  </si>
  <si>
    <t>-252894991</t>
  </si>
  <si>
    <t>Komplexní dodávka čerpací stanice vč. stropní desky a technologického vystrojení ( popis viz projekt )</t>
  </si>
  <si>
    <t>Zdění pilíře vč. Přípomocí, krycí desky teraco</t>
  </si>
  <si>
    <t>Potrubí DN100 a DN 150 pro větrání</t>
  </si>
  <si>
    <t>Výkop a základ pilíře z betonu</t>
  </si>
  <si>
    <t>Materiál pro výstavbu pilíře (pro RM a RE) z cihe Klinker, malty, krycí deska teraco armovaná, 2 mřížky nerez pro odvětrání, hydroizolace z asfaltového pásu modifikovaného ve 2 vrstvách.</t>
  </si>
  <si>
    <t>Pol118</t>
  </si>
  <si>
    <t>Úprava stávajcí SS200 pro připojení přípojky</t>
  </si>
  <si>
    <t>Kladení zámkové dlažby komunikací pro pěší tl 60 mm skupiny A pl do 50 m2 vč. dodání ložné vrstvy tl. 40 mm</t>
  </si>
  <si>
    <t>Rozprostření a urovnání ornice tl. do 0,2 m  s její dopravou do 50 m</t>
  </si>
  <si>
    <t>919112212</t>
  </si>
  <si>
    <t>Řezání spár pro vytvoření komůrky š 10 mm hl 20 mm pro těsnící zálivku v živičném krytu</t>
  </si>
  <si>
    <t>Těsnění spár zálivkou za tepla pro komůrky š 10 mm hl 20 mm s těsnicím profilem</t>
  </si>
  <si>
    <t>919122111</t>
  </si>
  <si>
    <t>Podkladní polštář ze štěrku fr. 16-32</t>
  </si>
  <si>
    <t xml:space="preserve">"pod ČS" 3,14*2,4*2,4*0,2 </t>
  </si>
  <si>
    <t>Základová deska ČS z betonu C5/30 XC4, XF3, XA1</t>
  </si>
  <si>
    <t>Betonová výplň dna  ČS z betonu C5/30 XC4, XF3, XA1 včetně vytvoření odvodňovací jímky 400x400 mm vybedněním</t>
  </si>
  <si>
    <t xml:space="preserve">Betonový prstenec okolo dna  ČS z betonu C5/30 XC4, XF3, XA1 </t>
  </si>
  <si>
    <t>Kruhové bednění prstence okolo dna  ČS - zřízení a odstranění včetně rozepření</t>
  </si>
  <si>
    <t xml:space="preserve">Statická hutnící zkouška - provedení akreditovaným subjektem se stanovením modulu přetvárnosti Edef2 a poměru Edef2/Edef1, včetně vypracování protokolu. Úprava povrchu terénu , provedení zkoušky na budoucí pláni opravované komunikace </t>
  </si>
  <si>
    <t xml:space="preserve">Zdokumentování stávajícího stavu okolních staveb. Pasport dotčených budov, plotů a přístupových tras ,včetně pořízení fotodokumentace a předání výsledků investorovi </t>
  </si>
  <si>
    <t>Vytyčení stavby ( všech stavebních objektů ) oprávněným geodetem , ochrana geodetických bodů před poškozením</t>
  </si>
  <si>
    <t>Dokumentace geodetického zaměření stavby dle standartizovaných požadavků objednatele</t>
  </si>
  <si>
    <t>Zabezpečení staveniště oplocením</t>
  </si>
  <si>
    <t>Doklady k předání a převzetí díla</t>
  </si>
  <si>
    <t>Fotofokumentace v průběhu provádění díla</t>
  </si>
  <si>
    <t>Ostatní náklady uvedené v PD a technických podmínkách zadavatele.</t>
  </si>
  <si>
    <t>Dopravně inženýrské opatření ( DIO ) – zpracování návrhů, projednání s dotčenými orgány státní správy, realizace</t>
  </si>
  <si>
    <t>Vyhotovení geometrického plánu k vložení nové stavby ČS a komunikace do katastru nemovitostí a k vyznačení věcného břemene pro potrubí výtlaku odpadních vod a pro přípojku nn.</t>
  </si>
  <si>
    <t>Celkové náklady za stavbu</t>
  </si>
  <si>
    <t xml:space="preserve">1a  </t>
  </si>
  <si>
    <t>115101203</t>
  </si>
  <si>
    <t>1c</t>
  </si>
  <si>
    <t>115101204</t>
  </si>
  <si>
    <t>Čerpání vody na dopravní výšku do 10 m průměrný přítok 2000 až 4000 l/min</t>
  </si>
  <si>
    <t>Čerpání vody na dopravní výšku do 10 m průměrný přítok 1000 až 2000 l/min</t>
  </si>
  <si>
    <t>2a</t>
  </si>
  <si>
    <t>1b</t>
  </si>
  <si>
    <t>2b</t>
  </si>
  <si>
    <t>2c</t>
  </si>
  <si>
    <t>115101303</t>
  </si>
  <si>
    <t>115101305</t>
  </si>
  <si>
    <t>Pohotovost čerpací soupravy pro dopravní výšku do 10 m  průměrný přítok 1000 až 2000 l/min</t>
  </si>
  <si>
    <t>Pohotovost čerpací soupravy pro dopravní výšku do 10 m průměrný přítok 2000 až 4000 l/min</t>
  </si>
  <si>
    <t>Celkové náklady za stavbU</t>
  </si>
  <si>
    <t xml:space="preserve">Celkové náklady za stavbu </t>
  </si>
  <si>
    <t>101 - Vedlejší a ostatní náklady</t>
  </si>
  <si>
    <t>Vedlejší a 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</si>
</sst>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54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sz val="8"/>
      <color indexed="20"/>
      <name val="Trebuchet MS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354">
    <xf numFmtId="0" fontId="0" fillId="0" borderId="0" xfId="0"/>
    <xf numFmtId="0" fontId="1" fillId="0" borderId="0" xfId="20">
      <alignment/>
      <protection/>
    </xf>
    <xf numFmtId="0" fontId="2" fillId="2" borderId="0" xfId="20" applyFont="1" applyFill="1" applyAlignment="1" applyProtection="1">
      <alignment horizontal="left" vertical="center"/>
      <protection/>
    </xf>
    <xf numFmtId="0" fontId="3" fillId="2" borderId="0" xfId="20" applyFont="1" applyFill="1" applyAlignment="1" applyProtection="1">
      <alignment vertical="center"/>
      <protection/>
    </xf>
    <xf numFmtId="0" fontId="4" fillId="2" borderId="0" xfId="20" applyFont="1" applyFill="1" applyAlignment="1" applyProtection="1">
      <alignment horizontal="left" vertical="center"/>
      <protection/>
    </xf>
    <xf numFmtId="0" fontId="5" fillId="2" borderId="0" xfId="21" applyNumberFormat="1" applyFont="1" applyFill="1" applyBorder="1" applyAlignment="1" applyProtection="1">
      <alignment vertical="center"/>
      <protection/>
    </xf>
    <xf numFmtId="0" fontId="1" fillId="2" borderId="0" xfId="20" applyFill="1">
      <alignment/>
      <protection/>
    </xf>
    <xf numFmtId="0" fontId="2" fillId="2" borderId="0" xfId="20" applyFont="1" applyFill="1" applyAlignment="1">
      <alignment horizontal="left" vertical="center"/>
      <protection/>
    </xf>
    <xf numFmtId="0" fontId="2" fillId="0" borderId="0" xfId="20" applyFont="1" applyAlignment="1">
      <alignment horizontal="left" vertical="center"/>
      <protection/>
    </xf>
    <xf numFmtId="0" fontId="1" fillId="0" borderId="0" xfId="20" applyFont="1" applyAlignment="1">
      <alignment horizontal="left" vertical="center"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0" fontId="7" fillId="0" borderId="0" xfId="20" applyFont="1" applyAlignment="1">
      <alignment horizontal="left" vertical="center"/>
      <protection/>
    </xf>
    <xf numFmtId="0" fontId="1" fillId="0" borderId="0" xfId="20" applyBorder="1">
      <alignment/>
      <protection/>
    </xf>
    <xf numFmtId="0" fontId="9" fillId="0" borderId="0" xfId="20" applyFont="1" applyBorder="1" applyAlignment="1">
      <alignment horizontal="left" vertical="top"/>
      <protection/>
    </xf>
    <xf numFmtId="0" fontId="10" fillId="0" borderId="0" xfId="20" applyFont="1" applyBorder="1" applyAlignment="1">
      <alignment horizontal="left" vertical="center"/>
      <protection/>
    </xf>
    <xf numFmtId="0" fontId="11" fillId="0" borderId="0" xfId="20" applyFont="1" applyBorder="1" applyAlignment="1">
      <alignment horizontal="left" vertical="top"/>
      <protection/>
    </xf>
    <xf numFmtId="0" fontId="9" fillId="0" borderId="0" xfId="20" applyFont="1" applyBorder="1" applyAlignment="1">
      <alignment horizontal="left" vertical="center"/>
      <protection/>
    </xf>
    <xf numFmtId="14" fontId="10" fillId="0" borderId="0" xfId="20" applyNumberFormat="1" applyFont="1" applyBorder="1" applyAlignment="1">
      <alignment horizontal="left" vertical="center"/>
      <protection/>
    </xf>
    <xf numFmtId="0" fontId="1" fillId="0" borderId="6" xfId="20" applyBorder="1">
      <alignment/>
      <protection/>
    </xf>
    <xf numFmtId="0" fontId="12" fillId="0" borderId="0" xfId="20" applyFont="1" applyBorder="1" applyAlignment="1">
      <alignment horizontal="left" vertical="center"/>
      <protection/>
    </xf>
    <xf numFmtId="0" fontId="1" fillId="0" borderId="0" xfId="20" applyFont="1" applyAlignment="1">
      <alignment vertical="center"/>
      <protection/>
    </xf>
    <xf numFmtId="0" fontId="1" fillId="0" borderId="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5" xfId="20" applyFont="1" applyBorder="1" applyAlignment="1">
      <alignment vertical="center"/>
      <protection/>
    </xf>
    <xf numFmtId="0" fontId="13" fillId="0" borderId="7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4" xfId="20" applyFont="1" applyBorder="1" applyAlignment="1">
      <alignment vertical="center"/>
      <protection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Border="1" applyAlignment="1">
      <alignment horizontal="left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vertical="center"/>
      <protection/>
    </xf>
    <xf numFmtId="0" fontId="1" fillId="3" borderId="0" xfId="20" applyFont="1" applyFill="1" applyBorder="1" applyAlignment="1">
      <alignment vertical="center"/>
      <protection/>
    </xf>
    <xf numFmtId="0" fontId="11" fillId="3" borderId="8" xfId="20" applyFont="1" applyFill="1" applyBorder="1" applyAlignment="1">
      <alignment horizontal="left" vertical="center"/>
      <protection/>
    </xf>
    <xf numFmtId="0" fontId="1" fillId="3" borderId="9" xfId="20" applyFont="1" applyFill="1" applyBorder="1" applyAlignment="1">
      <alignment vertical="center"/>
      <protection/>
    </xf>
    <xf numFmtId="0" fontId="11" fillId="3" borderId="9" xfId="20" applyFont="1" applyFill="1" applyBorder="1" applyAlignment="1">
      <alignment horizontal="center" vertical="center"/>
      <protection/>
    </xf>
    <xf numFmtId="0" fontId="16" fillId="0" borderId="10" xfId="20" applyFont="1" applyBorder="1" applyAlignment="1">
      <alignment horizontal="left" vertical="center"/>
      <protection/>
    </xf>
    <xf numFmtId="0" fontId="1" fillId="0" borderId="11" xfId="20" applyFont="1" applyBorder="1" applyAlignment="1">
      <alignment vertical="center"/>
      <protection/>
    </xf>
    <xf numFmtId="0" fontId="1" fillId="0" borderId="12" xfId="20" applyFont="1" applyBorder="1" applyAlignment="1">
      <alignment vertical="center"/>
      <protection/>
    </xf>
    <xf numFmtId="0" fontId="1" fillId="0" borderId="13" xfId="20" applyBorder="1">
      <alignment/>
      <protection/>
    </xf>
    <xf numFmtId="0" fontId="1" fillId="0" borderId="14" xfId="20" applyBorder="1">
      <alignment/>
      <protection/>
    </xf>
    <xf numFmtId="0" fontId="17" fillId="0" borderId="15" xfId="20" applyFont="1" applyBorder="1" applyAlignment="1">
      <alignment horizontal="left" vertical="center"/>
      <protection/>
    </xf>
    <xf numFmtId="0" fontId="1" fillId="0" borderId="16" xfId="20" applyFont="1" applyBorder="1" applyAlignment="1">
      <alignment vertical="center"/>
      <protection/>
    </xf>
    <xf numFmtId="0" fontId="17" fillId="0" borderId="16" xfId="20" applyFont="1" applyBorder="1" applyAlignment="1">
      <alignment horizontal="left" vertical="center"/>
      <protection/>
    </xf>
    <xf numFmtId="0" fontId="1" fillId="0" borderId="17" xfId="20" applyFont="1" applyBorder="1" applyAlignment="1">
      <alignment vertical="center"/>
      <protection/>
    </xf>
    <xf numFmtId="0" fontId="1" fillId="0" borderId="18" xfId="20" applyFont="1" applyBorder="1" applyAlignment="1">
      <alignment vertical="center"/>
      <protection/>
    </xf>
    <xf numFmtId="0" fontId="1" fillId="0" borderId="19" xfId="20" applyFont="1" applyBorder="1" applyAlignment="1">
      <alignment vertical="center"/>
      <protection/>
    </xf>
    <xf numFmtId="0" fontId="1" fillId="0" borderId="20" xfId="20" applyFont="1" applyBorder="1" applyAlignment="1">
      <alignment vertical="center"/>
      <protection/>
    </xf>
    <xf numFmtId="0" fontId="1" fillId="0" borderId="1" xfId="20" applyFont="1" applyBorder="1" applyAlignment="1">
      <alignment vertical="center"/>
      <protection/>
    </xf>
    <xf numFmtId="0" fontId="1" fillId="0" borderId="2" xfId="20" applyFont="1" applyBorder="1" applyAlignment="1">
      <alignment vertical="center"/>
      <protection/>
    </xf>
    <xf numFmtId="0" fontId="1" fillId="0" borderId="3" xfId="20" applyFont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0" fillId="0" borderId="4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10" fillId="0" borderId="5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1" fillId="0" borderId="4" xfId="20" applyFont="1" applyBorder="1" applyAlignment="1">
      <alignment vertical="center"/>
      <protection/>
    </xf>
    <xf numFmtId="0" fontId="11" fillId="0" borderId="0" xfId="20" applyFont="1" applyBorder="1" applyAlignment="1">
      <alignment horizontal="left" vertical="center"/>
      <protection/>
    </xf>
    <xf numFmtId="0" fontId="11" fillId="0" borderId="0" xfId="20" applyFont="1" applyBorder="1" applyAlignment="1">
      <alignment vertical="center"/>
      <protection/>
    </xf>
    <xf numFmtId="0" fontId="11" fillId="0" borderId="5" xfId="20" applyFont="1" applyBorder="1" applyAlignment="1">
      <alignment vertical="center"/>
      <protection/>
    </xf>
    <xf numFmtId="0" fontId="18" fillId="0" borderId="0" xfId="20" applyFont="1" applyBorder="1" applyAlignment="1">
      <alignment vertical="center"/>
      <protection/>
    </xf>
    <xf numFmtId="165" fontId="10" fillId="0" borderId="0" xfId="20" applyNumberFormat="1" applyFont="1" applyBorder="1" applyAlignment="1">
      <alignment horizontal="left" vertical="center"/>
      <protection/>
    </xf>
    <xf numFmtId="0" fontId="1" fillId="0" borderId="14" xfId="20" applyFont="1" applyBorder="1" applyAlignment="1">
      <alignment vertical="center"/>
      <protection/>
    </xf>
    <xf numFmtId="0" fontId="1" fillId="4" borderId="9" xfId="20" applyFont="1" applyFill="1" applyBorder="1" applyAlignment="1">
      <alignment vertical="center"/>
      <protection/>
    </xf>
    <xf numFmtId="0" fontId="9" fillId="0" borderId="21" xfId="20" applyFont="1" applyBorder="1" applyAlignment="1">
      <alignment horizontal="center" vertical="center" wrapText="1"/>
      <protection/>
    </xf>
    <xf numFmtId="0" fontId="9" fillId="0" borderId="22" xfId="20" applyFont="1" applyBorder="1" applyAlignment="1">
      <alignment horizontal="center" vertical="center" wrapText="1"/>
      <protection/>
    </xf>
    <xf numFmtId="0" fontId="9" fillId="0" borderId="23" xfId="20" applyFont="1" applyBorder="1" applyAlignment="1">
      <alignment horizontal="center" vertical="center" wrapText="1"/>
      <protection/>
    </xf>
    <xf numFmtId="0" fontId="1" fillId="0" borderId="10" xfId="20" applyFont="1" applyBorder="1" applyAlignment="1">
      <alignment vertical="center"/>
      <protection/>
    </xf>
    <xf numFmtId="0" fontId="20" fillId="0" borderId="0" xfId="20" applyFont="1" applyBorder="1" applyAlignment="1">
      <alignment horizontal="left" vertical="center"/>
      <protection/>
    </xf>
    <xf numFmtId="0" fontId="20" fillId="0" borderId="0" xfId="20" applyFont="1" applyBorder="1" applyAlignment="1">
      <alignment vertical="center"/>
      <protection/>
    </xf>
    <xf numFmtId="4" fontId="19" fillId="0" borderId="13" xfId="20" applyNumberFormat="1" applyFont="1" applyBorder="1" applyAlignment="1">
      <alignment vertical="center"/>
      <protection/>
    </xf>
    <xf numFmtId="4" fontId="19" fillId="0" borderId="0" xfId="20" applyNumberFormat="1" applyFont="1" applyBorder="1" applyAlignment="1">
      <alignment vertical="center"/>
      <protection/>
    </xf>
    <xf numFmtId="166" fontId="19" fillId="0" borderId="0" xfId="20" applyNumberFormat="1" applyFont="1" applyBorder="1" applyAlignment="1">
      <alignment vertical="center"/>
      <protection/>
    </xf>
    <xf numFmtId="4" fontId="19" fillId="0" borderId="14" xfId="20" applyNumberFormat="1" applyFont="1" applyBorder="1" applyAlignment="1">
      <alignment vertical="center"/>
      <protection/>
    </xf>
    <xf numFmtId="0" fontId="11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 vertical="center"/>
      <protection/>
    </xf>
    <xf numFmtId="0" fontId="22" fillId="0" borderId="0" xfId="20" applyFont="1" applyAlignment="1">
      <alignment vertical="center"/>
      <protection/>
    </xf>
    <xf numFmtId="0" fontId="22" fillId="0" borderId="4" xfId="20" applyFont="1" applyBorder="1" applyAlignment="1">
      <alignment vertical="center"/>
      <protection/>
    </xf>
    <xf numFmtId="0" fontId="23" fillId="0" borderId="0" xfId="20" applyFont="1" applyBorder="1" applyAlignment="1">
      <alignment vertical="center"/>
      <protection/>
    </xf>
    <xf numFmtId="0" fontId="24" fillId="0" borderId="0" xfId="20" applyFont="1" applyBorder="1" applyAlignment="1">
      <alignment vertical="center"/>
      <protection/>
    </xf>
    <xf numFmtId="0" fontId="22" fillId="0" borderId="5" xfId="20" applyFont="1" applyBorder="1" applyAlignment="1">
      <alignment vertical="center"/>
      <protection/>
    </xf>
    <xf numFmtId="4" fontId="25" fillId="0" borderId="13" xfId="20" applyNumberFormat="1" applyFont="1" applyBorder="1" applyAlignment="1">
      <alignment vertical="center"/>
      <protection/>
    </xf>
    <xf numFmtId="4" fontId="25" fillId="0" borderId="0" xfId="20" applyNumberFormat="1" applyFont="1" applyBorder="1" applyAlignment="1">
      <alignment vertical="center"/>
      <protection/>
    </xf>
    <xf numFmtId="166" fontId="25" fillId="0" borderId="0" xfId="20" applyNumberFormat="1" applyFont="1" applyBorder="1" applyAlignment="1">
      <alignment vertical="center"/>
      <protection/>
    </xf>
    <xf numFmtId="4" fontId="25" fillId="0" borderId="14" xfId="20" applyNumberFormat="1" applyFont="1" applyBorder="1" applyAlignment="1">
      <alignment vertical="center"/>
      <protection/>
    </xf>
    <xf numFmtId="0" fontId="22" fillId="0" borderId="0" xfId="20" applyFont="1" applyAlignment="1">
      <alignment horizontal="left" vertical="center"/>
      <protection/>
    </xf>
    <xf numFmtId="0" fontId="26" fillId="0" borderId="0" xfId="21" applyNumberFormat="1" applyFont="1" applyFill="1" applyBorder="1" applyAlignment="1" applyProtection="1">
      <alignment horizontal="center" vertical="center"/>
      <protection/>
    </xf>
    <xf numFmtId="0" fontId="3" fillId="0" borderId="4" xfId="20" applyFont="1" applyBorder="1" applyAlignment="1">
      <alignment vertical="center"/>
      <protection/>
    </xf>
    <xf numFmtId="0" fontId="27" fillId="0" borderId="0" xfId="20" applyFont="1" applyBorder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4" fontId="17" fillId="0" borderId="13" xfId="20" applyNumberFormat="1" applyFont="1" applyBorder="1" applyAlignment="1">
      <alignment vertical="center"/>
      <protection/>
    </xf>
    <xf numFmtId="4" fontId="17" fillId="0" borderId="0" xfId="20" applyNumberFormat="1" applyFont="1" applyBorder="1" applyAlignment="1">
      <alignment vertical="center"/>
      <protection/>
    </xf>
    <xf numFmtId="166" fontId="17" fillId="0" borderId="0" xfId="20" applyNumberFormat="1" applyFont="1" applyBorder="1" applyAlignment="1">
      <alignment vertical="center"/>
      <protection/>
    </xf>
    <xf numFmtId="4" fontId="17" fillId="0" borderId="14" xfId="20" applyNumberFormat="1" applyFont="1" applyBorder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4" fontId="25" fillId="0" borderId="15" xfId="20" applyNumberFormat="1" applyFont="1" applyBorder="1" applyAlignment="1">
      <alignment vertical="center"/>
      <protection/>
    </xf>
    <xf numFmtId="4" fontId="25" fillId="0" borderId="16" xfId="20" applyNumberFormat="1" applyFont="1" applyBorder="1" applyAlignment="1">
      <alignment vertical="center"/>
      <protection/>
    </xf>
    <xf numFmtId="166" fontId="25" fillId="0" borderId="16" xfId="20" applyNumberFormat="1" applyFont="1" applyBorder="1" applyAlignment="1">
      <alignment vertical="center"/>
      <protection/>
    </xf>
    <xf numFmtId="4" fontId="25" fillId="0" borderId="17" xfId="20" applyNumberFormat="1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20" fillId="4" borderId="0" xfId="20" applyFont="1" applyFill="1" applyBorder="1" applyAlignment="1">
      <alignment horizontal="left" vertical="center"/>
      <protection/>
    </xf>
    <xf numFmtId="0" fontId="1" fillId="4" borderId="0" xfId="20" applyFont="1" applyFill="1" applyBorder="1" applyAlignment="1">
      <alignment vertical="center"/>
      <protection/>
    </xf>
    <xf numFmtId="0" fontId="1" fillId="2" borderId="0" xfId="20" applyFill="1" applyProtection="1">
      <alignment/>
      <protection/>
    </xf>
    <xf numFmtId="0" fontId="1" fillId="0" borderId="24" xfId="20" applyFont="1" applyBorder="1" applyAlignment="1" applyProtection="1">
      <alignment horizontal="center" vertical="center" wrapText="1"/>
      <protection locked="0"/>
    </xf>
    <xf numFmtId="0" fontId="1" fillId="0" borderId="0" xfId="20" applyProtection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1" xfId="20" applyBorder="1" applyProtection="1">
      <alignment/>
      <protection/>
    </xf>
    <xf numFmtId="0" fontId="1" fillId="0" borderId="2" xfId="20" applyBorder="1" applyProtection="1">
      <alignment/>
      <protection/>
    </xf>
    <xf numFmtId="0" fontId="1" fillId="0" borderId="3" xfId="20" applyBorder="1" applyProtection="1">
      <alignment/>
      <protection/>
    </xf>
    <xf numFmtId="0" fontId="1" fillId="0" borderId="4" xfId="20" applyBorder="1" applyProtection="1">
      <alignment/>
      <protection/>
    </xf>
    <xf numFmtId="0" fontId="1" fillId="0" borderId="5" xfId="20" applyBorder="1" applyProtection="1">
      <alignment/>
      <protection/>
    </xf>
    <xf numFmtId="0" fontId="7" fillId="0" borderId="0" xfId="20" applyFont="1" applyAlignment="1" applyProtection="1">
      <alignment horizontal="left" vertical="center"/>
      <protection/>
    </xf>
    <xf numFmtId="0" fontId="1" fillId="0" borderId="0" xfId="20" applyBorder="1" applyProtection="1">
      <alignment/>
      <protection/>
    </xf>
    <xf numFmtId="0" fontId="9" fillId="0" borderId="0" xfId="20" applyFont="1" applyBorder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4" xfId="20" applyFont="1" applyBorder="1" applyAlignment="1" applyProtection="1">
      <alignment vertical="center"/>
      <protection/>
    </xf>
    <xf numFmtId="0" fontId="1" fillId="0" borderId="0" xfId="20" applyFont="1" applyBorder="1" applyAlignment="1" applyProtection="1">
      <alignment vertical="center"/>
      <protection/>
    </xf>
    <xf numFmtId="0" fontId="11" fillId="0" borderId="0" xfId="20" applyFont="1" applyBorder="1" applyAlignment="1" applyProtection="1">
      <alignment horizontal="left" vertical="top"/>
      <protection/>
    </xf>
    <xf numFmtId="0" fontId="1" fillId="0" borderId="5" xfId="20" applyFont="1" applyBorder="1" applyAlignment="1" applyProtection="1">
      <alignment vertical="center"/>
      <protection/>
    </xf>
    <xf numFmtId="0" fontId="10" fillId="0" borderId="0" xfId="20" applyFont="1" applyBorder="1" applyAlignment="1" applyProtection="1">
      <alignment horizontal="left" vertical="center"/>
      <protection/>
    </xf>
    <xf numFmtId="0" fontId="10" fillId="0" borderId="0" xfId="20" applyFont="1" applyBorder="1" applyAlignment="1" applyProtection="1">
      <alignment horizontal="left" vertical="center"/>
      <protection/>
    </xf>
    <xf numFmtId="0" fontId="1" fillId="0" borderId="11" xfId="20" applyFont="1" applyBorder="1" applyAlignment="1" applyProtection="1">
      <alignment vertical="center"/>
      <protection/>
    </xf>
    <xf numFmtId="0" fontId="3" fillId="0" borderId="0" xfId="20" applyFont="1" applyBorder="1" applyAlignment="1" applyProtection="1">
      <alignment horizontal="left" vertical="center"/>
      <protection/>
    </xf>
    <xf numFmtId="0" fontId="12" fillId="0" borderId="0" xfId="20" applyFont="1" applyBorder="1" applyAlignment="1" applyProtection="1">
      <alignment horizontal="left" vertical="center"/>
      <protection/>
    </xf>
    <xf numFmtId="0" fontId="13" fillId="0" borderId="0" xfId="20" applyFont="1" applyBorder="1" applyAlignment="1" applyProtection="1">
      <alignment horizontal="left" vertical="center"/>
      <protection/>
    </xf>
    <xf numFmtId="0" fontId="14" fillId="0" borderId="0" xfId="20" applyFont="1" applyBorder="1" applyAlignment="1" applyProtection="1">
      <alignment horizontal="left" vertical="center"/>
      <protection/>
    </xf>
    <xf numFmtId="164" fontId="14" fillId="0" borderId="0" xfId="20" applyNumberFormat="1" applyFont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right" vertical="center"/>
      <protection/>
    </xf>
    <xf numFmtId="0" fontId="1" fillId="4" borderId="0" xfId="20" applyFont="1" applyFill="1" applyBorder="1" applyAlignment="1" applyProtection="1">
      <alignment vertical="center"/>
      <protection/>
    </xf>
    <xf numFmtId="0" fontId="11" fillId="4" borderId="8" xfId="20" applyFont="1" applyFill="1" applyBorder="1" applyAlignment="1" applyProtection="1">
      <alignment horizontal="left" vertical="center"/>
      <protection/>
    </xf>
    <xf numFmtId="0" fontId="1" fillId="4" borderId="9" xfId="20" applyFont="1" applyFill="1" applyBorder="1" applyAlignment="1" applyProtection="1">
      <alignment vertical="center"/>
      <protection/>
    </xf>
    <xf numFmtId="0" fontId="11" fillId="4" borderId="9" xfId="20" applyFont="1" applyFill="1" applyBorder="1" applyAlignment="1" applyProtection="1">
      <alignment horizontal="right" vertical="center"/>
      <protection/>
    </xf>
    <xf numFmtId="0" fontId="11" fillId="4" borderId="9" xfId="20" applyFont="1" applyFill="1" applyBorder="1" applyAlignment="1" applyProtection="1">
      <alignment horizontal="center" vertical="center"/>
      <protection/>
    </xf>
    <xf numFmtId="0" fontId="16" fillId="0" borderId="10" xfId="20" applyFont="1" applyBorder="1" applyAlignment="1" applyProtection="1">
      <alignment horizontal="left" vertical="center"/>
      <protection/>
    </xf>
    <xf numFmtId="0" fontId="1" fillId="0" borderId="12" xfId="20" applyFont="1" applyBorder="1" applyAlignment="1" applyProtection="1">
      <alignment vertical="center"/>
      <protection/>
    </xf>
    <xf numFmtId="0" fontId="1" fillId="0" borderId="13" xfId="20" applyBorder="1" applyProtection="1">
      <alignment/>
      <protection/>
    </xf>
    <xf numFmtId="0" fontId="1" fillId="0" borderId="14" xfId="20" applyBorder="1" applyProtection="1">
      <alignment/>
      <protection/>
    </xf>
    <xf numFmtId="0" fontId="17" fillId="0" borderId="15" xfId="20" applyFont="1" applyBorder="1" applyAlignment="1" applyProtection="1">
      <alignment horizontal="left" vertical="center"/>
      <protection/>
    </xf>
    <xf numFmtId="0" fontId="1" fillId="0" borderId="16" xfId="20" applyFont="1" applyBorder="1" applyAlignment="1" applyProtection="1">
      <alignment vertical="center"/>
      <protection/>
    </xf>
    <xf numFmtId="0" fontId="17" fillId="0" borderId="16" xfId="20" applyFont="1" applyBorder="1" applyAlignment="1" applyProtection="1">
      <alignment horizontal="left" vertical="center"/>
      <protection/>
    </xf>
    <xf numFmtId="0" fontId="1" fillId="0" borderId="17" xfId="20" applyFont="1" applyBorder="1" applyAlignment="1" applyProtection="1">
      <alignment vertical="center"/>
      <protection/>
    </xf>
    <xf numFmtId="0" fontId="1" fillId="0" borderId="18" xfId="20" applyFont="1" applyBorder="1" applyAlignment="1" applyProtection="1">
      <alignment vertical="center"/>
      <protection/>
    </xf>
    <xf numFmtId="0" fontId="1" fillId="0" borderId="19" xfId="20" applyFont="1" applyBorder="1" applyAlignment="1" applyProtection="1">
      <alignment vertical="center"/>
      <protection/>
    </xf>
    <xf numFmtId="0" fontId="1" fillId="0" borderId="20" xfId="20" applyFont="1" applyBorder="1" applyAlignment="1" applyProtection="1">
      <alignment vertical="center"/>
      <protection/>
    </xf>
    <xf numFmtId="0" fontId="1" fillId="0" borderId="1" xfId="20" applyFont="1" applyBorder="1" applyAlignment="1" applyProtection="1">
      <alignment vertical="center"/>
      <protection/>
    </xf>
    <xf numFmtId="0" fontId="1" fillId="0" borderId="2" xfId="20" applyFont="1" applyBorder="1" applyAlignment="1" applyProtection="1">
      <alignment vertical="center"/>
      <protection/>
    </xf>
    <xf numFmtId="0" fontId="1" fillId="0" borderId="3" xfId="20" applyFont="1" applyBorder="1" applyAlignment="1" applyProtection="1">
      <alignment vertical="center"/>
      <protection/>
    </xf>
    <xf numFmtId="0" fontId="11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30" fillId="0" borderId="4" xfId="20" applyFont="1" applyBorder="1" applyAlignment="1" applyProtection="1">
      <alignment vertical="center"/>
      <protection/>
    </xf>
    <xf numFmtId="0" fontId="30" fillId="0" borderId="0" xfId="20" applyFont="1" applyBorder="1" applyAlignment="1" applyProtection="1">
      <alignment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5" xfId="20" applyFont="1" applyBorder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0" fontId="1" fillId="0" borderId="24" xfId="20" applyFont="1" applyBorder="1" applyAlignment="1" applyProtection="1">
      <alignment vertical="center"/>
      <protection/>
    </xf>
    <xf numFmtId="0" fontId="9" fillId="0" borderId="24" xfId="20" applyFont="1" applyBorder="1" applyAlignment="1" applyProtection="1">
      <alignment horizontal="center" vertical="center"/>
      <protection/>
    </xf>
    <xf numFmtId="0" fontId="20" fillId="4" borderId="0" xfId="20" applyFont="1" applyFill="1" applyBorder="1" applyAlignment="1" applyProtection="1">
      <alignment horizontal="left" vertical="center"/>
      <protection/>
    </xf>
    <xf numFmtId="0" fontId="1" fillId="0" borderId="4" xfId="20" applyFont="1" applyBorder="1" applyAlignment="1" applyProtection="1">
      <alignment horizontal="center" vertical="center" wrapText="1"/>
      <protection/>
    </xf>
    <xf numFmtId="0" fontId="10" fillId="4" borderId="21" xfId="20" applyFont="1" applyFill="1" applyBorder="1" applyAlignment="1" applyProtection="1">
      <alignment horizontal="center" vertical="center" wrapText="1"/>
      <protection/>
    </xf>
    <xf numFmtId="0" fontId="10" fillId="4" borderId="22" xfId="20" applyFont="1" applyFill="1" applyBorder="1" applyAlignment="1" applyProtection="1">
      <alignment horizontal="center" vertical="center" wrapText="1"/>
      <protection/>
    </xf>
    <xf numFmtId="0" fontId="10" fillId="4" borderId="22" xfId="20" applyFont="1" applyFill="1" applyBorder="1" applyAlignment="1" applyProtection="1">
      <alignment horizontal="center" vertical="center" wrapText="1"/>
      <protection/>
    </xf>
    <xf numFmtId="0" fontId="1" fillId="0" borderId="5" xfId="20" applyFont="1" applyBorder="1" applyAlignment="1" applyProtection="1">
      <alignment horizontal="center" vertical="center" wrapText="1"/>
      <protection/>
    </xf>
    <xf numFmtId="0" fontId="1" fillId="0" borderId="0" xfId="20" applyFont="1" applyAlignment="1" applyProtection="1">
      <alignment horizontal="center" vertical="center" wrapText="1"/>
      <protection/>
    </xf>
    <xf numFmtId="0" fontId="9" fillId="0" borderId="21" xfId="20" applyFont="1" applyBorder="1" applyAlignment="1" applyProtection="1">
      <alignment horizontal="center" vertical="center" wrapText="1"/>
      <protection/>
    </xf>
    <xf numFmtId="0" fontId="9" fillId="0" borderId="22" xfId="20" applyFont="1" applyBorder="1" applyAlignment="1" applyProtection="1">
      <alignment horizontal="center" vertical="center" wrapText="1"/>
      <protection/>
    </xf>
    <xf numFmtId="0" fontId="9" fillId="0" borderId="23" xfId="20" applyFont="1" applyBorder="1" applyAlignment="1" applyProtection="1">
      <alignment horizontal="center" vertical="center" wrapText="1"/>
      <protection/>
    </xf>
    <xf numFmtId="0" fontId="20" fillId="0" borderId="0" xfId="20" applyFont="1" applyBorder="1" applyAlignment="1" applyProtection="1">
      <alignment horizontal="left" vertical="center"/>
      <protection/>
    </xf>
    <xf numFmtId="0" fontId="1" fillId="0" borderId="10" xfId="20" applyFont="1" applyBorder="1" applyAlignment="1" applyProtection="1">
      <alignment vertical="center"/>
      <protection/>
    </xf>
    <xf numFmtId="166" fontId="31" fillId="0" borderId="11" xfId="20" applyNumberFormat="1" applyFont="1" applyBorder="1" applyAlignment="1" applyProtection="1">
      <alignment/>
      <protection/>
    </xf>
    <xf numFmtId="166" fontId="31" fillId="0" borderId="12" xfId="20" applyNumberFormat="1" applyFont="1" applyBorder="1" applyAlignment="1" applyProtection="1">
      <alignment/>
      <protection/>
    </xf>
    <xf numFmtId="4" fontId="32" fillId="0" borderId="0" xfId="20" applyNumberFormat="1" applyFont="1" applyAlignment="1" applyProtection="1">
      <alignment vertical="center"/>
      <protection/>
    </xf>
    <xf numFmtId="0" fontId="33" fillId="0" borderId="4" xfId="20" applyFont="1" applyBorder="1" applyAlignment="1" applyProtection="1">
      <alignment/>
      <protection/>
    </xf>
    <xf numFmtId="0" fontId="33" fillId="0" borderId="0" xfId="20" applyFont="1" applyBorder="1" applyAlignment="1" applyProtection="1">
      <alignment/>
      <protection/>
    </xf>
    <xf numFmtId="0" fontId="30" fillId="0" borderId="0" xfId="20" applyFont="1" applyBorder="1" applyAlignment="1" applyProtection="1">
      <alignment horizontal="left"/>
      <protection/>
    </xf>
    <xf numFmtId="0" fontId="33" fillId="0" borderId="5" xfId="20" applyFont="1" applyBorder="1" applyAlignment="1" applyProtection="1">
      <alignment/>
      <protection/>
    </xf>
    <xf numFmtId="0" fontId="33" fillId="0" borderId="0" xfId="20" applyFont="1" applyAlignment="1" applyProtection="1">
      <alignment/>
      <protection/>
    </xf>
    <xf numFmtId="0" fontId="33" fillId="0" borderId="13" xfId="20" applyFont="1" applyBorder="1" applyAlignment="1" applyProtection="1">
      <alignment/>
      <protection/>
    </xf>
    <xf numFmtId="166" fontId="33" fillId="0" borderId="0" xfId="20" applyNumberFormat="1" applyFont="1" applyBorder="1" applyAlignment="1" applyProtection="1">
      <alignment/>
      <protection/>
    </xf>
    <xf numFmtId="166" fontId="33" fillId="0" borderId="14" xfId="20" applyNumberFormat="1" applyFont="1" applyBorder="1" applyAlignment="1" applyProtection="1">
      <alignment/>
      <protection/>
    </xf>
    <xf numFmtId="0" fontId="33" fillId="0" borderId="0" xfId="20" applyFont="1" applyAlignment="1" applyProtection="1">
      <alignment horizontal="left"/>
      <protection/>
    </xf>
    <xf numFmtId="0" fontId="33" fillId="0" borderId="0" xfId="20" applyFont="1" applyAlignment="1" applyProtection="1">
      <alignment horizontal="center"/>
      <protection/>
    </xf>
    <xf numFmtId="4" fontId="33" fillId="0" borderId="0" xfId="20" applyNumberFormat="1" applyFont="1" applyAlignment="1" applyProtection="1">
      <alignment vertical="center"/>
      <protection/>
    </xf>
    <xf numFmtId="0" fontId="14" fillId="0" borderId="24" xfId="20" applyFont="1" applyBorder="1" applyAlignment="1" applyProtection="1">
      <alignment horizontal="left" vertical="center"/>
      <protection/>
    </xf>
    <xf numFmtId="0" fontId="14" fillId="0" borderId="0" xfId="20" applyFont="1" applyBorder="1" applyAlignment="1" applyProtection="1">
      <alignment horizontal="center" vertical="center"/>
      <protection/>
    </xf>
    <xf numFmtId="166" fontId="14" fillId="0" borderId="0" xfId="20" applyNumberFormat="1" applyFont="1" applyBorder="1" applyAlignment="1" applyProtection="1">
      <alignment vertical="center"/>
      <protection/>
    </xf>
    <xf numFmtId="166" fontId="14" fillId="0" borderId="14" xfId="20" applyNumberFormat="1" applyFont="1" applyBorder="1" applyAlignment="1" applyProtection="1">
      <alignment vertical="center"/>
      <protection/>
    </xf>
    <xf numFmtId="4" fontId="1" fillId="0" borderId="0" xfId="20" applyNumberFormat="1" applyFont="1" applyAlignment="1" applyProtection="1">
      <alignment vertical="center"/>
      <protection/>
    </xf>
    <xf numFmtId="0" fontId="1" fillId="0" borderId="24" xfId="20" applyFont="1" applyBorder="1" applyAlignment="1" applyProtection="1">
      <alignment horizontal="center" vertical="center"/>
      <protection/>
    </xf>
    <xf numFmtId="49" fontId="1" fillId="0" borderId="24" xfId="20" applyNumberFormat="1" applyFont="1" applyBorder="1" applyAlignment="1" applyProtection="1">
      <alignment horizontal="left" vertical="center" wrapText="1"/>
      <protection/>
    </xf>
    <xf numFmtId="0" fontId="1" fillId="0" borderId="24" xfId="20" applyFont="1" applyBorder="1" applyAlignment="1" applyProtection="1">
      <alignment horizontal="center" vertical="center" wrapText="1"/>
      <protection/>
    </xf>
    <xf numFmtId="167" fontId="1" fillId="0" borderId="24" xfId="20" applyNumberFormat="1" applyFont="1" applyBorder="1" applyAlignment="1" applyProtection="1">
      <alignment vertical="center"/>
      <protection/>
    </xf>
    <xf numFmtId="0" fontId="27" fillId="0" borderId="4" xfId="20" applyFont="1" applyBorder="1" applyAlignment="1" applyProtection="1">
      <alignment vertical="center"/>
      <protection/>
    </xf>
    <xf numFmtId="0" fontId="27" fillId="0" borderId="0" xfId="20" applyFont="1" applyBorder="1" applyAlignment="1" applyProtection="1">
      <alignment vertical="center"/>
      <protection/>
    </xf>
    <xf numFmtId="0" fontId="27" fillId="0" borderId="0" xfId="20" applyFont="1" applyBorder="1" applyAlignment="1" applyProtection="1">
      <alignment horizontal="left" vertical="center"/>
      <protection/>
    </xf>
    <xf numFmtId="0" fontId="27" fillId="0" borderId="5" xfId="20" applyFont="1" applyBorder="1" applyAlignment="1" applyProtection="1">
      <alignment vertical="center"/>
      <protection/>
    </xf>
    <xf numFmtId="0" fontId="27" fillId="0" borderId="0" xfId="20" applyFont="1" applyAlignment="1" applyProtection="1">
      <alignment vertical="center"/>
      <protection/>
    </xf>
    <xf numFmtId="0" fontId="27" fillId="0" borderId="0" xfId="20" applyFont="1" applyBorder="1" applyAlignment="1" applyProtection="1">
      <alignment horizontal="left"/>
      <protection/>
    </xf>
    <xf numFmtId="0" fontId="34" fillId="0" borderId="4" xfId="20" applyFont="1" applyBorder="1" applyAlignment="1" applyProtection="1">
      <alignment vertical="center"/>
      <protection/>
    </xf>
    <xf numFmtId="0" fontId="34" fillId="0" borderId="0" xfId="20" applyFont="1" applyBorder="1" applyAlignment="1" applyProtection="1">
      <alignment vertical="center"/>
      <protection/>
    </xf>
    <xf numFmtId="0" fontId="34" fillId="0" borderId="0" xfId="20" applyFont="1" applyBorder="1" applyAlignment="1" applyProtection="1">
      <alignment horizontal="left" vertical="center"/>
      <protection/>
    </xf>
    <xf numFmtId="167" fontId="34" fillId="0" borderId="0" xfId="20" applyNumberFormat="1" applyFont="1" applyBorder="1" applyAlignment="1" applyProtection="1">
      <alignment vertical="center"/>
      <protection/>
    </xf>
    <xf numFmtId="0" fontId="34" fillId="0" borderId="5" xfId="20" applyFont="1" applyBorder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34" fillId="0" borderId="13" xfId="20" applyFont="1" applyBorder="1" applyAlignment="1" applyProtection="1">
      <alignment vertical="center"/>
      <protection/>
    </xf>
    <xf numFmtId="0" fontId="34" fillId="0" borderId="14" xfId="20" applyFont="1" applyBorder="1" applyAlignment="1" applyProtection="1">
      <alignment vertical="center"/>
      <protection/>
    </xf>
    <xf numFmtId="0" fontId="34" fillId="0" borderId="0" xfId="20" applyFont="1" applyAlignment="1" applyProtection="1">
      <alignment horizontal="left" vertical="center"/>
      <protection/>
    </xf>
    <xf numFmtId="0" fontId="35" fillId="0" borderId="4" xfId="20" applyFont="1" applyBorder="1" applyAlignment="1" applyProtection="1">
      <alignment vertical="center"/>
      <protection/>
    </xf>
    <xf numFmtId="0" fontId="35" fillId="0" borderId="0" xfId="20" applyFont="1" applyBorder="1" applyAlignment="1" applyProtection="1">
      <alignment vertical="center"/>
      <protection/>
    </xf>
    <xf numFmtId="0" fontId="35" fillId="0" borderId="0" xfId="20" applyFont="1" applyBorder="1" applyAlignment="1" applyProtection="1">
      <alignment horizontal="left" vertical="center"/>
      <protection/>
    </xf>
    <xf numFmtId="167" fontId="35" fillId="0" borderId="0" xfId="20" applyNumberFormat="1" applyFont="1" applyBorder="1" applyAlignment="1" applyProtection="1">
      <alignment vertical="center"/>
      <protection/>
    </xf>
    <xf numFmtId="0" fontId="35" fillId="0" borderId="5" xfId="20" applyFont="1" applyBorder="1" applyAlignment="1" applyProtection="1">
      <alignment vertical="center"/>
      <protection/>
    </xf>
    <xf numFmtId="0" fontId="35" fillId="0" borderId="0" xfId="20" applyFont="1" applyAlignment="1" applyProtection="1">
      <alignment vertical="center"/>
      <protection/>
    </xf>
    <xf numFmtId="0" fontId="35" fillId="0" borderId="13" xfId="20" applyFont="1" applyBorder="1" applyAlignment="1" applyProtection="1">
      <alignment vertical="center"/>
      <protection/>
    </xf>
    <xf numFmtId="0" fontId="35" fillId="0" borderId="14" xfId="20" applyFont="1" applyBorder="1" applyAlignment="1" applyProtection="1">
      <alignment vertical="center"/>
      <protection/>
    </xf>
    <xf numFmtId="0" fontId="35" fillId="0" borderId="0" xfId="20" applyFont="1" applyAlignment="1" applyProtection="1">
      <alignment horizontal="left" vertical="center"/>
      <protection/>
    </xf>
    <xf numFmtId="0" fontId="36" fillId="0" borderId="24" xfId="20" applyFont="1" applyBorder="1" applyAlignment="1" applyProtection="1">
      <alignment horizontal="center" vertical="center"/>
      <protection/>
    </xf>
    <xf numFmtId="49" fontId="36" fillId="0" borderId="24" xfId="20" applyNumberFormat="1" applyFont="1" applyBorder="1" applyAlignment="1" applyProtection="1">
      <alignment horizontal="left" vertical="center" wrapText="1"/>
      <protection/>
    </xf>
    <xf numFmtId="0" fontId="36" fillId="0" borderId="24" xfId="20" applyFont="1" applyBorder="1" applyAlignment="1" applyProtection="1">
      <alignment horizontal="center" vertical="center" wrapText="1"/>
      <protection/>
    </xf>
    <xf numFmtId="167" fontId="36" fillId="0" borderId="24" xfId="20" applyNumberFormat="1" applyFont="1" applyBorder="1" applyAlignment="1" applyProtection="1">
      <alignment vertical="center"/>
      <protection/>
    </xf>
    <xf numFmtId="49" fontId="38" fillId="0" borderId="25" xfId="0" applyNumberFormat="1" applyFont="1" applyBorder="1" applyAlignment="1" applyProtection="1">
      <alignment horizontal="left" vertical="center" wrapText="1"/>
      <protection/>
    </xf>
    <xf numFmtId="0" fontId="14" fillId="0" borderId="16" xfId="20" applyFont="1" applyBorder="1" applyAlignment="1" applyProtection="1">
      <alignment horizontal="center" vertical="center"/>
      <protection/>
    </xf>
    <xf numFmtId="166" fontId="14" fillId="0" borderId="16" xfId="20" applyNumberFormat="1" applyFont="1" applyBorder="1" applyAlignment="1" applyProtection="1">
      <alignment vertical="center"/>
      <protection/>
    </xf>
    <xf numFmtId="166" fontId="14" fillId="0" borderId="17" xfId="20" applyNumberFormat="1" applyFont="1" applyBorder="1" applyAlignment="1" applyProtection="1">
      <alignment vertical="center"/>
      <protection/>
    </xf>
    <xf numFmtId="0" fontId="34" fillId="0" borderId="0" xfId="20" applyFont="1" applyBorder="1" applyAlignment="1" applyProtection="1">
      <alignment vertical="center"/>
      <protection locked="0"/>
    </xf>
    <xf numFmtId="0" fontId="35" fillId="0" borderId="0" xfId="20" applyFont="1" applyBorder="1" applyAlignment="1" applyProtection="1">
      <alignment vertical="center"/>
      <protection locked="0"/>
    </xf>
    <xf numFmtId="0" fontId="27" fillId="0" borderId="0" xfId="20" applyFont="1" applyBorder="1" applyAlignment="1" applyProtection="1">
      <alignment horizontal="left"/>
      <protection locked="0"/>
    </xf>
    <xf numFmtId="0" fontId="30" fillId="0" borderId="0" xfId="20" applyFont="1" applyBorder="1" applyAlignment="1" applyProtection="1">
      <alignment horizontal="left"/>
      <protection locked="0"/>
    </xf>
    <xf numFmtId="0" fontId="37" fillId="0" borderId="4" xfId="20" applyFont="1" applyBorder="1" applyAlignment="1" applyProtection="1">
      <alignment vertical="center"/>
      <protection/>
    </xf>
    <xf numFmtId="0" fontId="37" fillId="0" borderId="0" xfId="20" applyFont="1" applyBorder="1" applyAlignment="1" applyProtection="1">
      <alignment vertical="center"/>
      <protection/>
    </xf>
    <xf numFmtId="0" fontId="37" fillId="0" borderId="0" xfId="20" applyFont="1" applyBorder="1" applyAlignment="1" applyProtection="1">
      <alignment horizontal="left" vertical="center"/>
      <protection/>
    </xf>
    <xf numFmtId="0" fontId="37" fillId="0" borderId="5" xfId="20" applyFont="1" applyBorder="1" applyAlignment="1" applyProtection="1">
      <alignment vertical="center"/>
      <protection/>
    </xf>
    <xf numFmtId="0" fontId="37" fillId="0" borderId="0" xfId="20" applyFont="1" applyAlignment="1" applyProtection="1">
      <alignment vertical="center"/>
      <protection/>
    </xf>
    <xf numFmtId="0" fontId="37" fillId="0" borderId="13" xfId="20" applyFont="1" applyBorder="1" applyAlignment="1" applyProtection="1">
      <alignment vertical="center"/>
      <protection/>
    </xf>
    <xf numFmtId="0" fontId="37" fillId="0" borderId="14" xfId="20" applyFont="1" applyBorder="1" applyAlignment="1" applyProtection="1">
      <alignment vertical="center"/>
      <protection/>
    </xf>
    <xf numFmtId="0" fontId="37" fillId="0" borderId="0" xfId="20" applyFont="1" applyAlignment="1" applyProtection="1">
      <alignment horizontal="left" vertical="center"/>
      <protection/>
    </xf>
    <xf numFmtId="0" fontId="1" fillId="0" borderId="24" xfId="20" applyFont="1" applyFill="1" applyBorder="1" applyAlignment="1" applyProtection="1">
      <alignment horizontal="center" vertical="center"/>
      <protection/>
    </xf>
    <xf numFmtId="0" fontId="1" fillId="0" borderId="0" xfId="20" applyFont="1" applyBorder="1" applyAlignment="1" applyProtection="1">
      <alignment horizontal="left" vertical="center"/>
      <protection/>
    </xf>
    <xf numFmtId="167" fontId="1" fillId="0" borderId="0" xfId="20" applyNumberFormat="1" applyFont="1" applyBorder="1" applyAlignment="1" applyProtection="1">
      <alignment vertical="center"/>
      <protection/>
    </xf>
    <xf numFmtId="0" fontId="1" fillId="0" borderId="13" xfId="20" applyFont="1" applyBorder="1" applyAlignment="1" applyProtection="1">
      <alignment vertical="center"/>
      <protection/>
    </xf>
    <xf numFmtId="0" fontId="1" fillId="0" borderId="14" xfId="20" applyFont="1" applyBorder="1" applyAlignment="1" applyProtection="1">
      <alignment vertical="center"/>
      <protection/>
    </xf>
    <xf numFmtId="0" fontId="1" fillId="0" borderId="4" xfId="20" applyFont="1" applyFill="1" applyBorder="1" applyAlignment="1" applyProtection="1">
      <alignment vertical="center"/>
      <protection/>
    </xf>
    <xf numFmtId="49" fontId="1" fillId="0" borderId="24" xfId="20" applyNumberFormat="1" applyFont="1" applyFill="1" applyBorder="1" applyAlignment="1" applyProtection="1">
      <alignment horizontal="left" vertical="center" wrapText="1"/>
      <protection/>
    </xf>
    <xf numFmtId="0" fontId="1" fillId="0" borderId="24" xfId="20" applyFont="1" applyFill="1" applyBorder="1" applyAlignment="1" applyProtection="1">
      <alignment horizontal="center" vertical="center" wrapText="1"/>
      <protection/>
    </xf>
    <xf numFmtId="167" fontId="1" fillId="0" borderId="24" xfId="20" applyNumberFormat="1" applyFont="1" applyFill="1" applyBorder="1" applyAlignment="1" applyProtection="1">
      <alignment vertical="center"/>
      <protection/>
    </xf>
    <xf numFmtId="0" fontId="1" fillId="0" borderId="5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4" fillId="0" borderId="24" xfId="20" applyFont="1" applyFill="1" applyBorder="1" applyAlignment="1" applyProtection="1">
      <alignment horizontal="left"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166" fontId="14" fillId="0" borderId="0" xfId="20" applyNumberFormat="1" applyFont="1" applyFill="1" applyBorder="1" applyAlignment="1" applyProtection="1">
      <alignment vertical="center"/>
      <protection/>
    </xf>
    <xf numFmtId="166" fontId="14" fillId="0" borderId="14" xfId="20" applyNumberFormat="1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horizontal="left" vertical="center"/>
      <protection/>
    </xf>
    <xf numFmtId="4" fontId="1" fillId="0" borderId="0" xfId="20" applyNumberFormat="1" applyFont="1" applyFill="1" applyAlignment="1" applyProtection="1">
      <alignment vertical="center"/>
      <protection/>
    </xf>
    <xf numFmtId="0" fontId="35" fillId="0" borderId="15" xfId="20" applyFont="1" applyBorder="1" applyAlignment="1" applyProtection="1">
      <alignment vertical="center"/>
      <protection/>
    </xf>
    <xf numFmtId="0" fontId="35" fillId="0" borderId="16" xfId="20" applyFont="1" applyBorder="1" applyAlignment="1" applyProtection="1">
      <alignment vertical="center"/>
      <protection/>
    </xf>
    <xf numFmtId="0" fontId="35" fillId="0" borderId="17" xfId="20" applyFont="1" applyBorder="1" applyAlignment="1" applyProtection="1">
      <alignment vertical="center"/>
      <protection/>
    </xf>
    <xf numFmtId="0" fontId="37" fillId="0" borderId="0" xfId="20" applyFont="1" applyBorder="1" applyAlignment="1" applyProtection="1">
      <alignment vertical="center"/>
      <protection locked="0"/>
    </xf>
    <xf numFmtId="0" fontId="1" fillId="0" borderId="0" xfId="20" applyFont="1" applyBorder="1" applyAlignment="1" applyProtection="1">
      <alignment vertical="center"/>
      <protection locked="0"/>
    </xf>
    <xf numFmtId="3" fontId="1" fillId="0" borderId="0" xfId="20" applyNumberFormat="1" applyBorder="1">
      <alignment/>
      <protection/>
    </xf>
    <xf numFmtId="3" fontId="1" fillId="0" borderId="0" xfId="20" applyNumberFormat="1" applyFont="1" applyBorder="1" applyAlignment="1">
      <alignment vertical="center"/>
      <protection/>
    </xf>
    <xf numFmtId="3" fontId="1" fillId="0" borderId="0" xfId="20" applyNumberFormat="1" applyFont="1" applyBorder="1" applyAlignment="1" applyProtection="1">
      <alignment vertical="center"/>
      <protection/>
    </xf>
    <xf numFmtId="3" fontId="30" fillId="0" borderId="0" xfId="20" applyNumberFormat="1" applyFont="1" applyBorder="1" applyAlignment="1" applyProtection="1">
      <alignment vertical="center"/>
      <protection/>
    </xf>
    <xf numFmtId="3" fontId="27" fillId="0" borderId="0" xfId="20" applyNumberFormat="1" applyFont="1" applyBorder="1" applyAlignment="1" applyProtection="1">
      <alignment vertical="center"/>
      <protection/>
    </xf>
    <xf numFmtId="0" fontId="28" fillId="0" borderId="0" xfId="20" applyFont="1" applyBorder="1" applyAlignment="1">
      <alignment horizontal="left" vertical="center" wrapText="1"/>
      <protection/>
    </xf>
    <xf numFmtId="3" fontId="27" fillId="0" borderId="0" xfId="20" applyNumberFormat="1" applyFont="1" applyBorder="1" applyAlignment="1">
      <alignment vertical="center"/>
      <protection/>
    </xf>
    <xf numFmtId="4" fontId="27" fillId="0" borderId="0" xfId="20" applyNumberFormat="1" applyFont="1" applyBorder="1" applyAlignment="1">
      <alignment vertical="center"/>
      <protection/>
    </xf>
    <xf numFmtId="3" fontId="20" fillId="4" borderId="0" xfId="20" applyNumberFormat="1" applyFont="1" applyFill="1" applyBorder="1" applyAlignment="1">
      <alignment vertical="center"/>
      <protection/>
    </xf>
    <xf numFmtId="4" fontId="20" fillId="4" borderId="0" xfId="20" applyNumberFormat="1" applyFont="1" applyFill="1" applyBorder="1" applyAlignment="1">
      <alignment vertical="center"/>
      <protection/>
    </xf>
    <xf numFmtId="0" fontId="23" fillId="0" borderId="0" xfId="20" applyFont="1" applyBorder="1" applyAlignment="1">
      <alignment horizontal="left" vertical="center" wrapText="1"/>
      <protection/>
    </xf>
    <xf numFmtId="3" fontId="24" fillId="0" borderId="0" xfId="20" applyNumberFormat="1" applyFont="1" applyBorder="1" applyAlignment="1">
      <alignment vertical="center"/>
      <protection/>
    </xf>
    <xf numFmtId="4" fontId="24" fillId="0" borderId="0" xfId="20" applyNumberFormat="1" applyFont="1" applyBorder="1" applyAlignment="1">
      <alignment vertical="center"/>
      <protection/>
    </xf>
    <xf numFmtId="3" fontId="20" fillId="0" borderId="0" xfId="20" applyNumberFormat="1" applyFont="1" applyBorder="1" applyAlignment="1">
      <alignment vertical="center"/>
      <protection/>
    </xf>
    <xf numFmtId="4" fontId="20" fillId="0" borderId="0" xfId="20" applyNumberFormat="1" applyFont="1" applyBorder="1" applyAlignment="1">
      <alignment vertical="center"/>
      <protection/>
    </xf>
    <xf numFmtId="3" fontId="20" fillId="0" borderId="0" xfId="20" applyNumberFormat="1" applyFont="1" applyBorder="1" applyAlignment="1">
      <alignment horizontal="right" vertical="center"/>
      <protection/>
    </xf>
    <xf numFmtId="3" fontId="24" fillId="0" borderId="0" xfId="20" applyNumberFormat="1" applyFont="1" applyBorder="1" applyAlignment="1">
      <alignment horizontal="right" vertical="center"/>
      <protection/>
    </xf>
    <xf numFmtId="0" fontId="19" fillId="0" borderId="1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vertical="center"/>
      <protection/>
    </xf>
    <xf numFmtId="0" fontId="10" fillId="4" borderId="8" xfId="20" applyFont="1" applyFill="1" applyBorder="1" applyAlignment="1">
      <alignment horizontal="center" vertical="center"/>
      <protection/>
    </xf>
    <xf numFmtId="0" fontId="10" fillId="4" borderId="9" xfId="20" applyFont="1" applyFill="1" applyBorder="1" applyAlignment="1">
      <alignment horizontal="center" vertical="center"/>
      <protection/>
    </xf>
    <xf numFmtId="0" fontId="10" fillId="4" borderId="26" xfId="20" applyFont="1" applyFill="1" applyBorder="1" applyAlignment="1">
      <alignment horizontal="center" vertical="center"/>
      <protection/>
    </xf>
    <xf numFmtId="0" fontId="11" fillId="3" borderId="9" xfId="20" applyFont="1" applyFill="1" applyBorder="1" applyAlignment="1">
      <alignment horizontal="left" vertical="center"/>
      <protection/>
    </xf>
    <xf numFmtId="4" fontId="11" fillId="3" borderId="26" xfId="20" applyNumberFormat="1" applyFont="1" applyFill="1" applyBorder="1" applyAlignment="1">
      <alignment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left" vertical="center" wrapText="1"/>
      <protection/>
    </xf>
    <xf numFmtId="164" fontId="14" fillId="0" borderId="0" xfId="20" applyNumberFormat="1" applyFont="1" applyBorder="1" applyAlignment="1">
      <alignment vertical="center"/>
      <protection/>
    </xf>
    <xf numFmtId="4" fontId="15" fillId="0" borderId="0" xfId="20" applyNumberFormat="1" applyFont="1" applyBorder="1" applyAlignment="1">
      <alignment vertical="center"/>
      <protection/>
    </xf>
    <xf numFmtId="0" fontId="10" fillId="0" borderId="0" xfId="20" applyFont="1" applyBorder="1" applyAlignment="1">
      <alignment horizontal="left" vertical="center" wrapText="1"/>
      <protection/>
    </xf>
    <xf numFmtId="4" fontId="3" fillId="0" borderId="0" xfId="20" applyNumberFormat="1" applyFont="1" applyBorder="1" applyAlignment="1">
      <alignment vertical="center"/>
      <protection/>
    </xf>
    <xf numFmtId="4" fontId="13" fillId="0" borderId="7" xfId="20" applyNumberFormat="1" applyFont="1" applyBorder="1" applyAlignment="1">
      <alignment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5" borderId="0" xfId="20" applyFont="1" applyFill="1" applyBorder="1" applyAlignment="1">
      <alignment horizontal="center" vertical="center"/>
      <protection/>
    </xf>
    <xf numFmtId="0" fontId="10" fillId="0" borderId="0" xfId="20" applyFont="1" applyBorder="1" applyAlignment="1">
      <alignment horizontal="left" vertical="center"/>
      <protection/>
    </xf>
    <xf numFmtId="0" fontId="11" fillId="0" borderId="0" xfId="20" applyFont="1" applyBorder="1" applyAlignment="1">
      <alignment horizontal="left" vertical="top" wrapText="1"/>
      <protection/>
    </xf>
    <xf numFmtId="0" fontId="1" fillId="0" borderId="24" xfId="20" applyFont="1" applyBorder="1" applyAlignment="1" applyProtection="1">
      <alignment horizontal="left" vertical="center" wrapText="1"/>
      <protection/>
    </xf>
    <xf numFmtId="4" fontId="1" fillId="0" borderId="24" xfId="20" applyNumberFormat="1" applyFont="1" applyBorder="1" applyAlignment="1" applyProtection="1">
      <alignment vertical="center"/>
      <protection locked="0"/>
    </xf>
    <xf numFmtId="4" fontId="1" fillId="0" borderId="24" xfId="20" applyNumberFormat="1" applyFont="1" applyBorder="1" applyAlignment="1" applyProtection="1">
      <alignment vertical="center"/>
      <protection/>
    </xf>
    <xf numFmtId="0" fontId="37" fillId="0" borderId="11" xfId="20" applyFont="1" applyBorder="1" applyAlignment="1" applyProtection="1">
      <alignment horizontal="left" vertical="center" wrapText="1"/>
      <protection/>
    </xf>
    <xf numFmtId="0" fontId="34" fillId="0" borderId="0" xfId="20" applyFont="1" applyBorder="1" applyAlignment="1" applyProtection="1">
      <alignment horizontal="left" vertical="center" wrapText="1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4" fontId="27" fillId="0" borderId="22" xfId="20" applyNumberFormat="1" applyFont="1" applyBorder="1" applyAlignment="1" applyProtection="1">
      <alignment/>
      <protection/>
    </xf>
    <xf numFmtId="0" fontId="34" fillId="0" borderId="11" xfId="20" applyFont="1" applyBorder="1" applyAlignment="1" applyProtection="1">
      <alignment horizontal="left" vertical="center" wrapText="1"/>
      <protection/>
    </xf>
    <xf numFmtId="4" fontId="30" fillId="0" borderId="11" xfId="20" applyNumberFormat="1" applyFont="1" applyBorder="1" applyAlignment="1" applyProtection="1">
      <alignment/>
      <protection/>
    </xf>
    <xf numFmtId="4" fontId="27" fillId="0" borderId="16" xfId="20" applyNumberFormat="1" applyFont="1" applyBorder="1" applyAlignment="1" applyProtection="1">
      <alignment/>
      <protection/>
    </xf>
    <xf numFmtId="0" fontId="36" fillId="0" borderId="24" xfId="20" applyFont="1" applyBorder="1" applyAlignment="1" applyProtection="1">
      <alignment horizontal="left" vertical="center" wrapText="1"/>
      <protection/>
    </xf>
    <xf numFmtId="4" fontId="36" fillId="0" borderId="24" xfId="20" applyNumberFormat="1" applyFont="1" applyBorder="1" applyAlignment="1" applyProtection="1">
      <alignment vertical="center"/>
      <protection locked="0"/>
    </xf>
    <xf numFmtId="4" fontId="36" fillId="0" borderId="24" xfId="20" applyNumberFormat="1" applyFont="1" applyBorder="1" applyAlignment="1" applyProtection="1">
      <alignment vertical="center"/>
      <protection/>
    </xf>
    <xf numFmtId="0" fontId="1" fillId="0" borderId="24" xfId="20" applyFont="1" applyFill="1" applyBorder="1" applyAlignment="1" applyProtection="1">
      <alignment horizontal="left" vertical="center" wrapText="1"/>
      <protection/>
    </xf>
    <xf numFmtId="4" fontId="1" fillId="0" borderId="24" xfId="20" applyNumberFormat="1" applyFont="1" applyFill="1" applyBorder="1" applyAlignment="1" applyProtection="1">
      <alignment vertical="center"/>
      <protection locked="0"/>
    </xf>
    <xf numFmtId="4" fontId="1" fillId="0" borderId="24" xfId="20" applyNumberFormat="1" applyFont="1" applyFill="1" applyBorder="1" applyAlignment="1" applyProtection="1">
      <alignment vertical="center"/>
      <protection/>
    </xf>
    <xf numFmtId="0" fontId="34" fillId="0" borderId="11" xfId="20" applyFont="1" applyFill="1" applyBorder="1" applyAlignment="1" applyProtection="1">
      <alignment horizontal="left" vertical="center" wrapText="1"/>
      <protection/>
    </xf>
    <xf numFmtId="0" fontId="1" fillId="0" borderId="0" xfId="20" applyFont="1" applyBorder="1" applyAlignment="1" applyProtection="1">
      <alignment horizontal="left" vertical="center" wrapText="1"/>
      <protection/>
    </xf>
    <xf numFmtId="4" fontId="20" fillId="0" borderId="11" xfId="20" applyNumberFormat="1" applyFont="1" applyBorder="1" applyAlignment="1" applyProtection="1">
      <alignment/>
      <protection/>
    </xf>
    <xf numFmtId="4" fontId="30" fillId="0" borderId="0" xfId="20" applyNumberFormat="1" applyFont="1" applyBorder="1" applyAlignment="1" applyProtection="1">
      <alignment/>
      <protection/>
    </xf>
    <xf numFmtId="0" fontId="8" fillId="0" borderId="0" xfId="20" applyFont="1" applyBorder="1" applyAlignment="1" applyProtection="1">
      <alignment horizontal="center" vertical="center"/>
      <protection/>
    </xf>
    <xf numFmtId="0" fontId="9" fillId="0" borderId="0" xfId="20" applyFont="1" applyBorder="1" applyAlignment="1" applyProtection="1">
      <alignment horizontal="left" vertical="center" wrapText="1"/>
      <protection/>
    </xf>
    <xf numFmtId="0" fontId="11" fillId="0" borderId="0" xfId="20" applyFont="1" applyBorder="1" applyAlignment="1" applyProtection="1">
      <alignment horizontal="left" vertical="center" wrapText="1"/>
      <protection/>
    </xf>
    <xf numFmtId="165" fontId="10" fillId="0" borderId="0" xfId="20" applyNumberFormat="1" applyFont="1" applyBorder="1" applyAlignment="1" applyProtection="1">
      <alignment horizontal="left" vertical="center"/>
      <protection/>
    </xf>
    <xf numFmtId="0" fontId="10" fillId="0" borderId="0" xfId="20" applyFont="1" applyBorder="1" applyAlignment="1" applyProtection="1">
      <alignment horizontal="left" vertical="center"/>
      <protection/>
    </xf>
    <xf numFmtId="0" fontId="10" fillId="4" borderId="22" xfId="20" applyFont="1" applyFill="1" applyBorder="1" applyAlignment="1" applyProtection="1">
      <alignment horizontal="center" vertical="center" wrapText="1"/>
      <protection/>
    </xf>
    <xf numFmtId="0" fontId="10" fillId="4" borderId="23" xfId="20" applyFont="1" applyFill="1" applyBorder="1" applyAlignment="1" applyProtection="1">
      <alignment horizontal="center" vertical="center" wrapText="1"/>
      <protection/>
    </xf>
    <xf numFmtId="3" fontId="27" fillId="0" borderId="0" xfId="20" applyNumberFormat="1" applyFont="1" applyBorder="1" applyAlignment="1" applyProtection="1">
      <alignment vertical="center"/>
      <protection/>
    </xf>
    <xf numFmtId="3" fontId="30" fillId="0" borderId="0" xfId="20" applyNumberFormat="1" applyFont="1" applyBorder="1" applyAlignment="1" applyProtection="1">
      <alignment vertical="center"/>
      <protection/>
    </xf>
    <xf numFmtId="3" fontId="29" fillId="0" borderId="0" xfId="20" applyNumberFormat="1" applyFont="1" applyBorder="1" applyAlignment="1" applyProtection="1">
      <alignment vertical="center"/>
      <protection/>
    </xf>
    <xf numFmtId="3" fontId="20" fillId="4" borderId="0" xfId="20" applyNumberFormat="1" applyFont="1" applyFill="1" applyBorder="1" applyAlignment="1" applyProtection="1">
      <alignment vertical="center"/>
      <protection/>
    </xf>
    <xf numFmtId="0" fontId="10" fillId="4" borderId="0" xfId="20" applyFont="1" applyFill="1" applyBorder="1" applyAlignment="1" applyProtection="1">
      <alignment horizontal="center" vertical="center"/>
      <protection/>
    </xf>
    <xf numFmtId="3" fontId="20" fillId="0" borderId="0" xfId="20" applyNumberFormat="1" applyFont="1" applyBorder="1" applyAlignment="1" applyProtection="1">
      <alignment vertical="center"/>
      <protection/>
    </xf>
    <xf numFmtId="4" fontId="14" fillId="0" borderId="0" xfId="20" applyNumberFormat="1" applyFont="1" applyBorder="1" applyAlignment="1" applyProtection="1">
      <alignment vertical="center"/>
      <protection/>
    </xf>
    <xf numFmtId="4" fontId="11" fillId="4" borderId="26" xfId="20" applyNumberFormat="1" applyFont="1" applyFill="1" applyBorder="1" applyAlignment="1" applyProtection="1">
      <alignment vertical="center"/>
      <protection/>
    </xf>
    <xf numFmtId="4" fontId="3" fillId="0" borderId="0" xfId="20" applyNumberFormat="1" applyFont="1" applyBorder="1" applyAlignment="1" applyProtection="1">
      <alignment vertical="center"/>
      <protection/>
    </xf>
    <xf numFmtId="4" fontId="13" fillId="0" borderId="0" xfId="20" applyNumberFormat="1" applyFont="1" applyBorder="1" applyAlignment="1" applyProtection="1">
      <alignment vertical="center"/>
      <protection/>
    </xf>
    <xf numFmtId="0" fontId="10" fillId="0" borderId="0" xfId="20" applyFont="1" applyBorder="1" applyAlignment="1" applyProtection="1">
      <alignment horizontal="left" vertical="center" wrapText="1"/>
      <protection/>
    </xf>
    <xf numFmtId="0" fontId="5" fillId="2" borderId="0" xfId="21" applyNumberFormat="1" applyFont="1" applyFill="1" applyBorder="1" applyAlignment="1" applyProtection="1">
      <alignment horizontal="center" vertical="center"/>
      <protection/>
    </xf>
    <xf numFmtId="0" fontId="7" fillId="0" borderId="0" xfId="20" applyFont="1" applyBorder="1" applyAlignment="1" applyProtection="1">
      <alignment horizontal="center" vertical="center"/>
      <protection/>
    </xf>
    <xf numFmtId="0" fontId="7" fillId="5" borderId="0" xfId="20" applyFont="1" applyFill="1" applyBorder="1" applyAlignment="1" applyProtection="1">
      <alignment horizontal="center" vertical="center"/>
      <protection/>
    </xf>
    <xf numFmtId="0" fontId="11" fillId="0" borderId="0" xfId="20" applyFont="1" applyBorder="1" applyAlignment="1" applyProtection="1">
      <alignment horizontal="left" vertical="top" wrapText="1"/>
      <protection/>
    </xf>
    <xf numFmtId="4" fontId="30" fillId="0" borderId="22" xfId="20" applyNumberFormat="1" applyFont="1" applyBorder="1" applyAlignment="1" applyProtection="1">
      <alignment/>
      <protection/>
    </xf>
    <xf numFmtId="4" fontId="30" fillId="0" borderId="16" xfId="20" applyNumberFormat="1" applyFont="1" applyBorder="1" applyAlignment="1" applyProtection="1">
      <alignment/>
      <protection/>
    </xf>
    <xf numFmtId="0" fontId="1" fillId="0" borderId="21" xfId="20" applyFont="1" applyBorder="1" applyAlignment="1" applyProtection="1">
      <alignment horizontal="left" vertical="center" wrapText="1"/>
      <protection locked="0"/>
    </xf>
    <xf numFmtId="0" fontId="1" fillId="0" borderId="22" xfId="20" applyFont="1" applyBorder="1" applyAlignment="1" applyProtection="1">
      <alignment horizontal="left" vertical="center" wrapText="1"/>
      <protection locked="0"/>
    </xf>
    <xf numFmtId="0" fontId="1" fillId="0" borderId="23" xfId="20" applyFont="1" applyBorder="1" applyAlignment="1" applyProtection="1">
      <alignment horizontal="left" vertical="center" wrapText="1"/>
      <protection locked="0"/>
    </xf>
    <xf numFmtId="4" fontId="1" fillId="0" borderId="21" xfId="20" applyNumberFormat="1" applyFont="1" applyBorder="1" applyAlignment="1" applyProtection="1">
      <alignment vertical="center"/>
      <protection locked="0"/>
    </xf>
    <xf numFmtId="4" fontId="1" fillId="0" borderId="23" xfId="20" applyNumberFormat="1" applyFont="1" applyBorder="1" applyAlignment="1" applyProtection="1">
      <alignment vertical="center"/>
      <protection locked="0"/>
    </xf>
    <xf numFmtId="4" fontId="1" fillId="0" borderId="21" xfId="20" applyNumberFormat="1" applyFont="1" applyBorder="1" applyAlignment="1" applyProtection="1">
      <alignment vertical="center"/>
      <protection/>
    </xf>
    <xf numFmtId="4" fontId="1" fillId="0" borderId="22" xfId="20" applyNumberFormat="1" applyFont="1" applyBorder="1" applyAlignment="1" applyProtection="1">
      <alignment vertical="center"/>
      <protection/>
    </xf>
    <xf numFmtId="4" fontId="1" fillId="0" borderId="23" xfId="20" applyNumberFormat="1" applyFont="1" applyBorder="1" applyAlignment="1" applyProtection="1">
      <alignment vertical="center"/>
      <protection/>
    </xf>
    <xf numFmtId="0" fontId="1" fillId="0" borderId="24" xfId="20" applyFont="1" applyBorder="1" applyAlignment="1" applyProtection="1">
      <alignment horizontal="left" vertical="center" wrapText="1"/>
      <protection locked="0"/>
    </xf>
    <xf numFmtId="4" fontId="20" fillId="0" borderId="0" xfId="20" applyNumberFormat="1" applyFont="1" applyBorder="1" applyAlignment="1" applyProtection="1">
      <alignment vertical="center"/>
      <protection/>
    </xf>
    <xf numFmtId="4" fontId="30" fillId="0" borderId="0" xfId="20" applyNumberFormat="1" applyFont="1" applyBorder="1" applyAlignment="1" applyProtection="1">
      <alignment vertical="center"/>
      <protection/>
    </xf>
    <xf numFmtId="4" fontId="29" fillId="0" borderId="0" xfId="20" applyNumberFormat="1" applyFont="1" applyBorder="1" applyAlignment="1" applyProtection="1">
      <alignment vertical="center"/>
      <protection/>
    </xf>
    <xf numFmtId="4" fontId="20" fillId="4" borderId="0" xfId="2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266700</xdr:rowOff>
    </xdr:to>
    <xdr:pic>
      <xdr:nvPicPr>
        <xdr:cNvPr id="104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206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257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309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257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411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257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514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257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89"/>
  <sheetViews>
    <sheetView showGridLines="0" tabSelected="1" zoomScaleSheetLayoutView="100" workbookViewId="0" topLeftCell="A1">
      <pane ySplit="1" topLeftCell="A62" activePane="bottomLeft" state="frozen"/>
      <selection pane="bottomLeft" activeCell="AG84" sqref="AG84:AM84"/>
    </sheetView>
  </sheetViews>
  <sheetFormatPr defaultColWidth="6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1.8515625" style="1" customWidth="1"/>
    <col min="34" max="34" width="2.57421875" style="1" customWidth="1"/>
    <col min="35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.28515625" style="1" customWidth="1"/>
    <col min="44" max="44" width="10.28125" style="1" customWidth="1"/>
    <col min="45" max="56" width="6.7109375" style="1" hidden="1" customWidth="1"/>
    <col min="57" max="57" width="50.28125" style="1" customWidth="1"/>
    <col min="58" max="70" width="6.7109375" style="1" customWidth="1"/>
    <col min="71" max="89" width="6.7109375" style="1" hidden="1" customWidth="1"/>
    <col min="90" max="16384" width="6.7109375" style="1" customWidth="1"/>
  </cols>
  <sheetData>
    <row r="1" spans="1:73" ht="21.4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3"/>
      <c r="AH1" s="3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T1" s="8" t="s">
        <v>5</v>
      </c>
      <c r="BU1" s="8" t="s">
        <v>5</v>
      </c>
    </row>
    <row r="2" spans="3:72" ht="36.95" customHeight="1">
      <c r="C2" s="293" t="s">
        <v>6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R2" s="294" t="s">
        <v>7</v>
      </c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9" t="s">
        <v>8</v>
      </c>
      <c r="BT2" s="9" t="s">
        <v>9</v>
      </c>
    </row>
    <row r="3" spans="2:72" ht="6.9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8</v>
      </c>
      <c r="BT3" s="9" t="s">
        <v>10</v>
      </c>
    </row>
    <row r="4" spans="2:71" ht="36.95" customHeight="1">
      <c r="B4" s="13"/>
      <c r="C4" s="286" t="s">
        <v>11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14"/>
      <c r="AS4" s="15" t="s">
        <v>12</v>
      </c>
      <c r="BS4" s="9" t="s">
        <v>13</v>
      </c>
    </row>
    <row r="5" spans="2:71" ht="14.45" customHeight="1">
      <c r="B5" s="13"/>
      <c r="C5" s="16"/>
      <c r="D5" s="17" t="s">
        <v>14</v>
      </c>
      <c r="E5" s="16"/>
      <c r="F5" s="16"/>
      <c r="G5" s="16"/>
      <c r="H5" s="16"/>
      <c r="I5" s="16"/>
      <c r="J5" s="16"/>
      <c r="K5" s="295" t="s">
        <v>15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16"/>
      <c r="AQ5" s="14"/>
      <c r="BS5" s="9" t="s">
        <v>8</v>
      </c>
    </row>
    <row r="6" spans="2:71" ht="36.95" customHeight="1">
      <c r="B6" s="13"/>
      <c r="C6" s="16"/>
      <c r="D6" s="19" t="s">
        <v>16</v>
      </c>
      <c r="E6" s="16"/>
      <c r="F6" s="16"/>
      <c r="G6" s="16"/>
      <c r="H6" s="16"/>
      <c r="I6" s="16"/>
      <c r="J6" s="16"/>
      <c r="K6" s="296" t="s">
        <v>17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16"/>
      <c r="AQ6" s="14"/>
      <c r="BS6" s="9" t="s">
        <v>8</v>
      </c>
    </row>
    <row r="7" spans="2:71" ht="14.45" customHeight="1">
      <c r="B7" s="13"/>
      <c r="C7" s="16"/>
      <c r="D7" s="20" t="s">
        <v>18</v>
      </c>
      <c r="E7" s="16"/>
      <c r="F7" s="16"/>
      <c r="G7" s="16"/>
      <c r="H7" s="16"/>
      <c r="I7" s="16"/>
      <c r="J7" s="16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0" t="s">
        <v>19</v>
      </c>
      <c r="AL7" s="16"/>
      <c r="AM7" s="16"/>
      <c r="AN7" s="18"/>
      <c r="AO7" s="16"/>
      <c r="AP7" s="16"/>
      <c r="AQ7" s="14"/>
      <c r="BS7" s="9" t="s">
        <v>8</v>
      </c>
    </row>
    <row r="8" spans="2:71" ht="14.45" customHeight="1">
      <c r="B8" s="13"/>
      <c r="C8" s="16"/>
      <c r="D8" s="20" t="s">
        <v>20</v>
      </c>
      <c r="E8" s="16"/>
      <c r="F8" s="16"/>
      <c r="G8" s="16"/>
      <c r="H8" s="16"/>
      <c r="I8" s="16"/>
      <c r="J8" s="16"/>
      <c r="K8" s="18" t="s">
        <v>21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0" t="s">
        <v>22</v>
      </c>
      <c r="AL8" s="16"/>
      <c r="AM8" s="16"/>
      <c r="AN8" s="21">
        <v>43440</v>
      </c>
      <c r="AO8" s="16"/>
      <c r="AP8" s="16"/>
      <c r="AQ8" s="14"/>
      <c r="BS8" s="9" t="s">
        <v>8</v>
      </c>
    </row>
    <row r="9" spans="2:71" ht="14.45" customHeight="1"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4"/>
      <c r="BS9" s="9" t="s">
        <v>8</v>
      </c>
    </row>
    <row r="10" spans="2:71" ht="14.45" customHeight="1">
      <c r="B10" s="13"/>
      <c r="C10" s="16"/>
      <c r="D10" s="20" t="s">
        <v>23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0" t="s">
        <v>24</v>
      </c>
      <c r="AL10" s="16"/>
      <c r="AM10" s="16"/>
      <c r="AN10" s="18"/>
      <c r="AO10" s="16"/>
      <c r="AP10" s="16"/>
      <c r="AQ10" s="14"/>
      <c r="BS10" s="9" t="s">
        <v>8</v>
      </c>
    </row>
    <row r="11" spans="2:71" ht="18.4" customHeight="1">
      <c r="B11" s="13"/>
      <c r="C11" s="16"/>
      <c r="D11" s="16"/>
      <c r="E11" s="18" t="s">
        <v>21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0" t="s">
        <v>25</v>
      </c>
      <c r="AL11" s="16"/>
      <c r="AM11" s="16"/>
      <c r="AN11" s="18"/>
      <c r="AO11" s="16"/>
      <c r="AP11" s="16"/>
      <c r="AQ11" s="14"/>
      <c r="BS11" s="9" t="s">
        <v>8</v>
      </c>
    </row>
    <row r="12" spans="2:71" ht="6.95" customHeight="1">
      <c r="B12" s="13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4"/>
      <c r="BS12" s="9" t="s">
        <v>8</v>
      </c>
    </row>
    <row r="13" spans="2:71" ht="14.45" customHeight="1">
      <c r="B13" s="13"/>
      <c r="C13" s="16"/>
      <c r="D13" s="20" t="s">
        <v>26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0" t="s">
        <v>24</v>
      </c>
      <c r="AL13" s="16"/>
      <c r="AM13" s="16"/>
      <c r="AN13" s="18"/>
      <c r="AO13" s="16"/>
      <c r="AP13" s="16"/>
      <c r="AQ13" s="14"/>
      <c r="BS13" s="9" t="s">
        <v>8</v>
      </c>
    </row>
    <row r="14" spans="2:71" ht="15">
      <c r="B14" s="13"/>
      <c r="C14" s="16"/>
      <c r="D14" s="16"/>
      <c r="E14" s="18" t="s">
        <v>21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0" t="s">
        <v>25</v>
      </c>
      <c r="AL14" s="16"/>
      <c r="AM14" s="16"/>
      <c r="AN14" s="18"/>
      <c r="AO14" s="16"/>
      <c r="AP14" s="16"/>
      <c r="AQ14" s="14"/>
      <c r="BS14" s="9" t="s">
        <v>8</v>
      </c>
    </row>
    <row r="15" spans="2:71" ht="6.95" customHeight="1">
      <c r="B15" s="1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4"/>
      <c r="BS15" s="9" t="s">
        <v>5</v>
      </c>
    </row>
    <row r="16" spans="2:71" ht="14.45" customHeight="1">
      <c r="B16" s="13"/>
      <c r="C16" s="16"/>
      <c r="D16" s="20" t="s">
        <v>27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0" t="s">
        <v>24</v>
      </c>
      <c r="AL16" s="16"/>
      <c r="AM16" s="16"/>
      <c r="AN16" s="18"/>
      <c r="AO16" s="16"/>
      <c r="AP16" s="16"/>
      <c r="AQ16" s="14"/>
      <c r="BS16" s="9" t="s">
        <v>5</v>
      </c>
    </row>
    <row r="17" spans="2:71" ht="18.4" customHeight="1">
      <c r="B17" s="13"/>
      <c r="C17" s="16"/>
      <c r="D17" s="16"/>
      <c r="E17" s="18" t="s">
        <v>21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0" t="s">
        <v>25</v>
      </c>
      <c r="AL17" s="16"/>
      <c r="AM17" s="16"/>
      <c r="AN17" s="18"/>
      <c r="AO17" s="16"/>
      <c r="AP17" s="16"/>
      <c r="AQ17" s="14"/>
      <c r="BS17" s="9" t="s">
        <v>28</v>
      </c>
    </row>
    <row r="18" spans="2:71" ht="6.95" customHeight="1">
      <c r="B18" s="13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4"/>
      <c r="BS18" s="9" t="s">
        <v>8</v>
      </c>
    </row>
    <row r="19" spans="2:71" ht="14.45" customHeight="1">
      <c r="B19" s="13"/>
      <c r="C19" s="16"/>
      <c r="D19" s="20" t="s">
        <v>29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0" t="s">
        <v>24</v>
      </c>
      <c r="AL19" s="16"/>
      <c r="AM19" s="16"/>
      <c r="AN19" s="18"/>
      <c r="AO19" s="16"/>
      <c r="AP19" s="16"/>
      <c r="AQ19" s="14"/>
      <c r="BS19" s="9" t="s">
        <v>8</v>
      </c>
    </row>
    <row r="20" spans="2:43" ht="18.4" customHeight="1">
      <c r="B20" s="13"/>
      <c r="C20" s="16"/>
      <c r="D20" s="16"/>
      <c r="E20" s="18" t="s">
        <v>21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0" t="s">
        <v>25</v>
      </c>
      <c r="AL20" s="16"/>
      <c r="AM20" s="16"/>
      <c r="AN20" s="18"/>
      <c r="AO20" s="16"/>
      <c r="AP20" s="16"/>
      <c r="AQ20" s="14"/>
    </row>
    <row r="21" spans="2:43" ht="6.95" customHeight="1"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4"/>
    </row>
    <row r="22" spans="2:43" ht="15">
      <c r="B22" s="13"/>
      <c r="C22" s="16"/>
      <c r="D22" s="20" t="s">
        <v>30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4"/>
    </row>
    <row r="23" spans="2:43" ht="16.5" customHeight="1">
      <c r="B23" s="13"/>
      <c r="C23" s="16"/>
      <c r="D23" s="16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16"/>
      <c r="AP23" s="16"/>
      <c r="AQ23" s="14"/>
    </row>
    <row r="24" spans="2:43" ht="6.95" customHeight="1"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4"/>
    </row>
    <row r="25" spans="2:43" ht="6.95" customHeight="1">
      <c r="B25" s="13"/>
      <c r="C25" s="16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16"/>
      <c r="AQ25" s="14"/>
    </row>
    <row r="26" spans="2:43" ht="14.45" customHeight="1">
      <c r="B26" s="13"/>
      <c r="C26" s="16"/>
      <c r="D26" s="23" t="s">
        <v>31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91">
        <f>ROUND(AG79,2)</f>
        <v>0</v>
      </c>
      <c r="AL26" s="291"/>
      <c r="AM26" s="291"/>
      <c r="AN26" s="291"/>
      <c r="AO26" s="291"/>
      <c r="AP26" s="16"/>
      <c r="AQ26" s="14"/>
    </row>
    <row r="27" spans="2:43" ht="14.45" customHeight="1">
      <c r="B27" s="13"/>
      <c r="C27" s="16"/>
      <c r="D27" s="23" t="s">
        <v>32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291">
        <f>ROUND(AG86,2)</f>
        <v>0</v>
      </c>
      <c r="AL27" s="291"/>
      <c r="AM27" s="291"/>
      <c r="AN27" s="291"/>
      <c r="AO27" s="291"/>
      <c r="AP27" s="16"/>
      <c r="AQ27" s="14"/>
    </row>
    <row r="28" spans="2:43" s="24" customFormat="1" ht="6.95" customHeight="1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</row>
    <row r="29" spans="2:43" s="24" customFormat="1" ht="25.9" customHeight="1">
      <c r="B29" s="25"/>
      <c r="C29" s="26"/>
      <c r="D29" s="28" t="s">
        <v>33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2">
        <f>ROUND(AK26+AK27,2)</f>
        <v>0</v>
      </c>
      <c r="AL29" s="292"/>
      <c r="AM29" s="292"/>
      <c r="AN29" s="292"/>
      <c r="AO29" s="292"/>
      <c r="AP29" s="26"/>
      <c r="AQ29" s="27"/>
    </row>
    <row r="30" spans="2:43" s="24" customFormat="1" ht="6.9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</row>
    <row r="31" spans="2:43" s="30" customFormat="1" ht="14.45" customHeight="1">
      <c r="B31" s="31"/>
      <c r="C31" s="32"/>
      <c r="D31" s="33" t="s">
        <v>34</v>
      </c>
      <c r="E31" s="32"/>
      <c r="F31" s="33" t="s">
        <v>35</v>
      </c>
      <c r="G31" s="32"/>
      <c r="H31" s="32"/>
      <c r="I31" s="32"/>
      <c r="J31" s="32"/>
      <c r="K31" s="32"/>
      <c r="L31" s="288">
        <v>0.21</v>
      </c>
      <c r="M31" s="288"/>
      <c r="N31" s="288"/>
      <c r="O31" s="288"/>
      <c r="P31" s="32"/>
      <c r="Q31" s="32"/>
      <c r="R31" s="32"/>
      <c r="S31" s="32"/>
      <c r="T31" s="34" t="s">
        <v>36</v>
      </c>
      <c r="U31" s="32"/>
      <c r="V31" s="32"/>
      <c r="W31" s="289">
        <f>ROUND(AZ79+SUM(CD87),2)</f>
        <v>0</v>
      </c>
      <c r="X31" s="289"/>
      <c r="Y31" s="289"/>
      <c r="Z31" s="289"/>
      <c r="AA31" s="289"/>
      <c r="AB31" s="289"/>
      <c r="AC31" s="289"/>
      <c r="AD31" s="289"/>
      <c r="AE31" s="289"/>
      <c r="AF31" s="32"/>
      <c r="AG31" s="32"/>
      <c r="AH31" s="32"/>
      <c r="AI31" s="32"/>
      <c r="AJ31" s="32"/>
      <c r="AK31" s="289">
        <f>ROUND(AV79+SUM(BY87),2)</f>
        <v>0</v>
      </c>
      <c r="AL31" s="289"/>
      <c r="AM31" s="289"/>
      <c r="AN31" s="289"/>
      <c r="AO31" s="289"/>
      <c r="AP31" s="32"/>
      <c r="AQ31" s="35"/>
    </row>
    <row r="32" spans="2:43" s="30" customFormat="1" ht="14.45" customHeight="1">
      <c r="B32" s="31"/>
      <c r="C32" s="32"/>
      <c r="D32" s="32"/>
      <c r="E32" s="32"/>
      <c r="F32" s="33" t="s">
        <v>37</v>
      </c>
      <c r="G32" s="32"/>
      <c r="H32" s="32"/>
      <c r="I32" s="32"/>
      <c r="J32" s="32"/>
      <c r="K32" s="32"/>
      <c r="L32" s="288">
        <v>0.15</v>
      </c>
      <c r="M32" s="288"/>
      <c r="N32" s="288"/>
      <c r="O32" s="288"/>
      <c r="P32" s="32"/>
      <c r="Q32" s="32"/>
      <c r="R32" s="32"/>
      <c r="S32" s="32"/>
      <c r="T32" s="34" t="s">
        <v>36</v>
      </c>
      <c r="U32" s="32"/>
      <c r="V32" s="32"/>
      <c r="W32" s="289">
        <f>ROUND(BA79+SUM(CE87),2)</f>
        <v>0</v>
      </c>
      <c r="X32" s="289"/>
      <c r="Y32" s="289"/>
      <c r="Z32" s="289"/>
      <c r="AA32" s="289"/>
      <c r="AB32" s="289"/>
      <c r="AC32" s="289"/>
      <c r="AD32" s="289"/>
      <c r="AE32" s="289"/>
      <c r="AF32" s="32"/>
      <c r="AG32" s="32"/>
      <c r="AH32" s="32"/>
      <c r="AI32" s="32"/>
      <c r="AJ32" s="32"/>
      <c r="AK32" s="289">
        <f>ROUND(AW79+SUM(BZ87),2)</f>
        <v>0</v>
      </c>
      <c r="AL32" s="289"/>
      <c r="AM32" s="289"/>
      <c r="AN32" s="289"/>
      <c r="AO32" s="289"/>
      <c r="AP32" s="32"/>
      <c r="AQ32" s="35"/>
    </row>
    <row r="33" spans="2:43" s="30" customFormat="1" ht="14.45" customHeight="1" hidden="1">
      <c r="B33" s="31"/>
      <c r="C33" s="32"/>
      <c r="D33" s="32"/>
      <c r="E33" s="32"/>
      <c r="F33" s="33" t="s">
        <v>38</v>
      </c>
      <c r="G33" s="32"/>
      <c r="H33" s="32"/>
      <c r="I33" s="32"/>
      <c r="J33" s="32"/>
      <c r="K33" s="32"/>
      <c r="L33" s="288">
        <v>0.21</v>
      </c>
      <c r="M33" s="288"/>
      <c r="N33" s="288"/>
      <c r="O33" s="288"/>
      <c r="P33" s="32"/>
      <c r="Q33" s="32"/>
      <c r="R33" s="32"/>
      <c r="S33" s="32"/>
      <c r="T33" s="34" t="s">
        <v>36</v>
      </c>
      <c r="U33" s="32"/>
      <c r="V33" s="32"/>
      <c r="W33" s="289">
        <f>ROUND(BB79+SUM(CF87),2)</f>
        <v>0</v>
      </c>
      <c r="X33" s="289"/>
      <c r="Y33" s="289"/>
      <c r="Z33" s="289"/>
      <c r="AA33" s="289"/>
      <c r="AB33" s="289"/>
      <c r="AC33" s="289"/>
      <c r="AD33" s="289"/>
      <c r="AE33" s="289"/>
      <c r="AF33" s="32"/>
      <c r="AG33" s="32"/>
      <c r="AH33" s="32"/>
      <c r="AI33" s="32"/>
      <c r="AJ33" s="32"/>
      <c r="AK33" s="289">
        <v>0</v>
      </c>
      <c r="AL33" s="289"/>
      <c r="AM33" s="289"/>
      <c r="AN33" s="289"/>
      <c r="AO33" s="289"/>
      <c r="AP33" s="32"/>
      <c r="AQ33" s="35"/>
    </row>
    <row r="34" spans="2:43" s="30" customFormat="1" ht="14.45" customHeight="1" hidden="1">
      <c r="B34" s="31"/>
      <c r="C34" s="32"/>
      <c r="D34" s="32"/>
      <c r="E34" s="32"/>
      <c r="F34" s="33" t="s">
        <v>39</v>
      </c>
      <c r="G34" s="32"/>
      <c r="H34" s="32"/>
      <c r="I34" s="32"/>
      <c r="J34" s="32"/>
      <c r="K34" s="32"/>
      <c r="L34" s="288">
        <v>0.15</v>
      </c>
      <c r="M34" s="288"/>
      <c r="N34" s="288"/>
      <c r="O34" s="288"/>
      <c r="P34" s="32"/>
      <c r="Q34" s="32"/>
      <c r="R34" s="32"/>
      <c r="S34" s="32"/>
      <c r="T34" s="34" t="s">
        <v>36</v>
      </c>
      <c r="U34" s="32"/>
      <c r="V34" s="32"/>
      <c r="W34" s="289">
        <f>ROUND(BC79+SUM(CG87),2)</f>
        <v>0</v>
      </c>
      <c r="X34" s="289"/>
      <c r="Y34" s="289"/>
      <c r="Z34" s="289"/>
      <c r="AA34" s="289"/>
      <c r="AB34" s="289"/>
      <c r="AC34" s="289"/>
      <c r="AD34" s="289"/>
      <c r="AE34" s="289"/>
      <c r="AF34" s="32"/>
      <c r="AG34" s="32"/>
      <c r="AH34" s="32"/>
      <c r="AI34" s="32"/>
      <c r="AJ34" s="32"/>
      <c r="AK34" s="289">
        <v>0</v>
      </c>
      <c r="AL34" s="289"/>
      <c r="AM34" s="289"/>
      <c r="AN34" s="289"/>
      <c r="AO34" s="289"/>
      <c r="AP34" s="32"/>
      <c r="AQ34" s="35"/>
    </row>
    <row r="35" spans="2:43" s="30" customFormat="1" ht="14.45" customHeight="1" hidden="1">
      <c r="B35" s="31"/>
      <c r="C35" s="32"/>
      <c r="D35" s="32"/>
      <c r="E35" s="32"/>
      <c r="F35" s="33" t="s">
        <v>40</v>
      </c>
      <c r="G35" s="32"/>
      <c r="H35" s="32"/>
      <c r="I35" s="32"/>
      <c r="J35" s="32"/>
      <c r="K35" s="32"/>
      <c r="L35" s="288">
        <v>0</v>
      </c>
      <c r="M35" s="288"/>
      <c r="N35" s="288"/>
      <c r="O35" s="288"/>
      <c r="P35" s="32"/>
      <c r="Q35" s="32"/>
      <c r="R35" s="32"/>
      <c r="S35" s="32"/>
      <c r="T35" s="34" t="s">
        <v>36</v>
      </c>
      <c r="U35" s="32"/>
      <c r="V35" s="32"/>
      <c r="W35" s="289">
        <f>ROUND(BD79+SUM(CH87),2)</f>
        <v>0</v>
      </c>
      <c r="X35" s="289"/>
      <c r="Y35" s="289"/>
      <c r="Z35" s="289"/>
      <c r="AA35" s="289"/>
      <c r="AB35" s="289"/>
      <c r="AC35" s="289"/>
      <c r="AD35" s="289"/>
      <c r="AE35" s="289"/>
      <c r="AF35" s="32"/>
      <c r="AG35" s="32"/>
      <c r="AH35" s="32"/>
      <c r="AI35" s="32"/>
      <c r="AJ35" s="32"/>
      <c r="AK35" s="289">
        <v>0</v>
      </c>
      <c r="AL35" s="289"/>
      <c r="AM35" s="289"/>
      <c r="AN35" s="289"/>
      <c r="AO35" s="289"/>
      <c r="AP35" s="32"/>
      <c r="AQ35" s="35"/>
    </row>
    <row r="36" spans="2:43" s="24" customFormat="1" ht="6.95" customHeigh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</row>
    <row r="37" spans="2:43" s="24" customFormat="1" ht="25.9" customHeight="1">
      <c r="B37" s="25"/>
      <c r="C37" s="36"/>
      <c r="D37" s="37" t="s">
        <v>41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9" t="s">
        <v>42</v>
      </c>
      <c r="U37" s="38"/>
      <c r="V37" s="38"/>
      <c r="W37" s="38"/>
      <c r="X37" s="284" t="s">
        <v>43</v>
      </c>
      <c r="Y37" s="284"/>
      <c r="Z37" s="284"/>
      <c r="AA37" s="284"/>
      <c r="AB37" s="284"/>
      <c r="AC37" s="38"/>
      <c r="AD37" s="38"/>
      <c r="AE37" s="38"/>
      <c r="AF37" s="38"/>
      <c r="AG37" s="38"/>
      <c r="AH37" s="38"/>
      <c r="AI37" s="38"/>
      <c r="AJ37" s="38"/>
      <c r="AK37" s="285">
        <f>SUM(AK29:AK35)</f>
        <v>0</v>
      </c>
      <c r="AL37" s="285"/>
      <c r="AM37" s="285"/>
      <c r="AN37" s="285"/>
      <c r="AO37" s="285"/>
      <c r="AP37" s="36"/>
      <c r="AQ37" s="27"/>
    </row>
    <row r="38" spans="2:43" s="24" customFormat="1" ht="14.45" customHeight="1">
      <c r="B38" s="25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</row>
    <row r="39" spans="2:43" ht="12.75">
      <c r="B39" s="1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4"/>
    </row>
    <row r="40" spans="2:43" ht="12.75">
      <c r="B40" s="13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4"/>
    </row>
    <row r="41" spans="2:43" s="24" customFormat="1" ht="15">
      <c r="B41" s="25"/>
      <c r="C41" s="26"/>
      <c r="D41" s="40" t="s">
        <v>44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2"/>
      <c r="AA41" s="26"/>
      <c r="AB41" s="26"/>
      <c r="AC41" s="40" t="s">
        <v>45</v>
      </c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2"/>
      <c r="AP41" s="26"/>
      <c r="AQ41" s="27"/>
    </row>
    <row r="42" spans="2:43" ht="12.75">
      <c r="B42" s="13"/>
      <c r="C42" s="16"/>
      <c r="D42" s="4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44"/>
      <c r="AA42" s="16"/>
      <c r="AB42" s="16"/>
      <c r="AC42" s="43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44"/>
      <c r="AP42" s="16"/>
      <c r="AQ42" s="14"/>
    </row>
    <row r="43" spans="2:43" ht="12.75">
      <c r="B43" s="13"/>
      <c r="C43" s="16"/>
      <c r="D43" s="43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44"/>
      <c r="AA43" s="16"/>
      <c r="AB43" s="16"/>
      <c r="AC43" s="43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44"/>
      <c r="AP43" s="16"/>
      <c r="AQ43" s="14"/>
    </row>
    <row r="44" spans="2:43" ht="12.75">
      <c r="B44" s="13"/>
      <c r="C44" s="16"/>
      <c r="D44" s="43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44"/>
      <c r="AA44" s="16"/>
      <c r="AB44" s="16"/>
      <c r="AC44" s="43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44"/>
      <c r="AP44" s="16"/>
      <c r="AQ44" s="14"/>
    </row>
    <row r="45" spans="2:43" ht="12.75">
      <c r="B45" s="13"/>
      <c r="C45" s="16"/>
      <c r="D45" s="43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44"/>
      <c r="AA45" s="16"/>
      <c r="AB45" s="16"/>
      <c r="AC45" s="43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44"/>
      <c r="AP45" s="16"/>
      <c r="AQ45" s="14"/>
    </row>
    <row r="46" spans="2:43" ht="12.75">
      <c r="B46" s="13"/>
      <c r="C46" s="16"/>
      <c r="D46" s="4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44"/>
      <c r="AA46" s="16"/>
      <c r="AB46" s="16"/>
      <c r="AC46" s="43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44"/>
      <c r="AP46" s="16"/>
      <c r="AQ46" s="14"/>
    </row>
    <row r="47" spans="2:43" ht="12.75">
      <c r="B47" s="13"/>
      <c r="C47" s="16"/>
      <c r="D47" s="4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44"/>
      <c r="AA47" s="16"/>
      <c r="AB47" s="16"/>
      <c r="AC47" s="43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44"/>
      <c r="AP47" s="16"/>
      <c r="AQ47" s="14"/>
    </row>
    <row r="48" spans="2:43" ht="12.75">
      <c r="B48" s="13"/>
      <c r="C48" s="16"/>
      <c r="D48" s="4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44"/>
      <c r="AA48" s="16"/>
      <c r="AB48" s="16"/>
      <c r="AC48" s="43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44"/>
      <c r="AP48" s="16"/>
      <c r="AQ48" s="14"/>
    </row>
    <row r="49" spans="2:43" ht="12.75">
      <c r="B49" s="13"/>
      <c r="C49" s="16"/>
      <c r="D49" s="4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44"/>
      <c r="AA49" s="16"/>
      <c r="AB49" s="16"/>
      <c r="AC49" s="43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44"/>
      <c r="AP49" s="16"/>
      <c r="AQ49" s="14"/>
    </row>
    <row r="50" spans="2:43" s="24" customFormat="1" ht="15">
      <c r="B50" s="25"/>
      <c r="C50" s="26"/>
      <c r="D50" s="45" t="s">
        <v>46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7" t="s">
        <v>47</v>
      </c>
      <c r="S50" s="46"/>
      <c r="T50" s="46"/>
      <c r="U50" s="46"/>
      <c r="V50" s="46"/>
      <c r="W50" s="46"/>
      <c r="X50" s="46"/>
      <c r="Y50" s="46"/>
      <c r="Z50" s="48"/>
      <c r="AA50" s="26"/>
      <c r="AB50" s="26"/>
      <c r="AC50" s="45" t="s">
        <v>46</v>
      </c>
      <c r="AD50" s="46"/>
      <c r="AE50" s="46"/>
      <c r="AF50" s="46"/>
      <c r="AG50" s="46"/>
      <c r="AH50" s="46"/>
      <c r="AI50" s="46"/>
      <c r="AJ50" s="46"/>
      <c r="AK50" s="46"/>
      <c r="AL50" s="46"/>
      <c r="AM50" s="47" t="s">
        <v>47</v>
      </c>
      <c r="AN50" s="46"/>
      <c r="AO50" s="48"/>
      <c r="AP50" s="26"/>
      <c r="AQ50" s="27"/>
    </row>
    <row r="51" spans="2:43" ht="12.75"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4"/>
    </row>
    <row r="52" spans="2:43" s="24" customFormat="1" ht="15">
      <c r="B52" s="25"/>
      <c r="C52" s="26"/>
      <c r="D52" s="40" t="s">
        <v>48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2"/>
      <c r="AA52" s="26"/>
      <c r="AB52" s="26"/>
      <c r="AC52" s="40" t="s">
        <v>49</v>
      </c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2"/>
      <c r="AP52" s="26"/>
      <c r="AQ52" s="27"/>
    </row>
    <row r="53" spans="2:43" ht="12.75">
      <c r="B53" s="13"/>
      <c r="C53" s="16"/>
      <c r="D53" s="4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44"/>
      <c r="AA53" s="16"/>
      <c r="AB53" s="16"/>
      <c r="AC53" s="43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44"/>
      <c r="AP53" s="16"/>
      <c r="AQ53" s="14"/>
    </row>
    <row r="54" spans="2:43" ht="12.75">
      <c r="B54" s="13"/>
      <c r="C54" s="16"/>
      <c r="D54" s="43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44"/>
      <c r="AA54" s="16"/>
      <c r="AB54" s="16"/>
      <c r="AC54" s="43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44"/>
      <c r="AP54" s="16"/>
      <c r="AQ54" s="14"/>
    </row>
    <row r="55" spans="2:43" ht="12.75">
      <c r="B55" s="13"/>
      <c r="C55" s="16"/>
      <c r="D55" s="4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4"/>
      <c r="AA55" s="16"/>
      <c r="AB55" s="16"/>
      <c r="AC55" s="43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44"/>
      <c r="AP55" s="16"/>
      <c r="AQ55" s="14"/>
    </row>
    <row r="56" spans="2:43" ht="12.75">
      <c r="B56" s="13"/>
      <c r="C56" s="16"/>
      <c r="D56" s="43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44"/>
      <c r="AA56" s="16"/>
      <c r="AB56" s="16"/>
      <c r="AC56" s="43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44"/>
      <c r="AP56" s="16"/>
      <c r="AQ56" s="14"/>
    </row>
    <row r="57" spans="2:43" ht="12.75">
      <c r="B57" s="13"/>
      <c r="C57" s="16"/>
      <c r="D57" s="43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44"/>
      <c r="AA57" s="16"/>
      <c r="AB57" s="16"/>
      <c r="AC57" s="43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44"/>
      <c r="AP57" s="16"/>
      <c r="AQ57" s="14"/>
    </row>
    <row r="58" spans="2:43" ht="12.75">
      <c r="B58" s="13"/>
      <c r="C58" s="16"/>
      <c r="D58" s="43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44"/>
      <c r="AA58" s="16"/>
      <c r="AB58" s="16"/>
      <c r="AC58" s="43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44"/>
      <c r="AP58" s="16"/>
      <c r="AQ58" s="14"/>
    </row>
    <row r="59" spans="2:43" ht="12.75">
      <c r="B59" s="13"/>
      <c r="C59" s="16"/>
      <c r="D59" s="43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44"/>
      <c r="AA59" s="16"/>
      <c r="AB59" s="16"/>
      <c r="AC59" s="43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44"/>
      <c r="AP59" s="16"/>
      <c r="AQ59" s="14"/>
    </row>
    <row r="60" spans="2:43" ht="12.75">
      <c r="B60" s="13"/>
      <c r="C60" s="16"/>
      <c r="D60" s="43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44"/>
      <c r="AA60" s="16"/>
      <c r="AB60" s="16"/>
      <c r="AC60" s="43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44"/>
      <c r="AP60" s="16"/>
      <c r="AQ60" s="14"/>
    </row>
    <row r="61" spans="2:43" s="24" customFormat="1" ht="15">
      <c r="B61" s="25"/>
      <c r="C61" s="26"/>
      <c r="D61" s="45" t="s">
        <v>46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7" t="s">
        <v>47</v>
      </c>
      <c r="S61" s="46"/>
      <c r="T61" s="46"/>
      <c r="U61" s="46"/>
      <c r="V61" s="46"/>
      <c r="W61" s="46"/>
      <c r="X61" s="46"/>
      <c r="Y61" s="46"/>
      <c r="Z61" s="48"/>
      <c r="AA61" s="26"/>
      <c r="AB61" s="26"/>
      <c r="AC61" s="45" t="s">
        <v>46</v>
      </c>
      <c r="AD61" s="46"/>
      <c r="AE61" s="46"/>
      <c r="AF61" s="46"/>
      <c r="AG61" s="46"/>
      <c r="AH61" s="46"/>
      <c r="AI61" s="46"/>
      <c r="AJ61" s="46"/>
      <c r="AK61" s="46"/>
      <c r="AL61" s="46"/>
      <c r="AM61" s="47" t="s">
        <v>47</v>
      </c>
      <c r="AN61" s="46"/>
      <c r="AO61" s="48"/>
      <c r="AP61" s="26"/>
      <c r="AQ61" s="27"/>
    </row>
    <row r="62" spans="2:43" s="24" customFormat="1" ht="6.95" customHeight="1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7"/>
    </row>
    <row r="63" spans="2:43" s="24" customFormat="1" ht="6.95" customHeight="1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1"/>
    </row>
    <row r="67" spans="2:43" s="24" customFormat="1" ht="6.95" customHeight="1"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4"/>
    </row>
    <row r="68" spans="2:43" s="24" customFormat="1" ht="36.95" customHeight="1">
      <c r="B68" s="25"/>
      <c r="C68" s="286" t="s">
        <v>50</v>
      </c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7"/>
    </row>
    <row r="69" spans="2:43" s="55" customFormat="1" ht="14.45" customHeight="1">
      <c r="B69" s="56"/>
      <c r="C69" s="20" t="s">
        <v>14</v>
      </c>
      <c r="D69" s="57"/>
      <c r="E69" s="57"/>
      <c r="F69" s="57"/>
      <c r="G69" s="57"/>
      <c r="H69" s="57"/>
      <c r="I69" s="57"/>
      <c r="J69" s="57"/>
      <c r="K69" s="57"/>
      <c r="L69" s="57" t="str">
        <f>K5</f>
        <v>07</v>
      </c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8"/>
    </row>
    <row r="70" spans="2:43" s="59" customFormat="1" ht="36.95" customHeight="1">
      <c r="B70" s="60"/>
      <c r="C70" s="61" t="s">
        <v>16</v>
      </c>
      <c r="D70" s="62"/>
      <c r="E70" s="62"/>
      <c r="F70" s="62"/>
      <c r="G70" s="62"/>
      <c r="H70" s="62"/>
      <c r="I70" s="62"/>
      <c r="J70" s="62"/>
      <c r="K70" s="62"/>
      <c r="L70" s="287" t="str">
        <f>K6</f>
        <v>Horky nad Jizerou kanalizace ČSOV 1 a výtlak</v>
      </c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62"/>
      <c r="AQ70" s="63"/>
    </row>
    <row r="71" spans="2:43" s="24" customFormat="1" ht="6.95" customHeight="1"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</row>
    <row r="72" spans="2:43" s="24" customFormat="1" ht="15">
      <c r="B72" s="25"/>
      <c r="C72" s="20" t="s">
        <v>20</v>
      </c>
      <c r="D72" s="26"/>
      <c r="E72" s="26"/>
      <c r="F72" s="26"/>
      <c r="G72" s="26"/>
      <c r="H72" s="26"/>
      <c r="I72" s="26"/>
      <c r="J72" s="26"/>
      <c r="K72" s="26"/>
      <c r="L72" s="64" t="str">
        <f>IF(K8="","",K8)</f>
        <v xml:space="preserve"> </v>
      </c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0" t="s">
        <v>22</v>
      </c>
      <c r="AJ72" s="26"/>
      <c r="AK72" s="26"/>
      <c r="AL72" s="26"/>
      <c r="AM72" s="65">
        <f>IF(AN8="","",AN8)</f>
        <v>43440</v>
      </c>
      <c r="AN72" s="26"/>
      <c r="AO72" s="26"/>
      <c r="AP72" s="26"/>
      <c r="AQ72" s="27"/>
    </row>
    <row r="73" spans="2:43" s="24" customFormat="1" ht="6.95" customHeight="1"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</row>
    <row r="74" spans="2:56" s="24" customFormat="1" ht="15">
      <c r="B74" s="25"/>
      <c r="C74" s="20" t="s">
        <v>23</v>
      </c>
      <c r="D74" s="26"/>
      <c r="E74" s="26"/>
      <c r="F74" s="26"/>
      <c r="G74" s="26"/>
      <c r="H74" s="26"/>
      <c r="I74" s="26"/>
      <c r="J74" s="26"/>
      <c r="K74" s="26"/>
      <c r="L74" s="57" t="str">
        <f>IF(E11="","",E11)</f>
        <v xml:space="preserve"> </v>
      </c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0" t="s">
        <v>27</v>
      </c>
      <c r="AJ74" s="26"/>
      <c r="AK74" s="26"/>
      <c r="AL74" s="26"/>
      <c r="AM74" s="280" t="str">
        <f>IF(E17="","",E17)</f>
        <v xml:space="preserve"> </v>
      </c>
      <c r="AN74" s="280"/>
      <c r="AO74" s="280"/>
      <c r="AP74" s="280"/>
      <c r="AQ74" s="27"/>
      <c r="AS74" s="279" t="s">
        <v>51</v>
      </c>
      <c r="AT74" s="279"/>
      <c r="AU74" s="41"/>
      <c r="AV74" s="41"/>
      <c r="AW74" s="41"/>
      <c r="AX74" s="41"/>
      <c r="AY74" s="41"/>
      <c r="AZ74" s="41"/>
      <c r="BA74" s="41"/>
      <c r="BB74" s="41"/>
      <c r="BC74" s="41"/>
      <c r="BD74" s="42"/>
    </row>
    <row r="75" spans="2:56" s="24" customFormat="1" ht="15">
      <c r="B75" s="25"/>
      <c r="C75" s="20" t="s">
        <v>26</v>
      </c>
      <c r="D75" s="26"/>
      <c r="E75" s="26"/>
      <c r="F75" s="26"/>
      <c r="G75" s="26"/>
      <c r="H75" s="26"/>
      <c r="I75" s="26"/>
      <c r="J75" s="26"/>
      <c r="K75" s="26"/>
      <c r="L75" s="57" t="str">
        <f>IF(E14="","",E14)</f>
        <v xml:space="preserve"> </v>
      </c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0" t="s">
        <v>29</v>
      </c>
      <c r="AJ75" s="26"/>
      <c r="AK75" s="26"/>
      <c r="AL75" s="26"/>
      <c r="AM75" s="280" t="str">
        <f>IF(E20="","",E20)</f>
        <v xml:space="preserve"> </v>
      </c>
      <c r="AN75" s="280"/>
      <c r="AO75" s="280"/>
      <c r="AP75" s="280"/>
      <c r="AQ75" s="27"/>
      <c r="AS75" s="279"/>
      <c r="AT75" s="279"/>
      <c r="AU75" s="26"/>
      <c r="AV75" s="26"/>
      <c r="AW75" s="26"/>
      <c r="AX75" s="26"/>
      <c r="AY75" s="26"/>
      <c r="AZ75" s="26"/>
      <c r="BA75" s="26"/>
      <c r="BB75" s="26"/>
      <c r="BC75" s="26"/>
      <c r="BD75" s="66"/>
    </row>
    <row r="76" spans="2:56" s="24" customFormat="1" ht="10.9" customHeight="1"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S76" s="279"/>
      <c r="AT76" s="279"/>
      <c r="AU76" s="26"/>
      <c r="AV76" s="26"/>
      <c r="AW76" s="26"/>
      <c r="AX76" s="26"/>
      <c r="AY76" s="26"/>
      <c r="AZ76" s="26"/>
      <c r="BA76" s="26"/>
      <c r="BB76" s="26"/>
      <c r="BC76" s="26"/>
      <c r="BD76" s="66"/>
    </row>
    <row r="77" spans="2:56" s="24" customFormat="1" ht="29.25" customHeight="1">
      <c r="B77" s="25"/>
      <c r="C77" s="281" t="s">
        <v>52</v>
      </c>
      <c r="D77" s="281"/>
      <c r="E77" s="281"/>
      <c r="F77" s="281"/>
      <c r="G77" s="281"/>
      <c r="H77" s="67"/>
      <c r="I77" s="282" t="s">
        <v>53</v>
      </c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 t="s">
        <v>54</v>
      </c>
      <c r="AH77" s="282"/>
      <c r="AI77" s="282"/>
      <c r="AJ77" s="282"/>
      <c r="AK77" s="282"/>
      <c r="AL77" s="282"/>
      <c r="AM77" s="282"/>
      <c r="AN77" s="283"/>
      <c r="AO77" s="283"/>
      <c r="AP77" s="283"/>
      <c r="AQ77" s="27"/>
      <c r="AS77" s="68" t="s">
        <v>55</v>
      </c>
      <c r="AT77" s="69" t="s">
        <v>56</v>
      </c>
      <c r="AU77" s="69" t="s">
        <v>57</v>
      </c>
      <c r="AV77" s="69" t="s">
        <v>58</v>
      </c>
      <c r="AW77" s="69" t="s">
        <v>59</v>
      </c>
      <c r="AX77" s="69" t="s">
        <v>60</v>
      </c>
      <c r="AY77" s="69" t="s">
        <v>61</v>
      </c>
      <c r="AZ77" s="69" t="s">
        <v>62</v>
      </c>
      <c r="BA77" s="69" t="s">
        <v>63</v>
      </c>
      <c r="BB77" s="69" t="s">
        <v>64</v>
      </c>
      <c r="BC77" s="69" t="s">
        <v>65</v>
      </c>
      <c r="BD77" s="70" t="s">
        <v>66</v>
      </c>
    </row>
    <row r="78" spans="2:56" s="24" customFormat="1" ht="10.9" customHeight="1">
      <c r="B78" s="2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S78" s="7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2"/>
    </row>
    <row r="79" spans="2:76" s="59" customFormat="1" ht="32.45" customHeight="1">
      <c r="B79" s="60"/>
      <c r="C79" s="72" t="s">
        <v>67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277">
        <f>ROUND(AG80+AG84,2)</f>
        <v>0</v>
      </c>
      <c r="AH79" s="277"/>
      <c r="AI79" s="277"/>
      <c r="AJ79" s="277"/>
      <c r="AK79" s="277"/>
      <c r="AL79" s="277"/>
      <c r="AM79" s="277"/>
      <c r="AN79" s="276"/>
      <c r="AO79" s="276"/>
      <c r="AP79" s="276"/>
      <c r="AQ79" s="63"/>
      <c r="AS79" s="74">
        <f>ROUND(AS80+AS84,2)</f>
        <v>0</v>
      </c>
      <c r="AT79" s="75">
        <f aca="true" t="shared" si="0" ref="AT79:AT84">ROUND(SUM(AV79:AW79),2)</f>
        <v>0</v>
      </c>
      <c r="AU79" s="76">
        <f>ROUND(AU80+AU84,5)</f>
        <v>1709.87871</v>
      </c>
      <c r="AV79" s="75">
        <f>ROUND(AZ79*L31,2)</f>
        <v>0</v>
      </c>
      <c r="AW79" s="75">
        <f>ROUND(BA79*L32,2)</f>
        <v>0</v>
      </c>
      <c r="AX79" s="75">
        <f>ROUND(BB79*L31,2)</f>
        <v>0</v>
      </c>
      <c r="AY79" s="75">
        <f>ROUND(BC79*L32,2)</f>
        <v>0</v>
      </c>
      <c r="AZ79" s="75">
        <f>ROUND(AZ80+AZ84,2)</f>
        <v>0</v>
      </c>
      <c r="BA79" s="75">
        <f>ROUND(BA80+BA84,2)</f>
        <v>0</v>
      </c>
      <c r="BB79" s="75">
        <f>ROUND(BB80+BB84,2)</f>
        <v>0</v>
      </c>
      <c r="BC79" s="75">
        <f>ROUND(BC80+BC84,2)</f>
        <v>0</v>
      </c>
      <c r="BD79" s="77">
        <f>ROUND(BD80+BD84,2)</f>
        <v>0</v>
      </c>
      <c r="BS79" s="78" t="s">
        <v>68</v>
      </c>
      <c r="BT79" s="78" t="s">
        <v>69</v>
      </c>
      <c r="BU79" s="79" t="s">
        <v>70</v>
      </c>
      <c r="BV79" s="78" t="s">
        <v>71</v>
      </c>
      <c r="BW79" s="78" t="s">
        <v>72</v>
      </c>
      <c r="BX79" s="78" t="s">
        <v>73</v>
      </c>
    </row>
    <row r="80" spans="2:76" s="80" customFormat="1" ht="16.5" customHeight="1">
      <c r="B80" s="81"/>
      <c r="C80" s="82"/>
      <c r="D80" s="272" t="s">
        <v>74</v>
      </c>
      <c r="E80" s="272"/>
      <c r="F80" s="272"/>
      <c r="G80" s="272"/>
      <c r="H80" s="272"/>
      <c r="I80" s="83"/>
      <c r="J80" s="272" t="s">
        <v>75</v>
      </c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8">
        <f>ROUND(SUM(AG81:AG83),2)</f>
        <v>0</v>
      </c>
      <c r="AH80" s="278"/>
      <c r="AI80" s="278"/>
      <c r="AJ80" s="278"/>
      <c r="AK80" s="278"/>
      <c r="AL80" s="278"/>
      <c r="AM80" s="278"/>
      <c r="AN80" s="274"/>
      <c r="AO80" s="274"/>
      <c r="AP80" s="274"/>
      <c r="AQ80" s="84"/>
      <c r="AS80" s="85">
        <f>ROUND(SUM(AS81:AS83),2)</f>
        <v>0</v>
      </c>
      <c r="AT80" s="86">
        <f t="shared" si="0"/>
        <v>0</v>
      </c>
      <c r="AU80" s="87">
        <f>ROUND(SUM(AU81:AU83),5)</f>
        <v>1709.87871</v>
      </c>
      <c r="AV80" s="86">
        <f>ROUND(AZ80*L31,2)</f>
        <v>0</v>
      </c>
      <c r="AW80" s="86">
        <f>ROUND(BA80*L32,2)</f>
        <v>0</v>
      </c>
      <c r="AX80" s="86">
        <f>ROUND(BB80*L31,2)</f>
        <v>0</v>
      </c>
      <c r="AY80" s="86">
        <f>ROUND(BC80*L32,2)</f>
        <v>0</v>
      </c>
      <c r="AZ80" s="86">
        <f>ROUND(SUM(AZ81:AZ83),2)</f>
        <v>0</v>
      </c>
      <c r="BA80" s="86">
        <f>ROUND(SUM(BA81:BA83),2)</f>
        <v>0</v>
      </c>
      <c r="BB80" s="86">
        <f>ROUND(SUM(BB81:BB83),2)</f>
        <v>0</v>
      </c>
      <c r="BC80" s="86">
        <f>ROUND(SUM(BC81:BC83),2)</f>
        <v>0</v>
      </c>
      <c r="BD80" s="88">
        <f>ROUND(SUM(BD81:BD83),2)</f>
        <v>0</v>
      </c>
      <c r="BS80" s="89" t="s">
        <v>68</v>
      </c>
      <c r="BT80" s="89" t="s">
        <v>76</v>
      </c>
      <c r="BU80" s="89" t="s">
        <v>70</v>
      </c>
      <c r="BV80" s="89" t="s">
        <v>71</v>
      </c>
      <c r="BW80" s="89" t="s">
        <v>77</v>
      </c>
      <c r="BX80" s="89" t="s">
        <v>72</v>
      </c>
    </row>
    <row r="81" spans="1:76" s="94" customFormat="1" ht="28.5" customHeight="1">
      <c r="A81" s="90" t="s">
        <v>78</v>
      </c>
      <c r="B81" s="91"/>
      <c r="C81" s="92"/>
      <c r="D81" s="92"/>
      <c r="E81" s="267" t="s">
        <v>79</v>
      </c>
      <c r="F81" s="267"/>
      <c r="G81" s="267"/>
      <c r="H81" s="267"/>
      <c r="I81" s="267"/>
      <c r="J81" s="92"/>
      <c r="K81" s="267" t="s">
        <v>80</v>
      </c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8">
        <f>'01.1 - SO 01.1 Čerpací st...'!L97</f>
        <v>0</v>
      </c>
      <c r="AH81" s="268"/>
      <c r="AI81" s="268"/>
      <c r="AJ81" s="268"/>
      <c r="AK81" s="268"/>
      <c r="AL81" s="268"/>
      <c r="AM81" s="268"/>
      <c r="AN81" s="269"/>
      <c r="AO81" s="269"/>
      <c r="AP81" s="269"/>
      <c r="AQ81" s="93"/>
      <c r="AS81" s="95">
        <f>'01.1 - SO 01.1 Čerpací st...'!M29</f>
        <v>0</v>
      </c>
      <c r="AT81" s="96">
        <f t="shared" si="0"/>
        <v>0</v>
      </c>
      <c r="AU81" s="97">
        <f>'01.1 - SO 01.1 Čerpací st...'!W115</f>
        <v>1649.0700171919998</v>
      </c>
      <c r="AV81" s="96">
        <f>'01.1 - SO 01.1 Čerpací st...'!M33</f>
        <v>0</v>
      </c>
      <c r="AW81" s="96">
        <f>'01.1 - SO 01.1 Čerpací st...'!M34</f>
        <v>0</v>
      </c>
      <c r="AX81" s="96">
        <f>'01.1 - SO 01.1 Čerpací st...'!M35</f>
        <v>0</v>
      </c>
      <c r="AY81" s="96">
        <f>'01.1 - SO 01.1 Čerpací st...'!M36</f>
        <v>0</v>
      </c>
      <c r="AZ81" s="96">
        <f>'01.1 - SO 01.1 Čerpací st...'!H33</f>
        <v>0</v>
      </c>
      <c r="BA81" s="96">
        <f>'01.1 - SO 01.1 Čerpací st...'!H34</f>
        <v>0</v>
      </c>
      <c r="BB81" s="96">
        <f>'01.1 - SO 01.1 Čerpací st...'!H35</f>
        <v>0</v>
      </c>
      <c r="BC81" s="96">
        <f>'01.1 - SO 01.1 Čerpací st...'!H36</f>
        <v>0</v>
      </c>
      <c r="BD81" s="98">
        <f>'01.1 - SO 01.1 Čerpací st...'!H37</f>
        <v>0</v>
      </c>
      <c r="BT81" s="99" t="s">
        <v>81</v>
      </c>
      <c r="BV81" s="99" t="s">
        <v>71</v>
      </c>
      <c r="BW81" s="99" t="s">
        <v>82</v>
      </c>
      <c r="BX81" s="99" t="s">
        <v>77</v>
      </c>
    </row>
    <row r="82" spans="1:76" s="94" customFormat="1" ht="28.5" customHeight="1">
      <c r="A82" s="90" t="s">
        <v>78</v>
      </c>
      <c r="B82" s="91"/>
      <c r="C82" s="92"/>
      <c r="D82" s="92"/>
      <c r="E82" s="267" t="s">
        <v>83</v>
      </c>
      <c r="F82" s="267"/>
      <c r="G82" s="267"/>
      <c r="H82" s="267"/>
      <c r="I82" s="267"/>
      <c r="J82" s="92"/>
      <c r="K82" s="267" t="s">
        <v>84</v>
      </c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8">
        <f>'01.2 - SO 01.2 Přípojka N...'!L88</f>
        <v>0</v>
      </c>
      <c r="AH82" s="268"/>
      <c r="AI82" s="268"/>
      <c r="AJ82" s="268"/>
      <c r="AK82" s="268"/>
      <c r="AL82" s="268"/>
      <c r="AM82" s="268"/>
      <c r="AN82" s="269"/>
      <c r="AO82" s="269"/>
      <c r="AP82" s="269"/>
      <c r="AQ82" s="93"/>
      <c r="AS82" s="95">
        <f>'01.2 - SO 01.2 Přípojka N...'!M29</f>
        <v>0</v>
      </c>
      <c r="AT82" s="96">
        <f t="shared" si="0"/>
        <v>0</v>
      </c>
      <c r="AU82" s="97">
        <f>'01.2 - SO 01.2 Přípojka N...'!W106</f>
        <v>0</v>
      </c>
      <c r="AV82" s="96">
        <f>'01.2 - SO 01.2 Přípojka N...'!M33</f>
        <v>0</v>
      </c>
      <c r="AW82" s="96">
        <f>'01.2 - SO 01.2 Přípojka N...'!M34</f>
        <v>0</v>
      </c>
      <c r="AX82" s="96">
        <f>'01.2 - SO 01.2 Přípojka N...'!M35</f>
        <v>0</v>
      </c>
      <c r="AY82" s="96">
        <f>'01.2 - SO 01.2 Přípojka N...'!M36</f>
        <v>0</v>
      </c>
      <c r="AZ82" s="96">
        <f>'01.2 - SO 01.2 Přípojka N...'!H33</f>
        <v>0</v>
      </c>
      <c r="BA82" s="96">
        <f>'01.2 - SO 01.2 Přípojka N...'!H34</f>
        <v>0</v>
      </c>
      <c r="BB82" s="96">
        <f>'01.2 - SO 01.2 Přípojka N...'!H35</f>
        <v>0</v>
      </c>
      <c r="BC82" s="96">
        <f>'01.2 - SO 01.2 Přípojka N...'!H36</f>
        <v>0</v>
      </c>
      <c r="BD82" s="98">
        <f>'01.2 - SO 01.2 Přípojka N...'!H37</f>
        <v>0</v>
      </c>
      <c r="BT82" s="99" t="s">
        <v>81</v>
      </c>
      <c r="BV82" s="99" t="s">
        <v>71</v>
      </c>
      <c r="BW82" s="99" t="s">
        <v>85</v>
      </c>
      <c r="BX82" s="99" t="s">
        <v>77</v>
      </c>
    </row>
    <row r="83" spans="1:76" s="94" customFormat="1" ht="28.5" customHeight="1">
      <c r="A83" s="90" t="s">
        <v>78</v>
      </c>
      <c r="B83" s="91"/>
      <c r="C83" s="92"/>
      <c r="D83" s="92"/>
      <c r="E83" s="267" t="s">
        <v>86</v>
      </c>
      <c r="F83" s="267"/>
      <c r="G83" s="267"/>
      <c r="H83" s="267"/>
      <c r="I83" s="267"/>
      <c r="J83" s="92"/>
      <c r="K83" s="267" t="s">
        <v>87</v>
      </c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8">
        <f>'01.3 - SO 01.3 Příjezdová...'!L92</f>
        <v>0</v>
      </c>
      <c r="AH83" s="268"/>
      <c r="AI83" s="268"/>
      <c r="AJ83" s="268"/>
      <c r="AK83" s="268"/>
      <c r="AL83" s="268"/>
      <c r="AM83" s="268"/>
      <c r="AN83" s="269"/>
      <c r="AO83" s="269"/>
      <c r="AP83" s="269"/>
      <c r="AQ83" s="93"/>
      <c r="AS83" s="95">
        <f>'01.3 - SO 01.3 Příjezdová...'!M29</f>
        <v>0</v>
      </c>
      <c r="AT83" s="96">
        <f t="shared" si="0"/>
        <v>0</v>
      </c>
      <c r="AU83" s="97">
        <f>'01.3 - SO 01.3 Příjezdová...'!W110</f>
        <v>60.808690999999996</v>
      </c>
      <c r="AV83" s="96">
        <f>'01.3 - SO 01.3 Příjezdová...'!M33</f>
        <v>0</v>
      </c>
      <c r="AW83" s="96">
        <f>'01.3 - SO 01.3 Příjezdová...'!M34</f>
        <v>0</v>
      </c>
      <c r="AX83" s="96">
        <f>'01.3 - SO 01.3 Příjezdová...'!M35</f>
        <v>0</v>
      </c>
      <c r="AY83" s="96">
        <f>'01.3 - SO 01.3 Příjezdová...'!M36</f>
        <v>0</v>
      </c>
      <c r="AZ83" s="96">
        <f>'01.3 - SO 01.3 Příjezdová...'!H33</f>
        <v>0</v>
      </c>
      <c r="BA83" s="96">
        <f>'01.3 - SO 01.3 Příjezdová...'!H34</f>
        <v>0</v>
      </c>
      <c r="BB83" s="96">
        <f>'01.3 - SO 01.3 Příjezdová...'!H35</f>
        <v>0</v>
      </c>
      <c r="BC83" s="96">
        <f>'01.3 - SO 01.3 Příjezdová...'!H36</f>
        <v>0</v>
      </c>
      <c r="BD83" s="98">
        <f>'01.3 - SO 01.3 Příjezdová...'!H37</f>
        <v>0</v>
      </c>
      <c r="BT83" s="99" t="s">
        <v>81</v>
      </c>
      <c r="BV83" s="99" t="s">
        <v>71</v>
      </c>
      <c r="BW83" s="99" t="s">
        <v>88</v>
      </c>
      <c r="BX83" s="99" t="s">
        <v>77</v>
      </c>
    </row>
    <row r="84" spans="1:76" s="80" customFormat="1" ht="16.5" customHeight="1">
      <c r="A84" s="90" t="s">
        <v>78</v>
      </c>
      <c r="B84" s="81"/>
      <c r="C84" s="82"/>
      <c r="D84" s="272" t="s">
        <v>89</v>
      </c>
      <c r="E84" s="272"/>
      <c r="F84" s="272"/>
      <c r="G84" s="272"/>
      <c r="H84" s="272"/>
      <c r="I84" s="83"/>
      <c r="J84" s="272" t="s">
        <v>817</v>
      </c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3">
        <f>'101 - VON'!L83</f>
        <v>0</v>
      </c>
      <c r="AH84" s="273"/>
      <c r="AI84" s="273"/>
      <c r="AJ84" s="273"/>
      <c r="AK84" s="273"/>
      <c r="AL84" s="273"/>
      <c r="AM84" s="273"/>
      <c r="AN84" s="274"/>
      <c r="AO84" s="274"/>
      <c r="AP84" s="274"/>
      <c r="AQ84" s="84"/>
      <c r="AS84" s="100">
        <f>'101 - VON'!M28</f>
        <v>0</v>
      </c>
      <c r="AT84" s="101">
        <f t="shared" si="0"/>
        <v>0</v>
      </c>
      <c r="AU84" s="102">
        <f>'101 - VON'!W100</f>
        <v>0</v>
      </c>
      <c r="AV84" s="101">
        <f>'101 - VON'!M32</f>
        <v>0</v>
      </c>
      <c r="AW84" s="101">
        <f>'101 - VON'!M33</f>
        <v>0</v>
      </c>
      <c r="AX84" s="101">
        <f>'101 - VON'!M34</f>
        <v>0</v>
      </c>
      <c r="AY84" s="101">
        <f>'101 - VON'!M35</f>
        <v>0</v>
      </c>
      <c r="AZ84" s="101">
        <f>'101 - VON'!H32</f>
        <v>0</v>
      </c>
      <c r="BA84" s="101">
        <f>'101 - VON'!H33</f>
        <v>0</v>
      </c>
      <c r="BB84" s="101">
        <f>'101 - VON'!H34</f>
        <v>0</v>
      </c>
      <c r="BC84" s="101">
        <f>'101 - VON'!H35</f>
        <v>0</v>
      </c>
      <c r="BD84" s="103">
        <f>'101 - VON'!H36</f>
        <v>0</v>
      </c>
      <c r="BT84" s="89" t="s">
        <v>76</v>
      </c>
      <c r="BV84" s="89" t="s">
        <v>71</v>
      </c>
      <c r="BW84" s="89" t="s">
        <v>90</v>
      </c>
      <c r="BX84" s="89" t="s">
        <v>72</v>
      </c>
    </row>
    <row r="85" spans="2:43" ht="12.75">
      <c r="B85" s="13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262"/>
      <c r="AH85" s="262"/>
      <c r="AI85" s="262"/>
      <c r="AJ85" s="262"/>
      <c r="AK85" s="262"/>
      <c r="AL85" s="262"/>
      <c r="AM85" s="262"/>
      <c r="AN85" s="16"/>
      <c r="AO85" s="16"/>
      <c r="AP85" s="16"/>
      <c r="AQ85" s="14"/>
    </row>
    <row r="86" spans="2:48" s="24" customFormat="1" ht="30" customHeight="1">
      <c r="B86" s="25"/>
      <c r="C86" s="72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75"/>
      <c r="AH86" s="275"/>
      <c r="AI86" s="275"/>
      <c r="AJ86" s="275"/>
      <c r="AK86" s="275"/>
      <c r="AL86" s="275"/>
      <c r="AM86" s="275"/>
      <c r="AN86" s="276"/>
      <c r="AO86" s="276"/>
      <c r="AP86" s="276"/>
      <c r="AQ86" s="27"/>
      <c r="AS86" s="68"/>
      <c r="AT86" s="69"/>
      <c r="AU86" s="69"/>
      <c r="AV86" s="70"/>
    </row>
    <row r="87" spans="2:48" s="24" customFormat="1" ht="10.9" customHeight="1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3"/>
      <c r="AH87" s="263"/>
      <c r="AI87" s="263"/>
      <c r="AJ87" s="263"/>
      <c r="AK87" s="263"/>
      <c r="AL87" s="263"/>
      <c r="AM87" s="263"/>
      <c r="AN87" s="26"/>
      <c r="AO87" s="26"/>
      <c r="AP87" s="26"/>
      <c r="AQ87" s="27"/>
      <c r="AS87" s="104"/>
      <c r="AT87" s="46"/>
      <c r="AU87" s="46"/>
      <c r="AV87" s="48"/>
    </row>
    <row r="88" spans="2:43" s="24" customFormat="1" ht="30" customHeight="1">
      <c r="B88" s="25"/>
      <c r="C88" s="105" t="s">
        <v>799</v>
      </c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270">
        <f>ROUND(AG79,2)</f>
        <v>0</v>
      </c>
      <c r="AH88" s="270"/>
      <c r="AI88" s="270"/>
      <c r="AJ88" s="270"/>
      <c r="AK88" s="270"/>
      <c r="AL88" s="270"/>
      <c r="AM88" s="270"/>
      <c r="AN88" s="271"/>
      <c r="AO88" s="271"/>
      <c r="AP88" s="271"/>
      <c r="AQ88" s="27"/>
    </row>
    <row r="89" spans="2:43" s="24" customFormat="1" ht="6.95" customHeight="1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1"/>
    </row>
  </sheetData>
  <sheetProtection password="A911" sheet="1" selectLockedCells="1" selectUnlockedCells="1"/>
  <mergeCells count="61">
    <mergeCell ref="C2:AP2"/>
    <mergeCell ref="AR2:BE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68:AP68"/>
    <mergeCell ref="L70:AO70"/>
    <mergeCell ref="AM74:AP74"/>
    <mergeCell ref="AS74:AT76"/>
    <mergeCell ref="AM75:AP75"/>
    <mergeCell ref="C77:G77"/>
    <mergeCell ref="I77:AF77"/>
    <mergeCell ref="AG77:AM77"/>
    <mergeCell ref="AN77:AP77"/>
    <mergeCell ref="AG79:AM79"/>
    <mergeCell ref="AN79:AP79"/>
    <mergeCell ref="D80:H80"/>
    <mergeCell ref="J80:AF80"/>
    <mergeCell ref="AG80:AM80"/>
    <mergeCell ref="AN80:AP80"/>
    <mergeCell ref="E81:I81"/>
    <mergeCell ref="K81:AF81"/>
    <mergeCell ref="AG81:AM81"/>
    <mergeCell ref="AN81:AP81"/>
    <mergeCell ref="E82:I82"/>
    <mergeCell ref="K82:AF82"/>
    <mergeCell ref="AG82:AM82"/>
    <mergeCell ref="AN82:AP82"/>
    <mergeCell ref="E83:I83"/>
    <mergeCell ref="K83:AF83"/>
    <mergeCell ref="AG83:AM83"/>
    <mergeCell ref="AN83:AP83"/>
    <mergeCell ref="AG88:AM88"/>
    <mergeCell ref="AN88:AP88"/>
    <mergeCell ref="D84:H84"/>
    <mergeCell ref="J84:AF84"/>
    <mergeCell ref="AG84:AM84"/>
    <mergeCell ref="AN84:AP84"/>
    <mergeCell ref="AG86:AM86"/>
    <mergeCell ref="AN86:AP86"/>
  </mergeCells>
  <hyperlinks>
    <hyperlink ref="K1" location="C2" display="1) Souhrnný list stavby"/>
    <hyperlink ref="W1" location="C87" display="2) Rekapitulace objektů"/>
    <hyperlink ref="A81" location="'01!1 - SO 01.1 Čerpací st...'.C2" display="/"/>
    <hyperlink ref="A82" location="'01!2 - SO 01.2 Přípojka N...'.C2" display="/"/>
    <hyperlink ref="A83" location="'01!3 - SO 01.3 Příjezdová...'.C2" display="/"/>
    <hyperlink ref="A84" location="'101 - VON'!C2" display="/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 scale="94" r:id="rId2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275"/>
  <sheetViews>
    <sheetView showGridLines="0" zoomScaleSheetLayoutView="100" workbookViewId="0" topLeftCell="A68">
      <selection activeCell="C74" sqref="C74"/>
    </sheetView>
  </sheetViews>
  <sheetFormatPr defaultColWidth="6.7109375" defaultRowHeight="12.75"/>
  <cols>
    <col min="1" max="1" width="6.28125" style="109" customWidth="1"/>
    <col min="2" max="2" width="1.28515625" style="109" customWidth="1"/>
    <col min="3" max="3" width="3.140625" style="109" customWidth="1"/>
    <col min="4" max="4" width="3.28125" style="109" customWidth="1"/>
    <col min="5" max="5" width="13.00390625" style="109" customWidth="1"/>
    <col min="6" max="7" width="8.421875" style="109" customWidth="1"/>
    <col min="8" max="8" width="9.421875" style="109" customWidth="1"/>
    <col min="9" max="9" width="5.28125" style="109" customWidth="1"/>
    <col min="10" max="10" width="3.8515625" style="109" customWidth="1"/>
    <col min="11" max="11" width="8.7109375" style="109" customWidth="1"/>
    <col min="12" max="12" width="9.00390625" style="109" customWidth="1"/>
    <col min="13" max="14" width="4.57421875" style="109" customWidth="1"/>
    <col min="15" max="15" width="1.57421875" style="109" customWidth="1"/>
    <col min="16" max="16" width="9.421875" style="109" customWidth="1"/>
    <col min="17" max="17" width="3.140625" style="109" customWidth="1"/>
    <col min="18" max="18" width="1.28515625" style="109" customWidth="1"/>
    <col min="19" max="19" width="6.140625" style="109" customWidth="1"/>
    <col min="20" max="28" width="6.7109375" style="109" hidden="1" customWidth="1"/>
    <col min="29" max="29" width="24.00390625" style="109" customWidth="1"/>
    <col min="30" max="30" width="11.28125" style="109" customWidth="1"/>
    <col min="31" max="31" width="12.28125" style="109" customWidth="1"/>
    <col min="32" max="43" width="6.7109375" style="109" customWidth="1"/>
    <col min="44" max="65" width="6.7109375" style="109" hidden="1" customWidth="1"/>
    <col min="66" max="16384" width="6.7109375" style="109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91</v>
      </c>
      <c r="G1" s="5"/>
      <c r="H1" s="335" t="s">
        <v>92</v>
      </c>
      <c r="I1" s="335"/>
      <c r="J1" s="335"/>
      <c r="K1" s="335"/>
      <c r="L1" s="5" t="s">
        <v>93</v>
      </c>
      <c r="M1" s="3"/>
      <c r="N1" s="3"/>
      <c r="O1" s="4" t="s">
        <v>94</v>
      </c>
      <c r="P1" s="3"/>
      <c r="Q1" s="3"/>
      <c r="R1" s="3"/>
      <c r="S1" s="5" t="s">
        <v>95</v>
      </c>
      <c r="T1" s="5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36" t="s">
        <v>6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S2" s="337" t="s">
        <v>7</v>
      </c>
      <c r="T2" s="337"/>
      <c r="U2" s="337"/>
      <c r="V2" s="337"/>
      <c r="W2" s="337"/>
      <c r="X2" s="337"/>
      <c r="Y2" s="337"/>
      <c r="Z2" s="337"/>
      <c r="AA2" s="337"/>
      <c r="AB2" s="337"/>
      <c r="AC2" s="337"/>
      <c r="AT2" s="110" t="s">
        <v>82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AT3" s="110" t="s">
        <v>81</v>
      </c>
    </row>
    <row r="4" spans="2:46" ht="36.95" customHeight="1">
      <c r="B4" s="114"/>
      <c r="C4" s="317" t="s">
        <v>96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115"/>
      <c r="T4" s="116" t="s">
        <v>12</v>
      </c>
      <c r="AT4" s="110" t="s">
        <v>5</v>
      </c>
    </row>
    <row r="5" spans="2:18" ht="6.95" customHeight="1">
      <c r="B5" s="114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5"/>
    </row>
    <row r="6" spans="2:18" ht="25.35" customHeight="1">
      <c r="B6" s="114"/>
      <c r="C6" s="117"/>
      <c r="D6" s="118" t="s">
        <v>16</v>
      </c>
      <c r="E6" s="117"/>
      <c r="F6" s="318" t="str">
        <f>'Rekapitulace stavby'!K6</f>
        <v>Horky nad Jizerou kanalizace ČSOV 1 a výtlak</v>
      </c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117"/>
      <c r="R6" s="115"/>
    </row>
    <row r="7" spans="2:18" ht="25.35" customHeight="1">
      <c r="B7" s="114"/>
      <c r="C7" s="117"/>
      <c r="D7" s="118" t="s">
        <v>97</v>
      </c>
      <c r="E7" s="117"/>
      <c r="F7" s="318" t="s">
        <v>98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117"/>
      <c r="R7" s="115"/>
    </row>
    <row r="8" spans="2:18" s="119" customFormat="1" ht="32.85" customHeight="1">
      <c r="B8" s="120"/>
      <c r="C8" s="121"/>
      <c r="D8" s="122" t="s">
        <v>99</v>
      </c>
      <c r="E8" s="121"/>
      <c r="F8" s="338" t="s">
        <v>100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121"/>
      <c r="R8" s="123"/>
    </row>
    <row r="9" spans="2:18" s="119" customFormat="1" ht="14.45" customHeight="1">
      <c r="B9" s="120"/>
      <c r="C9" s="121"/>
      <c r="D9" s="118" t="s">
        <v>18</v>
      </c>
      <c r="E9" s="121"/>
      <c r="F9" s="125"/>
      <c r="G9" s="121"/>
      <c r="H9" s="121"/>
      <c r="I9" s="121"/>
      <c r="J9" s="121"/>
      <c r="K9" s="121"/>
      <c r="L9" s="121"/>
      <c r="M9" s="118" t="s">
        <v>19</v>
      </c>
      <c r="N9" s="121"/>
      <c r="O9" s="125"/>
      <c r="P9" s="121"/>
      <c r="Q9" s="121"/>
      <c r="R9" s="123"/>
    </row>
    <row r="10" spans="2:18" s="119" customFormat="1" ht="14.45" customHeight="1">
      <c r="B10" s="120"/>
      <c r="C10" s="121"/>
      <c r="D10" s="118" t="s">
        <v>20</v>
      </c>
      <c r="E10" s="121"/>
      <c r="F10" s="125" t="s">
        <v>21</v>
      </c>
      <c r="G10" s="121"/>
      <c r="H10" s="121"/>
      <c r="I10" s="121"/>
      <c r="J10" s="121"/>
      <c r="K10" s="121"/>
      <c r="L10" s="121"/>
      <c r="M10" s="118" t="s">
        <v>22</v>
      </c>
      <c r="N10" s="121"/>
      <c r="O10" s="320">
        <f>'Rekapitulace stavby'!AN8</f>
        <v>43440</v>
      </c>
      <c r="P10" s="320"/>
      <c r="Q10" s="121"/>
      <c r="R10" s="123"/>
    </row>
    <row r="11" spans="2:18" s="119" customFormat="1" ht="10.9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3"/>
    </row>
    <row r="12" spans="2:18" s="119" customFormat="1" ht="14.45" customHeight="1">
      <c r="B12" s="120"/>
      <c r="C12" s="121"/>
      <c r="D12" s="118" t="s">
        <v>23</v>
      </c>
      <c r="E12" s="121"/>
      <c r="F12" s="121"/>
      <c r="G12" s="121"/>
      <c r="H12" s="121"/>
      <c r="I12" s="121"/>
      <c r="J12" s="121"/>
      <c r="K12" s="121"/>
      <c r="L12" s="121"/>
      <c r="M12" s="118" t="s">
        <v>24</v>
      </c>
      <c r="N12" s="121"/>
      <c r="O12" s="321" t="str">
        <f>IF('Rekapitulace stavby'!AN10="","",'Rekapitulace stavby'!AN10)</f>
        <v/>
      </c>
      <c r="P12" s="321"/>
      <c r="Q12" s="121"/>
      <c r="R12" s="123"/>
    </row>
    <row r="13" spans="2:18" s="119" customFormat="1" ht="18" customHeight="1">
      <c r="B13" s="120"/>
      <c r="C13" s="121"/>
      <c r="D13" s="121"/>
      <c r="E13" s="125" t="str">
        <f>IF('Rekapitulace stavby'!E11="","",'Rekapitulace stavby'!E11)</f>
        <v xml:space="preserve"> </v>
      </c>
      <c r="F13" s="121"/>
      <c r="G13" s="121"/>
      <c r="H13" s="121"/>
      <c r="I13" s="121"/>
      <c r="J13" s="121"/>
      <c r="K13" s="121"/>
      <c r="L13" s="121"/>
      <c r="M13" s="118" t="s">
        <v>25</v>
      </c>
      <c r="N13" s="121"/>
      <c r="O13" s="321" t="str">
        <f>IF('Rekapitulace stavby'!AN11="","",'Rekapitulace stavby'!AN11)</f>
        <v/>
      </c>
      <c r="P13" s="321"/>
      <c r="Q13" s="121"/>
      <c r="R13" s="123"/>
    </row>
    <row r="14" spans="2:18" s="119" customFormat="1" ht="6.95" customHeight="1"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3"/>
    </row>
    <row r="15" spans="2:18" s="119" customFormat="1" ht="14.45" customHeight="1">
      <c r="B15" s="120"/>
      <c r="C15" s="121"/>
      <c r="D15" s="118" t="s">
        <v>26</v>
      </c>
      <c r="E15" s="121"/>
      <c r="F15" s="121"/>
      <c r="G15" s="121"/>
      <c r="H15" s="121"/>
      <c r="I15" s="121"/>
      <c r="J15" s="121"/>
      <c r="K15" s="121"/>
      <c r="L15" s="121"/>
      <c r="M15" s="118" t="s">
        <v>24</v>
      </c>
      <c r="N15" s="121"/>
      <c r="O15" s="321" t="str">
        <f>IF('Rekapitulace stavby'!AN13="","",'Rekapitulace stavby'!AN13)</f>
        <v/>
      </c>
      <c r="P15" s="321"/>
      <c r="Q15" s="121"/>
      <c r="R15" s="123"/>
    </row>
    <row r="16" spans="2:18" s="119" customFormat="1" ht="18" customHeight="1">
      <c r="B16" s="120"/>
      <c r="C16" s="121"/>
      <c r="D16" s="121"/>
      <c r="E16" s="125" t="str">
        <f>IF('Rekapitulace stavby'!E14="","",'Rekapitulace stavby'!E14)</f>
        <v xml:space="preserve"> </v>
      </c>
      <c r="F16" s="121"/>
      <c r="G16" s="121"/>
      <c r="H16" s="121"/>
      <c r="I16" s="121"/>
      <c r="J16" s="121"/>
      <c r="K16" s="121"/>
      <c r="L16" s="121"/>
      <c r="M16" s="118" t="s">
        <v>25</v>
      </c>
      <c r="N16" s="121"/>
      <c r="O16" s="321" t="str">
        <f>IF('Rekapitulace stavby'!AN14="","",'Rekapitulace stavby'!AN14)</f>
        <v/>
      </c>
      <c r="P16" s="321"/>
      <c r="Q16" s="121"/>
      <c r="R16" s="123"/>
    </row>
    <row r="17" spans="2:18" s="119" customFormat="1" ht="6.95" customHeight="1"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3"/>
    </row>
    <row r="18" spans="2:18" s="119" customFormat="1" ht="14.45" customHeight="1">
      <c r="B18" s="120"/>
      <c r="C18" s="121"/>
      <c r="D18" s="118" t="s">
        <v>27</v>
      </c>
      <c r="E18" s="121"/>
      <c r="F18" s="121"/>
      <c r="G18" s="121"/>
      <c r="H18" s="121"/>
      <c r="I18" s="121"/>
      <c r="J18" s="121"/>
      <c r="K18" s="121"/>
      <c r="L18" s="121"/>
      <c r="M18" s="118" t="s">
        <v>24</v>
      </c>
      <c r="N18" s="121"/>
      <c r="O18" s="321" t="str">
        <f>IF('Rekapitulace stavby'!AN16="","",'Rekapitulace stavby'!AN16)</f>
        <v/>
      </c>
      <c r="P18" s="321"/>
      <c r="Q18" s="121"/>
      <c r="R18" s="123"/>
    </row>
    <row r="19" spans="2:18" s="119" customFormat="1" ht="18" customHeight="1">
      <c r="B19" s="120"/>
      <c r="C19" s="121"/>
      <c r="D19" s="121"/>
      <c r="E19" s="125" t="str">
        <f>IF('Rekapitulace stavby'!E17="","",'Rekapitulace stavby'!E17)</f>
        <v xml:space="preserve"> </v>
      </c>
      <c r="F19" s="121"/>
      <c r="G19" s="121"/>
      <c r="H19" s="121"/>
      <c r="I19" s="121"/>
      <c r="J19" s="121"/>
      <c r="K19" s="121"/>
      <c r="L19" s="121"/>
      <c r="M19" s="118" t="s">
        <v>25</v>
      </c>
      <c r="N19" s="121"/>
      <c r="O19" s="321" t="str">
        <f>IF('Rekapitulace stavby'!AN17="","",'Rekapitulace stavby'!AN17)</f>
        <v/>
      </c>
      <c r="P19" s="321"/>
      <c r="Q19" s="121"/>
      <c r="R19" s="123"/>
    </row>
    <row r="20" spans="2:18" s="119" customFormat="1" ht="6.9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3"/>
    </row>
    <row r="21" spans="2:18" s="119" customFormat="1" ht="14.45" customHeight="1">
      <c r="B21" s="120"/>
      <c r="C21" s="121"/>
      <c r="D21" s="118" t="s">
        <v>29</v>
      </c>
      <c r="E21" s="121"/>
      <c r="F21" s="121"/>
      <c r="G21" s="121"/>
      <c r="H21" s="121"/>
      <c r="I21" s="121"/>
      <c r="J21" s="121"/>
      <c r="K21" s="121"/>
      <c r="L21" s="121"/>
      <c r="M21" s="118" t="s">
        <v>24</v>
      </c>
      <c r="N21" s="121"/>
      <c r="O21" s="321" t="str">
        <f>IF('Rekapitulace stavby'!AN19="","",'Rekapitulace stavby'!AN19)</f>
        <v/>
      </c>
      <c r="P21" s="321"/>
      <c r="Q21" s="121"/>
      <c r="R21" s="123"/>
    </row>
    <row r="22" spans="2:18" s="119" customFormat="1" ht="18" customHeight="1">
      <c r="B22" s="120"/>
      <c r="C22" s="121"/>
      <c r="D22" s="121"/>
      <c r="E22" s="125" t="str">
        <f>IF('Rekapitulace stavby'!E20="","",'Rekapitulace stavby'!E20)</f>
        <v xml:space="preserve"> </v>
      </c>
      <c r="F22" s="121"/>
      <c r="G22" s="121"/>
      <c r="H22" s="121"/>
      <c r="I22" s="121"/>
      <c r="J22" s="121"/>
      <c r="K22" s="121"/>
      <c r="L22" s="121"/>
      <c r="M22" s="118" t="s">
        <v>25</v>
      </c>
      <c r="N22" s="121"/>
      <c r="O22" s="321" t="str">
        <f>IF('Rekapitulace stavby'!AN20="","",'Rekapitulace stavby'!AN20)</f>
        <v/>
      </c>
      <c r="P22" s="321"/>
      <c r="Q22" s="121"/>
      <c r="R22" s="123"/>
    </row>
    <row r="23" spans="2:18" s="119" customFormat="1" ht="6.95" customHeight="1"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3"/>
    </row>
    <row r="24" spans="2:18" s="119" customFormat="1" ht="14.45" customHeight="1">
      <c r="B24" s="120"/>
      <c r="C24" s="121"/>
      <c r="D24" s="118" t="s">
        <v>30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3"/>
    </row>
    <row r="25" spans="2:18" s="119" customFormat="1" ht="16.5" customHeight="1">
      <c r="B25" s="120"/>
      <c r="C25" s="121"/>
      <c r="D25" s="121"/>
      <c r="E25" s="334"/>
      <c r="F25" s="334"/>
      <c r="G25" s="334"/>
      <c r="H25" s="334"/>
      <c r="I25" s="334"/>
      <c r="J25" s="334"/>
      <c r="K25" s="334"/>
      <c r="L25" s="334"/>
      <c r="M25" s="121"/>
      <c r="N25" s="121"/>
      <c r="O25" s="121"/>
      <c r="P25" s="121"/>
      <c r="Q25" s="121"/>
      <c r="R25" s="123"/>
    </row>
    <row r="26" spans="2:18" s="119" customFormat="1" ht="6.95" customHeight="1"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3"/>
    </row>
    <row r="27" spans="2:18" s="119" customFormat="1" ht="6.95" customHeight="1">
      <c r="B27" s="120"/>
      <c r="C27" s="121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1"/>
      <c r="R27" s="123"/>
    </row>
    <row r="28" spans="2:18" s="119" customFormat="1" ht="14.45" customHeight="1">
      <c r="B28" s="120"/>
      <c r="C28" s="121"/>
      <c r="D28" s="127" t="s">
        <v>101</v>
      </c>
      <c r="E28" s="121"/>
      <c r="F28" s="121"/>
      <c r="G28" s="121"/>
      <c r="H28" s="121"/>
      <c r="I28" s="121"/>
      <c r="J28" s="121"/>
      <c r="K28" s="121"/>
      <c r="L28" s="121"/>
      <c r="M28" s="332">
        <f>N81</f>
        <v>0</v>
      </c>
      <c r="N28" s="332"/>
      <c r="O28" s="332"/>
      <c r="P28" s="332"/>
      <c r="Q28" s="121"/>
      <c r="R28" s="123"/>
    </row>
    <row r="29" spans="2:18" s="119" customFormat="1" ht="14.45" customHeight="1">
      <c r="B29" s="120"/>
      <c r="C29" s="121"/>
      <c r="D29" s="128" t="s">
        <v>102</v>
      </c>
      <c r="E29" s="121"/>
      <c r="F29" s="121"/>
      <c r="G29" s="121"/>
      <c r="H29" s="121"/>
      <c r="I29" s="121"/>
      <c r="J29" s="121"/>
      <c r="K29" s="121"/>
      <c r="L29" s="121"/>
      <c r="M29" s="332">
        <f>N95</f>
        <v>0</v>
      </c>
      <c r="N29" s="332"/>
      <c r="O29" s="332"/>
      <c r="P29" s="332"/>
      <c r="Q29" s="121"/>
      <c r="R29" s="123"/>
    </row>
    <row r="30" spans="2:18" s="119" customFormat="1" ht="6.95" customHeight="1"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3"/>
    </row>
    <row r="31" spans="2:18" s="119" customFormat="1" ht="25.35" customHeight="1">
      <c r="B31" s="120"/>
      <c r="C31" s="121"/>
      <c r="D31" s="129" t="s">
        <v>33</v>
      </c>
      <c r="E31" s="121"/>
      <c r="F31" s="121"/>
      <c r="G31" s="121"/>
      <c r="H31" s="121"/>
      <c r="I31" s="121"/>
      <c r="J31" s="121"/>
      <c r="K31" s="121"/>
      <c r="L31" s="121"/>
      <c r="M31" s="333">
        <f>ROUND(M28+M29,2)</f>
        <v>0</v>
      </c>
      <c r="N31" s="333"/>
      <c r="O31" s="333"/>
      <c r="P31" s="333"/>
      <c r="Q31" s="121"/>
      <c r="R31" s="123"/>
    </row>
    <row r="32" spans="2:18" s="119" customFormat="1" ht="6.95" customHeight="1">
      <c r="B32" s="120"/>
      <c r="C32" s="121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1"/>
      <c r="R32" s="123"/>
    </row>
    <row r="33" spans="2:18" s="119" customFormat="1" ht="14.45" customHeight="1">
      <c r="B33" s="120"/>
      <c r="C33" s="121"/>
      <c r="D33" s="130" t="s">
        <v>34</v>
      </c>
      <c r="E33" s="130" t="s">
        <v>35</v>
      </c>
      <c r="F33" s="131">
        <v>0.21</v>
      </c>
      <c r="G33" s="132" t="s">
        <v>36</v>
      </c>
      <c r="H33" s="330">
        <f>ROUND((SUM(BE95:BE96)+SUM(BE115:BE274)),2)</f>
        <v>0</v>
      </c>
      <c r="I33" s="330"/>
      <c r="J33" s="330"/>
      <c r="K33" s="121"/>
      <c r="L33" s="121"/>
      <c r="M33" s="330">
        <f>ROUND(ROUND((SUM(BE95:BE96)+SUM(BE115:BE274)),2)*F33,2)</f>
        <v>0</v>
      </c>
      <c r="N33" s="330"/>
      <c r="O33" s="330"/>
      <c r="P33" s="330"/>
      <c r="Q33" s="121"/>
      <c r="R33" s="123"/>
    </row>
    <row r="34" spans="2:18" s="119" customFormat="1" ht="14.45" customHeight="1">
      <c r="B34" s="120"/>
      <c r="C34" s="121"/>
      <c r="D34" s="121"/>
      <c r="E34" s="130" t="s">
        <v>37</v>
      </c>
      <c r="F34" s="131">
        <v>0.15</v>
      </c>
      <c r="G34" s="132" t="s">
        <v>36</v>
      </c>
      <c r="H34" s="330">
        <f>ROUND((SUM(BF95:BF96)+SUM(BF115:BF274)),2)</f>
        <v>0</v>
      </c>
      <c r="I34" s="330"/>
      <c r="J34" s="330"/>
      <c r="K34" s="121"/>
      <c r="L34" s="121"/>
      <c r="M34" s="330">
        <f>ROUND(ROUND((SUM(BF95:BF96)+SUM(BF115:BF274)),2)*F34,2)</f>
        <v>0</v>
      </c>
      <c r="N34" s="330"/>
      <c r="O34" s="330"/>
      <c r="P34" s="330"/>
      <c r="Q34" s="121"/>
      <c r="R34" s="123"/>
    </row>
    <row r="35" spans="2:18" s="119" customFormat="1" ht="14.45" customHeight="1" hidden="1">
      <c r="B35" s="120"/>
      <c r="C35" s="121"/>
      <c r="D35" s="121"/>
      <c r="E35" s="130" t="s">
        <v>38</v>
      </c>
      <c r="F35" s="131">
        <v>0.21</v>
      </c>
      <c r="G35" s="132" t="s">
        <v>36</v>
      </c>
      <c r="H35" s="330">
        <f>ROUND((SUM(BG95:BG96)+SUM(BG115:BG274)),2)</f>
        <v>0</v>
      </c>
      <c r="I35" s="330"/>
      <c r="J35" s="330"/>
      <c r="K35" s="121"/>
      <c r="L35" s="121"/>
      <c r="M35" s="330">
        <v>0</v>
      </c>
      <c r="N35" s="330"/>
      <c r="O35" s="330"/>
      <c r="P35" s="330"/>
      <c r="Q35" s="121"/>
      <c r="R35" s="123"/>
    </row>
    <row r="36" spans="2:18" s="119" customFormat="1" ht="14.45" customHeight="1" hidden="1">
      <c r="B36" s="120"/>
      <c r="C36" s="121"/>
      <c r="D36" s="121"/>
      <c r="E36" s="130" t="s">
        <v>39</v>
      </c>
      <c r="F36" s="131">
        <v>0.15</v>
      </c>
      <c r="G36" s="132" t="s">
        <v>36</v>
      </c>
      <c r="H36" s="330">
        <f>ROUND((SUM(BH95:BH96)+SUM(BH115:BH274)),2)</f>
        <v>0</v>
      </c>
      <c r="I36" s="330"/>
      <c r="J36" s="330"/>
      <c r="K36" s="121"/>
      <c r="L36" s="121"/>
      <c r="M36" s="330">
        <v>0</v>
      </c>
      <c r="N36" s="330"/>
      <c r="O36" s="330"/>
      <c r="P36" s="330"/>
      <c r="Q36" s="121"/>
      <c r="R36" s="123"/>
    </row>
    <row r="37" spans="2:18" s="119" customFormat="1" ht="14.45" customHeight="1" hidden="1">
      <c r="B37" s="120"/>
      <c r="C37" s="121"/>
      <c r="D37" s="121"/>
      <c r="E37" s="130" t="s">
        <v>40</v>
      </c>
      <c r="F37" s="131">
        <v>0</v>
      </c>
      <c r="G37" s="132" t="s">
        <v>36</v>
      </c>
      <c r="H37" s="330">
        <f>ROUND((SUM(BI95:BI96)+SUM(BI115:BI274)),2)</f>
        <v>0</v>
      </c>
      <c r="I37" s="330"/>
      <c r="J37" s="330"/>
      <c r="K37" s="121"/>
      <c r="L37" s="121"/>
      <c r="M37" s="330">
        <v>0</v>
      </c>
      <c r="N37" s="330"/>
      <c r="O37" s="330"/>
      <c r="P37" s="330"/>
      <c r="Q37" s="121"/>
      <c r="R37" s="123"/>
    </row>
    <row r="38" spans="2:18" s="119" customFormat="1" ht="6.9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3"/>
    </row>
    <row r="39" spans="2:18" s="119" customFormat="1" ht="25.35" customHeight="1">
      <c r="B39" s="120"/>
      <c r="C39" s="133"/>
      <c r="D39" s="134" t="s">
        <v>41</v>
      </c>
      <c r="E39" s="135"/>
      <c r="F39" s="135"/>
      <c r="G39" s="136" t="s">
        <v>42</v>
      </c>
      <c r="H39" s="137" t="s">
        <v>43</v>
      </c>
      <c r="I39" s="135"/>
      <c r="J39" s="135"/>
      <c r="K39" s="135"/>
      <c r="L39" s="331">
        <f>SUM(M31:M37)</f>
        <v>0</v>
      </c>
      <c r="M39" s="331"/>
      <c r="N39" s="331"/>
      <c r="O39" s="331"/>
      <c r="P39" s="331"/>
      <c r="Q39" s="133"/>
      <c r="R39" s="123"/>
    </row>
    <row r="40" spans="2:18" s="119" customFormat="1" ht="14.45" customHeight="1"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3"/>
    </row>
    <row r="41" spans="2:18" ht="12.75">
      <c r="B41" s="114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5"/>
    </row>
    <row r="42" spans="2:18" s="119" customFormat="1" ht="15">
      <c r="B42" s="120"/>
      <c r="C42" s="121"/>
      <c r="D42" s="138" t="s">
        <v>44</v>
      </c>
      <c r="E42" s="126"/>
      <c r="F42" s="126"/>
      <c r="G42" s="126"/>
      <c r="H42" s="139"/>
      <c r="I42" s="121"/>
      <c r="J42" s="138" t="s">
        <v>45</v>
      </c>
      <c r="K42" s="126"/>
      <c r="L42" s="126"/>
      <c r="M42" s="126"/>
      <c r="N42" s="126"/>
      <c r="O42" s="126"/>
      <c r="P42" s="139"/>
      <c r="Q42" s="121"/>
      <c r="R42" s="123"/>
    </row>
    <row r="43" spans="2:18" ht="12.75">
      <c r="B43" s="114"/>
      <c r="C43" s="117"/>
      <c r="D43" s="140"/>
      <c r="E43" s="117"/>
      <c r="F43" s="117"/>
      <c r="G43" s="117"/>
      <c r="H43" s="141"/>
      <c r="I43" s="117"/>
      <c r="J43" s="140"/>
      <c r="K43" s="117"/>
      <c r="L43" s="117"/>
      <c r="M43" s="117"/>
      <c r="N43" s="117"/>
      <c r="O43" s="117"/>
      <c r="P43" s="141"/>
      <c r="Q43" s="117"/>
      <c r="R43" s="115"/>
    </row>
    <row r="44" spans="2:18" ht="12.75">
      <c r="B44" s="114"/>
      <c r="C44" s="117"/>
      <c r="D44" s="140"/>
      <c r="E44" s="117"/>
      <c r="F44" s="117"/>
      <c r="G44" s="117"/>
      <c r="H44" s="141"/>
      <c r="I44" s="117"/>
      <c r="J44" s="140"/>
      <c r="K44" s="117"/>
      <c r="L44" s="117"/>
      <c r="M44" s="117"/>
      <c r="N44" s="117"/>
      <c r="O44" s="117"/>
      <c r="P44" s="141"/>
      <c r="Q44" s="117"/>
      <c r="R44" s="115"/>
    </row>
    <row r="45" spans="2:18" ht="12.75">
      <c r="B45" s="114"/>
      <c r="C45" s="117"/>
      <c r="D45" s="140"/>
      <c r="E45" s="117"/>
      <c r="F45" s="117"/>
      <c r="G45" s="117"/>
      <c r="H45" s="141"/>
      <c r="I45" s="117"/>
      <c r="J45" s="140"/>
      <c r="K45" s="117"/>
      <c r="L45" s="117"/>
      <c r="M45" s="117"/>
      <c r="N45" s="117"/>
      <c r="O45" s="117"/>
      <c r="P45" s="141"/>
      <c r="Q45" s="117"/>
      <c r="R45" s="115"/>
    </row>
    <row r="46" spans="2:18" ht="12.75">
      <c r="B46" s="114"/>
      <c r="C46" s="117"/>
      <c r="D46" s="140"/>
      <c r="E46" s="117"/>
      <c r="F46" s="117"/>
      <c r="G46" s="117"/>
      <c r="H46" s="141"/>
      <c r="I46" s="117"/>
      <c r="J46" s="140"/>
      <c r="K46" s="117"/>
      <c r="L46" s="117"/>
      <c r="M46" s="117"/>
      <c r="N46" s="117"/>
      <c r="O46" s="117"/>
      <c r="P46" s="141"/>
      <c r="Q46" s="117"/>
      <c r="R46" s="115"/>
    </row>
    <row r="47" spans="2:18" ht="12.75">
      <c r="B47" s="114"/>
      <c r="C47" s="117"/>
      <c r="D47" s="140"/>
      <c r="E47" s="117"/>
      <c r="F47" s="117"/>
      <c r="G47" s="117"/>
      <c r="H47" s="141"/>
      <c r="I47" s="117"/>
      <c r="J47" s="140"/>
      <c r="K47" s="117"/>
      <c r="L47" s="117"/>
      <c r="M47" s="117"/>
      <c r="N47" s="117"/>
      <c r="O47" s="117"/>
      <c r="P47" s="141"/>
      <c r="Q47" s="117"/>
      <c r="R47" s="115"/>
    </row>
    <row r="48" spans="2:18" ht="12.75">
      <c r="B48" s="114"/>
      <c r="C48" s="117"/>
      <c r="D48" s="140"/>
      <c r="E48" s="117"/>
      <c r="F48" s="117"/>
      <c r="G48" s="117"/>
      <c r="H48" s="141"/>
      <c r="I48" s="117"/>
      <c r="J48" s="140"/>
      <c r="K48" s="117"/>
      <c r="L48" s="117"/>
      <c r="M48" s="117"/>
      <c r="N48" s="117"/>
      <c r="O48" s="117"/>
      <c r="P48" s="141"/>
      <c r="Q48" s="117"/>
      <c r="R48" s="115"/>
    </row>
    <row r="49" spans="2:18" ht="12.75">
      <c r="B49" s="114"/>
      <c r="C49" s="117"/>
      <c r="D49" s="140"/>
      <c r="E49" s="117"/>
      <c r="F49" s="117"/>
      <c r="G49" s="117"/>
      <c r="H49" s="141"/>
      <c r="I49" s="117"/>
      <c r="J49" s="140"/>
      <c r="K49" s="117"/>
      <c r="L49" s="117"/>
      <c r="M49" s="117"/>
      <c r="N49" s="117"/>
      <c r="O49" s="117"/>
      <c r="P49" s="141"/>
      <c r="Q49" s="117"/>
      <c r="R49" s="115"/>
    </row>
    <row r="50" spans="2:18" ht="12.75">
      <c r="B50" s="114"/>
      <c r="C50" s="117"/>
      <c r="D50" s="140"/>
      <c r="E50" s="117"/>
      <c r="F50" s="117"/>
      <c r="G50" s="117"/>
      <c r="H50" s="141"/>
      <c r="I50" s="117"/>
      <c r="J50" s="140"/>
      <c r="K50" s="117"/>
      <c r="L50" s="117"/>
      <c r="M50" s="117"/>
      <c r="N50" s="117"/>
      <c r="O50" s="117"/>
      <c r="P50" s="141"/>
      <c r="Q50" s="117"/>
      <c r="R50" s="115"/>
    </row>
    <row r="51" spans="2:18" s="119" customFormat="1" ht="15">
      <c r="B51" s="120"/>
      <c r="C51" s="121"/>
      <c r="D51" s="142" t="s">
        <v>46</v>
      </c>
      <c r="E51" s="143"/>
      <c r="F51" s="143"/>
      <c r="G51" s="144" t="s">
        <v>47</v>
      </c>
      <c r="H51" s="145"/>
      <c r="I51" s="121"/>
      <c r="J51" s="142" t="s">
        <v>46</v>
      </c>
      <c r="K51" s="143"/>
      <c r="L51" s="143"/>
      <c r="M51" s="143"/>
      <c r="N51" s="144" t="s">
        <v>47</v>
      </c>
      <c r="O51" s="143"/>
      <c r="P51" s="145"/>
      <c r="Q51" s="121"/>
      <c r="R51" s="123"/>
    </row>
    <row r="52" spans="2:18" ht="12.75">
      <c r="B52" s="114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5"/>
    </row>
    <row r="53" spans="2:18" s="119" customFormat="1" ht="15">
      <c r="B53" s="120"/>
      <c r="C53" s="121"/>
      <c r="D53" s="138" t="s">
        <v>48</v>
      </c>
      <c r="E53" s="126"/>
      <c r="F53" s="126"/>
      <c r="G53" s="126"/>
      <c r="H53" s="139"/>
      <c r="I53" s="121"/>
      <c r="J53" s="138" t="s">
        <v>49</v>
      </c>
      <c r="K53" s="126"/>
      <c r="L53" s="126"/>
      <c r="M53" s="126"/>
      <c r="N53" s="126"/>
      <c r="O53" s="126"/>
      <c r="P53" s="139"/>
      <c r="Q53" s="121"/>
      <c r="R53" s="123"/>
    </row>
    <row r="54" spans="2:18" ht="12.75">
      <c r="B54" s="114"/>
      <c r="C54" s="117"/>
      <c r="D54" s="140"/>
      <c r="E54" s="117"/>
      <c r="F54" s="117"/>
      <c r="G54" s="117"/>
      <c r="H54" s="141"/>
      <c r="I54" s="117"/>
      <c r="J54" s="140"/>
      <c r="K54" s="117"/>
      <c r="L54" s="117"/>
      <c r="M54" s="117"/>
      <c r="N54" s="117"/>
      <c r="O54" s="117"/>
      <c r="P54" s="141"/>
      <c r="Q54" s="117"/>
      <c r="R54" s="115"/>
    </row>
    <row r="55" spans="2:18" ht="12.75">
      <c r="B55" s="114"/>
      <c r="C55" s="117"/>
      <c r="D55" s="140"/>
      <c r="E55" s="117"/>
      <c r="F55" s="117"/>
      <c r="G55" s="117"/>
      <c r="H55" s="141"/>
      <c r="I55" s="117"/>
      <c r="J55" s="140"/>
      <c r="K55" s="117"/>
      <c r="L55" s="117"/>
      <c r="M55" s="117"/>
      <c r="N55" s="117"/>
      <c r="O55" s="117"/>
      <c r="P55" s="141"/>
      <c r="Q55" s="117"/>
      <c r="R55" s="115"/>
    </row>
    <row r="56" spans="2:18" ht="12.75">
      <c r="B56" s="114"/>
      <c r="C56" s="117"/>
      <c r="D56" s="140"/>
      <c r="E56" s="117"/>
      <c r="F56" s="117"/>
      <c r="G56" s="117"/>
      <c r="H56" s="141"/>
      <c r="I56" s="117"/>
      <c r="J56" s="140"/>
      <c r="K56" s="117"/>
      <c r="L56" s="117"/>
      <c r="M56" s="117"/>
      <c r="N56" s="117"/>
      <c r="O56" s="117"/>
      <c r="P56" s="141"/>
      <c r="Q56" s="117"/>
      <c r="R56" s="115"/>
    </row>
    <row r="57" spans="2:18" ht="12.75">
      <c r="B57" s="114"/>
      <c r="C57" s="117"/>
      <c r="D57" s="140"/>
      <c r="E57" s="117"/>
      <c r="F57" s="117"/>
      <c r="G57" s="117"/>
      <c r="H57" s="141"/>
      <c r="I57" s="117"/>
      <c r="J57" s="140"/>
      <c r="K57" s="117"/>
      <c r="L57" s="117"/>
      <c r="M57" s="117"/>
      <c r="N57" s="117"/>
      <c r="O57" s="117"/>
      <c r="P57" s="141"/>
      <c r="Q57" s="117"/>
      <c r="R57" s="115"/>
    </row>
    <row r="58" spans="2:18" ht="12.75">
      <c r="B58" s="114"/>
      <c r="C58" s="117"/>
      <c r="D58" s="140"/>
      <c r="E58" s="117"/>
      <c r="F58" s="117"/>
      <c r="G58" s="117"/>
      <c r="H58" s="141"/>
      <c r="I58" s="117"/>
      <c r="J58" s="140"/>
      <c r="K58" s="117"/>
      <c r="L58" s="117"/>
      <c r="M58" s="117"/>
      <c r="N58" s="117"/>
      <c r="O58" s="117"/>
      <c r="P58" s="141"/>
      <c r="Q58" s="117"/>
      <c r="R58" s="115"/>
    </row>
    <row r="59" spans="2:18" ht="12.75">
      <c r="B59" s="114"/>
      <c r="C59" s="117"/>
      <c r="D59" s="140"/>
      <c r="E59" s="117"/>
      <c r="F59" s="117"/>
      <c r="G59" s="117"/>
      <c r="H59" s="141"/>
      <c r="I59" s="117"/>
      <c r="J59" s="140"/>
      <c r="K59" s="117"/>
      <c r="L59" s="117"/>
      <c r="M59" s="117"/>
      <c r="N59" s="117"/>
      <c r="O59" s="117"/>
      <c r="P59" s="141"/>
      <c r="Q59" s="117"/>
      <c r="R59" s="115"/>
    </row>
    <row r="60" spans="2:18" ht="12.75">
      <c r="B60" s="114"/>
      <c r="C60" s="117"/>
      <c r="D60" s="140"/>
      <c r="E60" s="117"/>
      <c r="F60" s="117"/>
      <c r="G60" s="117"/>
      <c r="H60" s="141"/>
      <c r="I60" s="117"/>
      <c r="J60" s="140"/>
      <c r="K60" s="117"/>
      <c r="L60" s="117"/>
      <c r="M60" s="117"/>
      <c r="N60" s="117"/>
      <c r="O60" s="117"/>
      <c r="P60" s="141"/>
      <c r="Q60" s="117"/>
      <c r="R60" s="115"/>
    </row>
    <row r="61" spans="2:18" ht="12.75">
      <c r="B61" s="114"/>
      <c r="C61" s="117"/>
      <c r="D61" s="140"/>
      <c r="E61" s="117"/>
      <c r="F61" s="117"/>
      <c r="G61" s="117"/>
      <c r="H61" s="141"/>
      <c r="I61" s="117"/>
      <c r="J61" s="140"/>
      <c r="K61" s="117"/>
      <c r="L61" s="117"/>
      <c r="M61" s="117"/>
      <c r="N61" s="117"/>
      <c r="O61" s="117"/>
      <c r="P61" s="141"/>
      <c r="Q61" s="117"/>
      <c r="R61" s="115"/>
    </row>
    <row r="62" spans="2:18" s="119" customFormat="1" ht="15">
      <c r="B62" s="120"/>
      <c r="C62" s="121"/>
      <c r="D62" s="142" t="s">
        <v>46</v>
      </c>
      <c r="E62" s="143"/>
      <c r="F62" s="143"/>
      <c r="G62" s="144" t="s">
        <v>47</v>
      </c>
      <c r="H62" s="145"/>
      <c r="I62" s="121"/>
      <c r="J62" s="142" t="s">
        <v>46</v>
      </c>
      <c r="K62" s="143"/>
      <c r="L62" s="143"/>
      <c r="M62" s="143"/>
      <c r="N62" s="144" t="s">
        <v>47</v>
      </c>
      <c r="O62" s="143"/>
      <c r="P62" s="145"/>
      <c r="Q62" s="121"/>
      <c r="R62" s="123"/>
    </row>
    <row r="63" spans="2:18" s="119" customFormat="1" ht="14.45" customHeight="1"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8"/>
    </row>
    <row r="67" spans="2:18" s="119" customFormat="1" ht="6.95" customHeight="1"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1"/>
    </row>
    <row r="68" spans="2:18" s="119" customFormat="1" ht="36.95" customHeight="1">
      <c r="B68" s="120"/>
      <c r="C68" s="317" t="s">
        <v>103</v>
      </c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123"/>
    </row>
    <row r="69" spans="2:18" s="119" customFormat="1" ht="6.95" customHeight="1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3"/>
    </row>
    <row r="70" spans="2:18" s="119" customFormat="1" ht="30" customHeight="1">
      <c r="B70" s="120"/>
      <c r="C70" s="118" t="s">
        <v>16</v>
      </c>
      <c r="D70" s="121"/>
      <c r="E70" s="121"/>
      <c r="F70" s="318" t="str">
        <f>F6</f>
        <v>Horky nad Jizerou kanalizace ČSOV 1 a výtlak</v>
      </c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121"/>
      <c r="R70" s="123"/>
    </row>
    <row r="71" spans="2:18" ht="30" customHeight="1">
      <c r="B71" s="114"/>
      <c r="C71" s="118" t="s">
        <v>97</v>
      </c>
      <c r="D71" s="117"/>
      <c r="E71" s="117"/>
      <c r="F71" s="318" t="s">
        <v>98</v>
      </c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117"/>
      <c r="R71" s="115"/>
    </row>
    <row r="72" spans="2:18" s="119" customFormat="1" ht="36.95" customHeight="1">
      <c r="B72" s="120"/>
      <c r="C72" s="152" t="s">
        <v>99</v>
      </c>
      <c r="D72" s="121"/>
      <c r="E72" s="121"/>
      <c r="F72" s="319" t="str">
        <f>F8</f>
        <v>01.1 - SO 01.1 Čerpací stanice ČSOV 1 a výtlak</v>
      </c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121"/>
      <c r="R72" s="123"/>
    </row>
    <row r="73" spans="2:18" s="119" customFormat="1" ht="6.95" customHeight="1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3"/>
    </row>
    <row r="74" spans="2:18" s="119" customFormat="1" ht="18" customHeight="1">
      <c r="B74" s="120"/>
      <c r="C74" s="118" t="s">
        <v>20</v>
      </c>
      <c r="D74" s="121"/>
      <c r="E74" s="121"/>
      <c r="F74" s="125" t="str">
        <f>F10</f>
        <v xml:space="preserve"> </v>
      </c>
      <c r="G74" s="121"/>
      <c r="H74" s="121"/>
      <c r="I74" s="121"/>
      <c r="J74" s="121"/>
      <c r="K74" s="118" t="s">
        <v>22</v>
      </c>
      <c r="L74" s="121"/>
      <c r="M74" s="320">
        <f>IF(O10="","",O10)</f>
        <v>43440</v>
      </c>
      <c r="N74" s="320"/>
      <c r="O74" s="320"/>
      <c r="P74" s="320"/>
      <c r="Q74" s="121"/>
      <c r="R74" s="123"/>
    </row>
    <row r="75" spans="2:18" s="119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3"/>
    </row>
    <row r="76" spans="2:18" s="119" customFormat="1" ht="15">
      <c r="B76" s="120"/>
      <c r="C76" s="118" t="s">
        <v>23</v>
      </c>
      <c r="D76" s="121"/>
      <c r="E76" s="121"/>
      <c r="F76" s="125" t="str">
        <f>E13</f>
        <v xml:space="preserve"> </v>
      </c>
      <c r="G76" s="121"/>
      <c r="H76" s="121"/>
      <c r="I76" s="121"/>
      <c r="J76" s="121"/>
      <c r="K76" s="118" t="s">
        <v>27</v>
      </c>
      <c r="L76" s="121"/>
      <c r="M76" s="321" t="str">
        <f>E19</f>
        <v xml:space="preserve"> </v>
      </c>
      <c r="N76" s="321"/>
      <c r="O76" s="321"/>
      <c r="P76" s="321"/>
      <c r="Q76" s="321"/>
      <c r="R76" s="123"/>
    </row>
    <row r="77" spans="2:18" s="119" customFormat="1" ht="14.45" customHeight="1">
      <c r="B77" s="120"/>
      <c r="C77" s="118" t="s">
        <v>26</v>
      </c>
      <c r="D77" s="121"/>
      <c r="E77" s="121"/>
      <c r="F77" s="125" t="str">
        <f>IF(E16="","",E16)</f>
        <v xml:space="preserve"> </v>
      </c>
      <c r="G77" s="121"/>
      <c r="H77" s="121"/>
      <c r="I77" s="121"/>
      <c r="J77" s="121"/>
      <c r="K77" s="118" t="s">
        <v>29</v>
      </c>
      <c r="L77" s="121"/>
      <c r="M77" s="321" t="str">
        <f>E22</f>
        <v xml:space="preserve"> </v>
      </c>
      <c r="N77" s="321"/>
      <c r="O77" s="321"/>
      <c r="P77" s="321"/>
      <c r="Q77" s="321"/>
      <c r="R77" s="123"/>
    </row>
    <row r="78" spans="2:18" s="119" customFormat="1" ht="10.35" customHeight="1"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3"/>
    </row>
    <row r="79" spans="2:18" s="119" customFormat="1" ht="29.25" customHeight="1">
      <c r="B79" s="120"/>
      <c r="C79" s="328" t="s">
        <v>104</v>
      </c>
      <c r="D79" s="328"/>
      <c r="E79" s="328"/>
      <c r="F79" s="328"/>
      <c r="G79" s="328"/>
      <c r="H79" s="133"/>
      <c r="I79" s="133"/>
      <c r="J79" s="133"/>
      <c r="K79" s="133"/>
      <c r="L79" s="133"/>
      <c r="M79" s="133"/>
      <c r="N79" s="328" t="s">
        <v>105</v>
      </c>
      <c r="O79" s="328"/>
      <c r="P79" s="328"/>
      <c r="Q79" s="328"/>
      <c r="R79" s="123"/>
    </row>
    <row r="80" spans="2:18" s="119" customFormat="1" ht="10.35" customHeight="1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3"/>
    </row>
    <row r="81" spans="2:47" s="119" customFormat="1" ht="29.25" customHeight="1">
      <c r="B81" s="120"/>
      <c r="C81" s="153" t="s">
        <v>106</v>
      </c>
      <c r="D81" s="121"/>
      <c r="E81" s="121"/>
      <c r="F81" s="121"/>
      <c r="G81" s="121"/>
      <c r="H81" s="121"/>
      <c r="I81" s="121"/>
      <c r="J81" s="121"/>
      <c r="K81" s="121"/>
      <c r="L81" s="264"/>
      <c r="M81" s="264"/>
      <c r="N81" s="329">
        <f>N82+N90</f>
        <v>0</v>
      </c>
      <c r="O81" s="329"/>
      <c r="P81" s="329"/>
      <c r="Q81" s="329"/>
      <c r="R81" s="123"/>
      <c r="AU81" s="110" t="s">
        <v>107</v>
      </c>
    </row>
    <row r="82" spans="2:18" s="158" customFormat="1" ht="24.95" customHeight="1">
      <c r="B82" s="154"/>
      <c r="C82" s="155"/>
      <c r="D82" s="156" t="s">
        <v>108</v>
      </c>
      <c r="E82" s="155"/>
      <c r="F82" s="155"/>
      <c r="G82" s="155"/>
      <c r="H82" s="155"/>
      <c r="I82" s="155"/>
      <c r="J82" s="155"/>
      <c r="K82" s="155"/>
      <c r="L82" s="265"/>
      <c r="M82" s="265"/>
      <c r="N82" s="325">
        <f>SUM(N83:Q89)</f>
        <v>0</v>
      </c>
      <c r="O82" s="325"/>
      <c r="P82" s="325"/>
      <c r="Q82" s="325"/>
      <c r="R82" s="157"/>
    </row>
    <row r="83" spans="2:18" s="200" customFormat="1" ht="19.9" customHeight="1">
      <c r="B83" s="196"/>
      <c r="C83" s="197"/>
      <c r="D83" s="198" t="s">
        <v>109</v>
      </c>
      <c r="E83" s="197"/>
      <c r="F83" s="197"/>
      <c r="G83" s="197"/>
      <c r="H83" s="197"/>
      <c r="I83" s="197"/>
      <c r="J83" s="197"/>
      <c r="K83" s="197"/>
      <c r="L83" s="266"/>
      <c r="M83" s="266"/>
      <c r="N83" s="324">
        <f>N117</f>
        <v>0</v>
      </c>
      <c r="O83" s="324"/>
      <c r="P83" s="324"/>
      <c r="Q83" s="324"/>
      <c r="R83" s="199"/>
    </row>
    <row r="84" spans="2:18" s="200" customFormat="1" ht="19.9" customHeight="1">
      <c r="B84" s="196"/>
      <c r="C84" s="197"/>
      <c r="D84" s="198" t="s">
        <v>110</v>
      </c>
      <c r="E84" s="197"/>
      <c r="F84" s="197"/>
      <c r="G84" s="197"/>
      <c r="H84" s="197"/>
      <c r="I84" s="197"/>
      <c r="J84" s="197"/>
      <c r="K84" s="197"/>
      <c r="L84" s="266"/>
      <c r="M84" s="266"/>
      <c r="N84" s="324">
        <f>N202</f>
        <v>0</v>
      </c>
      <c r="O84" s="324"/>
      <c r="P84" s="324"/>
      <c r="Q84" s="324"/>
      <c r="R84" s="199"/>
    </row>
    <row r="85" spans="2:18" s="200" customFormat="1" ht="19.9" customHeight="1">
      <c r="B85" s="196"/>
      <c r="C85" s="197"/>
      <c r="D85" s="198" t="s">
        <v>111</v>
      </c>
      <c r="E85" s="197"/>
      <c r="F85" s="197"/>
      <c r="G85" s="197"/>
      <c r="H85" s="197"/>
      <c r="I85" s="197"/>
      <c r="J85" s="197"/>
      <c r="K85" s="197"/>
      <c r="L85" s="266"/>
      <c r="M85" s="266"/>
      <c r="N85" s="324">
        <f>N209</f>
        <v>0</v>
      </c>
      <c r="O85" s="324"/>
      <c r="P85" s="324"/>
      <c r="Q85" s="324"/>
      <c r="R85" s="199"/>
    </row>
    <row r="86" spans="2:18" s="200" customFormat="1" ht="19.9" customHeight="1">
      <c r="B86" s="196"/>
      <c r="C86" s="197"/>
      <c r="D86" s="198" t="s">
        <v>112</v>
      </c>
      <c r="E86" s="197"/>
      <c r="F86" s="197"/>
      <c r="G86" s="197"/>
      <c r="H86" s="197"/>
      <c r="I86" s="197"/>
      <c r="J86" s="197"/>
      <c r="K86" s="197"/>
      <c r="L86" s="266"/>
      <c r="M86" s="266"/>
      <c r="N86" s="324">
        <f>N217</f>
        <v>0</v>
      </c>
      <c r="O86" s="324"/>
      <c r="P86" s="324"/>
      <c r="Q86" s="324"/>
      <c r="R86" s="199"/>
    </row>
    <row r="87" spans="2:18" s="200" customFormat="1" ht="19.9" customHeight="1">
      <c r="B87" s="196"/>
      <c r="C87" s="197"/>
      <c r="D87" s="198" t="s">
        <v>113</v>
      </c>
      <c r="E87" s="197"/>
      <c r="F87" s="197"/>
      <c r="G87" s="197"/>
      <c r="H87" s="197"/>
      <c r="I87" s="197"/>
      <c r="J87" s="197"/>
      <c r="K87" s="197"/>
      <c r="L87" s="266"/>
      <c r="M87" s="266"/>
      <c r="N87" s="324">
        <f>N244</f>
        <v>0</v>
      </c>
      <c r="O87" s="324"/>
      <c r="P87" s="324"/>
      <c r="Q87" s="324"/>
      <c r="R87" s="199"/>
    </row>
    <row r="88" spans="2:18" s="200" customFormat="1" ht="19.9" customHeight="1">
      <c r="B88" s="196"/>
      <c r="C88" s="197"/>
      <c r="D88" s="198" t="s">
        <v>114</v>
      </c>
      <c r="E88" s="197"/>
      <c r="F88" s="197"/>
      <c r="G88" s="197"/>
      <c r="H88" s="197"/>
      <c r="I88" s="197"/>
      <c r="J88" s="197"/>
      <c r="K88" s="197"/>
      <c r="L88" s="266"/>
      <c r="M88" s="266"/>
      <c r="N88" s="324">
        <f>N247</f>
        <v>0</v>
      </c>
      <c r="O88" s="324"/>
      <c r="P88" s="324"/>
      <c r="Q88" s="324"/>
      <c r="R88" s="199"/>
    </row>
    <row r="89" spans="2:18" s="200" customFormat="1" ht="19.9" customHeight="1">
      <c r="B89" s="196"/>
      <c r="C89" s="197"/>
      <c r="D89" s="198" t="s">
        <v>115</v>
      </c>
      <c r="E89" s="197"/>
      <c r="F89" s="197"/>
      <c r="G89" s="197"/>
      <c r="H89" s="197"/>
      <c r="I89" s="197"/>
      <c r="J89" s="197"/>
      <c r="K89" s="197"/>
      <c r="L89" s="266"/>
      <c r="M89" s="266"/>
      <c r="N89" s="324">
        <f>N252</f>
        <v>0</v>
      </c>
      <c r="O89" s="324"/>
      <c r="P89" s="324"/>
      <c r="Q89" s="324"/>
      <c r="R89" s="199"/>
    </row>
    <row r="90" spans="2:18" s="158" customFormat="1" ht="24.95" customHeight="1">
      <c r="B90" s="154"/>
      <c r="C90" s="155"/>
      <c r="D90" s="156" t="s">
        <v>116</v>
      </c>
      <c r="E90" s="155"/>
      <c r="F90" s="155"/>
      <c r="G90" s="155"/>
      <c r="H90" s="155"/>
      <c r="I90" s="155"/>
      <c r="J90" s="155"/>
      <c r="K90" s="155"/>
      <c r="L90" s="265"/>
      <c r="M90" s="265"/>
      <c r="N90" s="325">
        <f>SUM(N91:Q93)</f>
        <v>0</v>
      </c>
      <c r="O90" s="325"/>
      <c r="P90" s="325"/>
      <c r="Q90" s="325"/>
      <c r="R90" s="157"/>
    </row>
    <row r="91" spans="2:18" s="200" customFormat="1" ht="19.9" customHeight="1">
      <c r="B91" s="196"/>
      <c r="C91" s="197"/>
      <c r="D91" s="198" t="s">
        <v>117</v>
      </c>
      <c r="E91" s="197"/>
      <c r="F91" s="197"/>
      <c r="G91" s="197"/>
      <c r="H91" s="197"/>
      <c r="I91" s="197"/>
      <c r="J91" s="197"/>
      <c r="K91" s="197"/>
      <c r="L91" s="266"/>
      <c r="M91" s="266"/>
      <c r="N91" s="324">
        <f>N255</f>
        <v>0</v>
      </c>
      <c r="O91" s="324"/>
      <c r="P91" s="324"/>
      <c r="Q91" s="324"/>
      <c r="R91" s="199"/>
    </row>
    <row r="92" spans="2:18" s="200" customFormat="1" ht="19.9" customHeight="1">
      <c r="B92" s="196"/>
      <c r="C92" s="197"/>
      <c r="D92" s="198" t="s">
        <v>118</v>
      </c>
      <c r="E92" s="197"/>
      <c r="F92" s="197"/>
      <c r="G92" s="197"/>
      <c r="H92" s="197"/>
      <c r="I92" s="197"/>
      <c r="J92" s="197"/>
      <c r="K92" s="197"/>
      <c r="L92" s="266"/>
      <c r="M92" s="266"/>
      <c r="N92" s="324">
        <f>N262</f>
        <v>0</v>
      </c>
      <c r="O92" s="324"/>
      <c r="P92" s="324"/>
      <c r="Q92" s="324"/>
      <c r="R92" s="199"/>
    </row>
    <row r="93" spans="2:18" s="200" customFormat="1" ht="19.9" customHeight="1">
      <c r="B93" s="196"/>
      <c r="C93" s="197"/>
      <c r="D93" s="198" t="s">
        <v>119</v>
      </c>
      <c r="E93" s="197"/>
      <c r="F93" s="197"/>
      <c r="G93" s="197"/>
      <c r="H93" s="197"/>
      <c r="I93" s="197"/>
      <c r="J93" s="197"/>
      <c r="K93" s="197"/>
      <c r="L93" s="266"/>
      <c r="M93" s="266"/>
      <c r="N93" s="324">
        <f>N270</f>
        <v>0</v>
      </c>
      <c r="O93" s="324"/>
      <c r="P93" s="324"/>
      <c r="Q93" s="324"/>
      <c r="R93" s="199"/>
    </row>
    <row r="94" spans="2:18" s="119" customFormat="1" ht="21.75" customHeight="1">
      <c r="B94" s="120"/>
      <c r="C94" s="121"/>
      <c r="D94" s="121"/>
      <c r="E94" s="121"/>
      <c r="F94" s="121"/>
      <c r="G94" s="121"/>
      <c r="H94" s="121"/>
      <c r="I94" s="121"/>
      <c r="J94" s="121"/>
      <c r="K94" s="121"/>
      <c r="L94" s="264"/>
      <c r="M94" s="264"/>
      <c r="N94" s="264"/>
      <c r="O94" s="264"/>
      <c r="P94" s="264"/>
      <c r="Q94" s="264"/>
      <c r="R94" s="123"/>
    </row>
    <row r="95" spans="2:21" s="119" customFormat="1" ht="29.25" customHeight="1">
      <c r="B95" s="120"/>
      <c r="C95" s="153"/>
      <c r="D95" s="121"/>
      <c r="E95" s="121"/>
      <c r="F95" s="121"/>
      <c r="G95" s="121"/>
      <c r="H95" s="121"/>
      <c r="I95" s="121"/>
      <c r="J95" s="121"/>
      <c r="K95" s="121"/>
      <c r="L95" s="264"/>
      <c r="M95" s="264"/>
      <c r="N95" s="326"/>
      <c r="O95" s="326"/>
      <c r="P95" s="326"/>
      <c r="Q95" s="326"/>
      <c r="R95" s="123"/>
      <c r="T95" s="159"/>
      <c r="U95" s="160" t="s">
        <v>34</v>
      </c>
    </row>
    <row r="96" spans="2:18" s="119" customFormat="1" ht="18" customHeight="1">
      <c r="B96" s="120"/>
      <c r="C96" s="121"/>
      <c r="D96" s="121"/>
      <c r="E96" s="121"/>
      <c r="F96" s="121"/>
      <c r="G96" s="121"/>
      <c r="H96" s="121"/>
      <c r="I96" s="121"/>
      <c r="J96" s="121"/>
      <c r="K96" s="121"/>
      <c r="L96" s="264"/>
      <c r="M96" s="264"/>
      <c r="N96" s="264"/>
      <c r="O96" s="264"/>
      <c r="P96" s="264"/>
      <c r="Q96" s="264"/>
      <c r="R96" s="123"/>
    </row>
    <row r="97" spans="2:18" s="119" customFormat="1" ht="29.25" customHeight="1">
      <c r="B97" s="120"/>
      <c r="C97" s="161" t="s">
        <v>814</v>
      </c>
      <c r="D97" s="133"/>
      <c r="E97" s="133"/>
      <c r="F97" s="133"/>
      <c r="G97" s="133"/>
      <c r="H97" s="133"/>
      <c r="I97" s="133"/>
      <c r="J97" s="133"/>
      <c r="K97" s="133"/>
      <c r="L97" s="327">
        <f>ROUND(SUM(N81),2)</f>
        <v>0</v>
      </c>
      <c r="M97" s="327"/>
      <c r="N97" s="327"/>
      <c r="O97" s="327"/>
      <c r="P97" s="327"/>
      <c r="Q97" s="327"/>
      <c r="R97" s="123"/>
    </row>
    <row r="98" spans="2:18" s="119" customFormat="1" ht="6.95" customHeight="1"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8"/>
    </row>
    <row r="102" spans="2:18" s="119" customFormat="1" ht="6.95" customHeight="1">
      <c r="B102" s="149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1"/>
    </row>
    <row r="103" spans="2:18" s="119" customFormat="1" ht="36.95" customHeight="1">
      <c r="B103" s="120"/>
      <c r="C103" s="317" t="s">
        <v>120</v>
      </c>
      <c r="D103" s="317"/>
      <c r="E103" s="317"/>
      <c r="F103" s="317"/>
      <c r="G103" s="317"/>
      <c r="H103" s="317"/>
      <c r="I103" s="317"/>
      <c r="J103" s="317"/>
      <c r="K103" s="317"/>
      <c r="L103" s="317"/>
      <c r="M103" s="317"/>
      <c r="N103" s="317"/>
      <c r="O103" s="317"/>
      <c r="P103" s="317"/>
      <c r="Q103" s="317"/>
      <c r="R103" s="123"/>
    </row>
    <row r="104" spans="2:18" s="119" customFormat="1" ht="6.95" customHeight="1"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3"/>
    </row>
    <row r="105" spans="2:18" s="119" customFormat="1" ht="30" customHeight="1">
      <c r="B105" s="120"/>
      <c r="C105" s="118" t="s">
        <v>16</v>
      </c>
      <c r="D105" s="121"/>
      <c r="E105" s="121"/>
      <c r="F105" s="318" t="str">
        <f>F6</f>
        <v>Horky nad Jizerou kanalizace ČSOV 1 a výtlak</v>
      </c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Q105" s="121"/>
      <c r="R105" s="123"/>
    </row>
    <row r="106" spans="2:18" ht="30" customHeight="1">
      <c r="B106" s="114"/>
      <c r="C106" s="118" t="s">
        <v>97</v>
      </c>
      <c r="D106" s="117"/>
      <c r="E106" s="117"/>
      <c r="F106" s="318" t="s">
        <v>98</v>
      </c>
      <c r="G106" s="318"/>
      <c r="H106" s="318"/>
      <c r="I106" s="318"/>
      <c r="J106" s="318"/>
      <c r="K106" s="318"/>
      <c r="L106" s="318"/>
      <c r="M106" s="318"/>
      <c r="N106" s="318"/>
      <c r="O106" s="318"/>
      <c r="P106" s="318"/>
      <c r="Q106" s="117"/>
      <c r="R106" s="115"/>
    </row>
    <row r="107" spans="2:18" s="119" customFormat="1" ht="36.95" customHeight="1">
      <c r="B107" s="120"/>
      <c r="C107" s="152" t="s">
        <v>99</v>
      </c>
      <c r="D107" s="121"/>
      <c r="E107" s="121"/>
      <c r="F107" s="319" t="str">
        <f>F8</f>
        <v>01.1 - SO 01.1 Čerpací stanice ČSOV 1 a výtlak</v>
      </c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121"/>
      <c r="R107" s="123"/>
    </row>
    <row r="108" spans="2:18" s="119" customFormat="1" ht="6.95" customHeight="1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3"/>
    </row>
    <row r="109" spans="2:18" s="119" customFormat="1" ht="18" customHeight="1">
      <c r="B109" s="120"/>
      <c r="C109" s="118" t="s">
        <v>20</v>
      </c>
      <c r="D109" s="121"/>
      <c r="E109" s="121"/>
      <c r="F109" s="125" t="str">
        <f>F10</f>
        <v xml:space="preserve"> </v>
      </c>
      <c r="G109" s="121"/>
      <c r="H109" s="121"/>
      <c r="I109" s="121"/>
      <c r="J109" s="121"/>
      <c r="K109" s="118" t="s">
        <v>22</v>
      </c>
      <c r="L109" s="121"/>
      <c r="M109" s="320">
        <f>IF(O10="","",O10)</f>
        <v>43440</v>
      </c>
      <c r="N109" s="320"/>
      <c r="O109" s="320"/>
      <c r="P109" s="320"/>
      <c r="Q109" s="121"/>
      <c r="R109" s="123"/>
    </row>
    <row r="110" spans="2:18" s="119" customFormat="1" ht="6.95" customHeight="1"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3"/>
    </row>
    <row r="111" spans="2:18" s="119" customFormat="1" ht="15">
      <c r="B111" s="120"/>
      <c r="C111" s="118" t="s">
        <v>23</v>
      </c>
      <c r="D111" s="121"/>
      <c r="E111" s="121"/>
      <c r="F111" s="125" t="str">
        <f>E13</f>
        <v xml:space="preserve"> </v>
      </c>
      <c r="G111" s="121"/>
      <c r="H111" s="121"/>
      <c r="I111" s="121"/>
      <c r="J111" s="121"/>
      <c r="K111" s="118" t="s">
        <v>27</v>
      </c>
      <c r="L111" s="121"/>
      <c r="M111" s="321" t="str">
        <f>E19</f>
        <v xml:space="preserve"> </v>
      </c>
      <c r="N111" s="321"/>
      <c r="O111" s="321"/>
      <c r="P111" s="321"/>
      <c r="Q111" s="321"/>
      <c r="R111" s="123"/>
    </row>
    <row r="112" spans="2:18" s="119" customFormat="1" ht="14.45" customHeight="1">
      <c r="B112" s="120"/>
      <c r="C112" s="118" t="s">
        <v>26</v>
      </c>
      <c r="D112" s="121"/>
      <c r="E112" s="121"/>
      <c r="F112" s="125" t="str">
        <f>IF(E16="","",E16)</f>
        <v xml:space="preserve"> </v>
      </c>
      <c r="G112" s="121"/>
      <c r="H112" s="121"/>
      <c r="I112" s="121"/>
      <c r="J112" s="121"/>
      <c r="K112" s="118" t="s">
        <v>29</v>
      </c>
      <c r="L112" s="121"/>
      <c r="M112" s="321" t="str">
        <f>E22</f>
        <v xml:space="preserve"> </v>
      </c>
      <c r="N112" s="321"/>
      <c r="O112" s="321"/>
      <c r="P112" s="321"/>
      <c r="Q112" s="321"/>
      <c r="R112" s="123"/>
    </row>
    <row r="113" spans="2:18" s="119" customFormat="1" ht="10.35" customHeight="1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3"/>
    </row>
    <row r="114" spans="2:27" s="167" customFormat="1" ht="29.25" customHeight="1">
      <c r="B114" s="162"/>
      <c r="C114" s="163" t="s">
        <v>121</v>
      </c>
      <c r="D114" s="165" t="s">
        <v>122</v>
      </c>
      <c r="E114" s="165" t="s">
        <v>52</v>
      </c>
      <c r="F114" s="322" t="s">
        <v>123</v>
      </c>
      <c r="G114" s="322"/>
      <c r="H114" s="322"/>
      <c r="I114" s="322"/>
      <c r="J114" s="165" t="s">
        <v>124</v>
      </c>
      <c r="K114" s="165" t="s">
        <v>125</v>
      </c>
      <c r="L114" s="322" t="s">
        <v>126</v>
      </c>
      <c r="M114" s="322"/>
      <c r="N114" s="323" t="s">
        <v>105</v>
      </c>
      <c r="O114" s="323"/>
      <c r="P114" s="323"/>
      <c r="Q114" s="323"/>
      <c r="R114" s="166"/>
      <c r="T114" s="168" t="s">
        <v>127</v>
      </c>
      <c r="U114" s="169" t="s">
        <v>34</v>
      </c>
      <c r="V114" s="169" t="s">
        <v>128</v>
      </c>
      <c r="W114" s="169" t="s">
        <v>129</v>
      </c>
      <c r="X114" s="169" t="s">
        <v>130</v>
      </c>
      <c r="Y114" s="169" t="s">
        <v>131</v>
      </c>
      <c r="Z114" s="169" t="s">
        <v>132</v>
      </c>
      <c r="AA114" s="170" t="s">
        <v>133</v>
      </c>
    </row>
    <row r="115" spans="2:63" s="119" customFormat="1" ht="29.25" customHeight="1">
      <c r="B115" s="120"/>
      <c r="C115" s="171" t="s">
        <v>101</v>
      </c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315">
        <f>BK115</f>
        <v>0</v>
      </c>
      <c r="O115" s="315"/>
      <c r="P115" s="315"/>
      <c r="Q115" s="315"/>
      <c r="R115" s="123"/>
      <c r="T115" s="172"/>
      <c r="U115" s="126"/>
      <c r="V115" s="126"/>
      <c r="W115" s="173">
        <f>W116+W254</f>
        <v>1649.0700171919998</v>
      </c>
      <c r="X115" s="126"/>
      <c r="Y115" s="173">
        <f>Y116+Y254</f>
        <v>66.188448923472</v>
      </c>
      <c r="Z115" s="126"/>
      <c r="AA115" s="174">
        <f>AA116+AA254</f>
        <v>0</v>
      </c>
      <c r="AT115" s="110" t="s">
        <v>68</v>
      </c>
      <c r="AU115" s="110" t="s">
        <v>107</v>
      </c>
      <c r="BK115" s="175">
        <f>BK116+BK254</f>
        <v>0</v>
      </c>
    </row>
    <row r="116" spans="2:63" s="180" customFormat="1" ht="37.35" customHeight="1">
      <c r="B116" s="176"/>
      <c r="C116" s="177"/>
      <c r="D116" s="178" t="s">
        <v>108</v>
      </c>
      <c r="E116" s="178"/>
      <c r="F116" s="178"/>
      <c r="G116" s="178"/>
      <c r="H116" s="178"/>
      <c r="I116" s="178"/>
      <c r="J116" s="178"/>
      <c r="K116" s="178"/>
      <c r="L116" s="178"/>
      <c r="M116" s="178"/>
      <c r="N116" s="316">
        <f>N82</f>
        <v>0</v>
      </c>
      <c r="O116" s="316"/>
      <c r="P116" s="316"/>
      <c r="Q116" s="316"/>
      <c r="R116" s="179"/>
      <c r="T116" s="181"/>
      <c r="U116" s="177"/>
      <c r="V116" s="177"/>
      <c r="W116" s="182">
        <f>W117+W202+W209+W217+W244+W247+W252</f>
        <v>1544.423723192</v>
      </c>
      <c r="X116" s="177"/>
      <c r="Y116" s="182">
        <f>Y117+Y202+Y209+Y217+Y244+Y247+Y252</f>
        <v>66.159081563472</v>
      </c>
      <c r="Z116" s="177"/>
      <c r="AA116" s="183">
        <f>AA117+AA202+AA209+AA217+AA244+AA247+AA252</f>
        <v>0</v>
      </c>
      <c r="AR116" s="184" t="s">
        <v>76</v>
      </c>
      <c r="AT116" s="185" t="s">
        <v>68</v>
      </c>
      <c r="AU116" s="185" t="s">
        <v>69</v>
      </c>
      <c r="AY116" s="184" t="s">
        <v>134</v>
      </c>
      <c r="BK116" s="186">
        <f>BK117+BK202+BK209+BK217+BK244+BK247+BK252</f>
        <v>0</v>
      </c>
    </row>
    <row r="117" spans="2:63" s="180" customFormat="1" ht="19.9" customHeight="1">
      <c r="B117" s="176"/>
      <c r="C117" s="177"/>
      <c r="D117" s="201" t="s">
        <v>109</v>
      </c>
      <c r="E117" s="201"/>
      <c r="F117" s="201"/>
      <c r="G117" s="201"/>
      <c r="H117" s="201"/>
      <c r="I117" s="201"/>
      <c r="J117" s="201"/>
      <c r="K117" s="201"/>
      <c r="L117" s="201"/>
      <c r="M117" s="201"/>
      <c r="N117" s="306">
        <f>SUM(N118:Q199)</f>
        <v>0</v>
      </c>
      <c r="O117" s="306"/>
      <c r="P117" s="306"/>
      <c r="Q117" s="306"/>
      <c r="R117" s="179"/>
      <c r="T117" s="181"/>
      <c r="U117" s="177"/>
      <c r="V117" s="177"/>
      <c r="W117" s="182">
        <f>SUM(W118:W201)</f>
        <v>1428.1510899999998</v>
      </c>
      <c r="X117" s="177"/>
      <c r="Y117" s="182">
        <f>SUM(Y118:Y201)</f>
        <v>33.31887916</v>
      </c>
      <c r="Z117" s="177"/>
      <c r="AA117" s="183">
        <f>SUM(AA118:AA201)</f>
        <v>0</v>
      </c>
      <c r="AR117" s="184" t="s">
        <v>76</v>
      </c>
      <c r="AT117" s="185" t="s">
        <v>68</v>
      </c>
      <c r="AU117" s="185" t="s">
        <v>76</v>
      </c>
      <c r="AY117" s="184" t="s">
        <v>134</v>
      </c>
      <c r="BK117" s="186">
        <f>SUM(BK118:BK201)</f>
        <v>0</v>
      </c>
    </row>
    <row r="118" spans="2:65" s="119" customFormat="1" ht="25.5" customHeight="1">
      <c r="B118" s="120"/>
      <c r="C118" s="192" t="s">
        <v>800</v>
      </c>
      <c r="D118" s="192" t="s">
        <v>135</v>
      </c>
      <c r="E118" s="193" t="s">
        <v>136</v>
      </c>
      <c r="F118" s="297" t="s">
        <v>137</v>
      </c>
      <c r="G118" s="297"/>
      <c r="H118" s="297"/>
      <c r="I118" s="297"/>
      <c r="J118" s="194" t="s">
        <v>138</v>
      </c>
      <c r="K118" s="195">
        <v>96</v>
      </c>
      <c r="L118" s="298"/>
      <c r="M118" s="298"/>
      <c r="N118" s="299">
        <f>ROUND(L118*K118,2)</f>
        <v>0</v>
      </c>
      <c r="O118" s="299"/>
      <c r="P118" s="299"/>
      <c r="Q118" s="299"/>
      <c r="R118" s="123"/>
      <c r="T118" s="187"/>
      <c r="U118" s="188" t="s">
        <v>35</v>
      </c>
      <c r="V118" s="189">
        <v>0.2</v>
      </c>
      <c r="W118" s="189">
        <f>V118*K118</f>
        <v>19.200000000000003</v>
      </c>
      <c r="X118" s="189">
        <v>0</v>
      </c>
      <c r="Y118" s="189">
        <f>X118*K118</f>
        <v>0</v>
      </c>
      <c r="Z118" s="189">
        <v>0</v>
      </c>
      <c r="AA118" s="190">
        <f>Z118*K118</f>
        <v>0</v>
      </c>
      <c r="AR118" s="110" t="s">
        <v>139</v>
      </c>
      <c r="AT118" s="110" t="s">
        <v>135</v>
      </c>
      <c r="AU118" s="110" t="s">
        <v>81</v>
      </c>
      <c r="AY118" s="110" t="s">
        <v>134</v>
      </c>
      <c r="BE118" s="191">
        <f>IF(U118="základní",N118,0)</f>
        <v>0</v>
      </c>
      <c r="BF118" s="191">
        <f>IF(U118="snížená",N118,0)</f>
        <v>0</v>
      </c>
      <c r="BG118" s="191">
        <f>IF(U118="zákl. přenesená",N118,0)</f>
        <v>0</v>
      </c>
      <c r="BH118" s="191">
        <f>IF(U118="sníž. přenesená",N118,0)</f>
        <v>0</v>
      </c>
      <c r="BI118" s="191">
        <f>IF(U118="nulová",N118,0)</f>
        <v>0</v>
      </c>
      <c r="BJ118" s="110" t="s">
        <v>76</v>
      </c>
      <c r="BK118" s="191">
        <f>ROUND(L118*K118,2)</f>
        <v>0</v>
      </c>
      <c r="BL118" s="110" t="s">
        <v>139</v>
      </c>
      <c r="BM118" s="110" t="s">
        <v>140</v>
      </c>
    </row>
    <row r="119" spans="2:65" s="119" customFormat="1" ht="25.5" customHeight="1">
      <c r="B119" s="120"/>
      <c r="C119" s="192" t="s">
        <v>807</v>
      </c>
      <c r="D119" s="192" t="s">
        <v>135</v>
      </c>
      <c r="E119" s="193" t="s">
        <v>801</v>
      </c>
      <c r="F119" s="297" t="s">
        <v>805</v>
      </c>
      <c r="G119" s="297"/>
      <c r="H119" s="297"/>
      <c r="I119" s="297"/>
      <c r="J119" s="194" t="s">
        <v>138</v>
      </c>
      <c r="K119" s="195">
        <v>96</v>
      </c>
      <c r="L119" s="298"/>
      <c r="M119" s="298"/>
      <c r="N119" s="299">
        <f>ROUND(L119*K119,2)</f>
        <v>0</v>
      </c>
      <c r="O119" s="299"/>
      <c r="P119" s="299"/>
      <c r="Q119" s="299"/>
      <c r="R119" s="123"/>
      <c r="T119" s="187"/>
      <c r="U119" s="188" t="s">
        <v>35</v>
      </c>
      <c r="V119" s="189">
        <v>0.2</v>
      </c>
      <c r="W119" s="189">
        <f>V119*K119</f>
        <v>19.200000000000003</v>
      </c>
      <c r="X119" s="189">
        <v>0</v>
      </c>
      <c r="Y119" s="189">
        <f>X119*K119</f>
        <v>0</v>
      </c>
      <c r="Z119" s="189">
        <v>0</v>
      </c>
      <c r="AA119" s="190">
        <f>Z119*K119</f>
        <v>0</v>
      </c>
      <c r="AR119" s="110" t="s">
        <v>139</v>
      </c>
      <c r="AT119" s="110" t="s">
        <v>135</v>
      </c>
      <c r="AU119" s="110" t="s">
        <v>81</v>
      </c>
      <c r="AY119" s="110" t="s">
        <v>134</v>
      </c>
      <c r="BE119" s="191">
        <f>IF(U119="základní",N119,0)</f>
        <v>0</v>
      </c>
      <c r="BF119" s="191">
        <f>IF(U119="snížená",N119,0)</f>
        <v>0</v>
      </c>
      <c r="BG119" s="191">
        <f>IF(U119="zákl. přenesená",N119,0)</f>
        <v>0</v>
      </c>
      <c r="BH119" s="191">
        <f>IF(U119="sníž. přenesená",N119,0)</f>
        <v>0</v>
      </c>
      <c r="BI119" s="191">
        <f>IF(U119="nulová",N119,0)</f>
        <v>0</v>
      </c>
      <c r="BJ119" s="110" t="s">
        <v>76</v>
      </c>
      <c r="BK119" s="191">
        <f>ROUND(L119*K119,2)</f>
        <v>0</v>
      </c>
      <c r="BL119" s="110" t="s">
        <v>139</v>
      </c>
      <c r="BM119" s="110" t="s">
        <v>140</v>
      </c>
    </row>
    <row r="120" spans="2:65" s="119" customFormat="1" ht="25.5" customHeight="1">
      <c r="B120" s="120"/>
      <c r="C120" s="192" t="s">
        <v>802</v>
      </c>
      <c r="D120" s="192" t="s">
        <v>135</v>
      </c>
      <c r="E120" s="193" t="s">
        <v>803</v>
      </c>
      <c r="F120" s="297" t="s">
        <v>804</v>
      </c>
      <c r="G120" s="297"/>
      <c r="H120" s="297"/>
      <c r="I120" s="297"/>
      <c r="J120" s="194" t="s">
        <v>138</v>
      </c>
      <c r="K120" s="195">
        <v>96</v>
      </c>
      <c r="L120" s="298"/>
      <c r="M120" s="298"/>
      <c r="N120" s="299">
        <f>ROUND(L120*K120,2)</f>
        <v>0</v>
      </c>
      <c r="O120" s="299"/>
      <c r="P120" s="299"/>
      <c r="Q120" s="299"/>
      <c r="R120" s="123"/>
      <c r="T120" s="187"/>
      <c r="U120" s="188" t="s">
        <v>35</v>
      </c>
      <c r="V120" s="189">
        <v>0.2</v>
      </c>
      <c r="W120" s="189">
        <f>V120*K120</f>
        <v>19.200000000000003</v>
      </c>
      <c r="X120" s="189">
        <v>0</v>
      </c>
      <c r="Y120" s="189">
        <f>X120*K120</f>
        <v>0</v>
      </c>
      <c r="Z120" s="189">
        <v>0</v>
      </c>
      <c r="AA120" s="190">
        <f>Z120*K120</f>
        <v>0</v>
      </c>
      <c r="AR120" s="110" t="s">
        <v>139</v>
      </c>
      <c r="AT120" s="110" t="s">
        <v>135</v>
      </c>
      <c r="AU120" s="110" t="s">
        <v>81</v>
      </c>
      <c r="AY120" s="110" t="s">
        <v>134</v>
      </c>
      <c r="BE120" s="191">
        <f>IF(U120="základní",N120,0)</f>
        <v>0</v>
      </c>
      <c r="BF120" s="191">
        <f>IF(U120="snížená",N120,0)</f>
        <v>0</v>
      </c>
      <c r="BG120" s="191">
        <f>IF(U120="zákl. přenesená",N120,0)</f>
        <v>0</v>
      </c>
      <c r="BH120" s="191">
        <f>IF(U120="sníž. přenesená",N120,0)</f>
        <v>0</v>
      </c>
      <c r="BI120" s="191">
        <f>IF(U120="nulová",N120,0)</f>
        <v>0</v>
      </c>
      <c r="BJ120" s="110" t="s">
        <v>76</v>
      </c>
      <c r="BK120" s="191">
        <f>ROUND(L120*K120,2)</f>
        <v>0</v>
      </c>
      <c r="BL120" s="110" t="s">
        <v>139</v>
      </c>
      <c r="BM120" s="110" t="s">
        <v>140</v>
      </c>
    </row>
    <row r="121" spans="2:65" s="119" customFormat="1" ht="25.5" customHeight="1">
      <c r="B121" s="120"/>
      <c r="C121" s="192" t="s">
        <v>806</v>
      </c>
      <c r="D121" s="192" t="s">
        <v>135</v>
      </c>
      <c r="E121" s="193" t="s">
        <v>143</v>
      </c>
      <c r="F121" s="297" t="s">
        <v>144</v>
      </c>
      <c r="G121" s="297"/>
      <c r="H121" s="297"/>
      <c r="I121" s="297"/>
      <c r="J121" s="194" t="s">
        <v>145</v>
      </c>
      <c r="K121" s="195">
        <v>20</v>
      </c>
      <c r="L121" s="298"/>
      <c r="M121" s="298"/>
      <c r="N121" s="299">
        <f>ROUND(L121*K121,2)</f>
        <v>0</v>
      </c>
      <c r="O121" s="299"/>
      <c r="P121" s="299"/>
      <c r="Q121" s="299"/>
      <c r="R121" s="123"/>
      <c r="T121" s="187"/>
      <c r="U121" s="188" t="s">
        <v>35</v>
      </c>
      <c r="V121" s="189">
        <v>0</v>
      </c>
      <c r="W121" s="189">
        <f>V121*K121</f>
        <v>0</v>
      </c>
      <c r="X121" s="189">
        <v>0</v>
      </c>
      <c r="Y121" s="189">
        <f>X121*K121</f>
        <v>0</v>
      </c>
      <c r="Z121" s="189">
        <v>0</v>
      </c>
      <c r="AA121" s="190">
        <f>Z121*K121</f>
        <v>0</v>
      </c>
      <c r="AR121" s="110" t="s">
        <v>139</v>
      </c>
      <c r="AT121" s="110" t="s">
        <v>135</v>
      </c>
      <c r="AU121" s="110" t="s">
        <v>81</v>
      </c>
      <c r="AY121" s="110" t="s">
        <v>134</v>
      </c>
      <c r="BE121" s="191">
        <f>IF(U121="základní",N121,0)</f>
        <v>0</v>
      </c>
      <c r="BF121" s="191">
        <f>IF(U121="snížená",N121,0)</f>
        <v>0</v>
      </c>
      <c r="BG121" s="191">
        <f>IF(U121="zákl. přenesená",N121,0)</f>
        <v>0</v>
      </c>
      <c r="BH121" s="191">
        <f>IF(U121="sníž. přenesená",N121,0)</f>
        <v>0</v>
      </c>
      <c r="BI121" s="191">
        <f>IF(U121="nulová",N121,0)</f>
        <v>0</v>
      </c>
      <c r="BJ121" s="110" t="s">
        <v>76</v>
      </c>
      <c r="BK121" s="191">
        <f>ROUND(L121*K121,2)</f>
        <v>0</v>
      </c>
      <c r="BL121" s="110" t="s">
        <v>139</v>
      </c>
      <c r="BM121" s="110" t="s">
        <v>146</v>
      </c>
    </row>
    <row r="122" spans="2:65" s="119" customFormat="1" ht="39" customHeight="1">
      <c r="B122" s="120"/>
      <c r="C122" s="192" t="s">
        <v>808</v>
      </c>
      <c r="D122" s="192" t="s">
        <v>135</v>
      </c>
      <c r="E122" s="193" t="s">
        <v>810</v>
      </c>
      <c r="F122" s="297" t="s">
        <v>812</v>
      </c>
      <c r="G122" s="297"/>
      <c r="H122" s="297"/>
      <c r="I122" s="297"/>
      <c r="J122" s="194" t="s">
        <v>145</v>
      </c>
      <c r="K122" s="195">
        <v>20</v>
      </c>
      <c r="L122" s="298"/>
      <c r="M122" s="298"/>
      <c r="N122" s="299">
        <f aca="true" t="shared" si="0" ref="N122:N123">ROUND(L122*K122,2)</f>
        <v>0</v>
      </c>
      <c r="O122" s="299"/>
      <c r="P122" s="299"/>
      <c r="Q122" s="299"/>
      <c r="R122" s="123"/>
      <c r="T122" s="187"/>
      <c r="U122" s="188" t="s">
        <v>35</v>
      </c>
      <c r="V122" s="189">
        <v>0</v>
      </c>
      <c r="W122" s="189">
        <f aca="true" t="shared" si="1" ref="W122:W123">V122*K122</f>
        <v>0</v>
      </c>
      <c r="X122" s="189">
        <v>0</v>
      </c>
      <c r="Y122" s="189">
        <f aca="true" t="shared" si="2" ref="Y122:Y123">X122*K122</f>
        <v>0</v>
      </c>
      <c r="Z122" s="189">
        <v>0</v>
      </c>
      <c r="AA122" s="190">
        <f aca="true" t="shared" si="3" ref="AA122:AA123">Z122*K122</f>
        <v>0</v>
      </c>
      <c r="AR122" s="110" t="s">
        <v>139</v>
      </c>
      <c r="AT122" s="110" t="s">
        <v>135</v>
      </c>
      <c r="AU122" s="110" t="s">
        <v>81</v>
      </c>
      <c r="AY122" s="110" t="s">
        <v>134</v>
      </c>
      <c r="BE122" s="191">
        <f aca="true" t="shared" si="4" ref="BE122:BE123">IF(U122="základní",N122,0)</f>
        <v>0</v>
      </c>
      <c r="BF122" s="191">
        <f aca="true" t="shared" si="5" ref="BF122:BF123">IF(U122="snížená",N122,0)</f>
        <v>0</v>
      </c>
      <c r="BG122" s="191">
        <f aca="true" t="shared" si="6" ref="BG122:BG123">IF(U122="zákl. přenesená",N122,0)</f>
        <v>0</v>
      </c>
      <c r="BH122" s="191">
        <f aca="true" t="shared" si="7" ref="BH122:BH123">IF(U122="sníž. přenesená",N122,0)</f>
        <v>0</v>
      </c>
      <c r="BI122" s="191">
        <f aca="true" t="shared" si="8" ref="BI122:BI123">IF(U122="nulová",N122,0)</f>
        <v>0</v>
      </c>
      <c r="BJ122" s="110" t="s">
        <v>76</v>
      </c>
      <c r="BK122" s="191">
        <f aca="true" t="shared" si="9" ref="BK122:BK123">ROUND(L122*K122,2)</f>
        <v>0</v>
      </c>
      <c r="BL122" s="110" t="s">
        <v>139</v>
      </c>
      <c r="BM122" s="110" t="s">
        <v>146</v>
      </c>
    </row>
    <row r="123" spans="2:65" s="119" customFormat="1" ht="45.75" customHeight="1">
      <c r="B123" s="120"/>
      <c r="C123" s="192" t="s">
        <v>809</v>
      </c>
      <c r="D123" s="192" t="s">
        <v>135</v>
      </c>
      <c r="E123" s="193" t="s">
        <v>811</v>
      </c>
      <c r="F123" s="297" t="s">
        <v>813</v>
      </c>
      <c r="G123" s="297"/>
      <c r="H123" s="297"/>
      <c r="I123" s="297"/>
      <c r="J123" s="194" t="s">
        <v>145</v>
      </c>
      <c r="K123" s="195">
        <v>20</v>
      </c>
      <c r="L123" s="298"/>
      <c r="M123" s="298"/>
      <c r="N123" s="299">
        <f t="shared" si="0"/>
        <v>0</v>
      </c>
      <c r="O123" s="299"/>
      <c r="P123" s="299"/>
      <c r="Q123" s="299"/>
      <c r="R123" s="123"/>
      <c r="T123" s="187"/>
      <c r="U123" s="188" t="s">
        <v>35</v>
      </c>
      <c r="V123" s="189">
        <v>0</v>
      </c>
      <c r="W123" s="189">
        <f t="shared" si="1"/>
        <v>0</v>
      </c>
      <c r="X123" s="189">
        <v>0</v>
      </c>
      <c r="Y123" s="189">
        <f t="shared" si="2"/>
        <v>0</v>
      </c>
      <c r="Z123" s="189">
        <v>0</v>
      </c>
      <c r="AA123" s="190">
        <f t="shared" si="3"/>
        <v>0</v>
      </c>
      <c r="AR123" s="110" t="s">
        <v>139</v>
      </c>
      <c r="AT123" s="110" t="s">
        <v>135</v>
      </c>
      <c r="AU123" s="110" t="s">
        <v>81</v>
      </c>
      <c r="AY123" s="110" t="s">
        <v>134</v>
      </c>
      <c r="BE123" s="191">
        <f t="shared" si="4"/>
        <v>0</v>
      </c>
      <c r="BF123" s="191">
        <f t="shared" si="5"/>
        <v>0</v>
      </c>
      <c r="BG123" s="191">
        <f t="shared" si="6"/>
        <v>0</v>
      </c>
      <c r="BH123" s="191">
        <f t="shared" si="7"/>
        <v>0</v>
      </c>
      <c r="BI123" s="191">
        <f t="shared" si="8"/>
        <v>0</v>
      </c>
      <c r="BJ123" s="110" t="s">
        <v>76</v>
      </c>
      <c r="BK123" s="191">
        <f t="shared" si="9"/>
        <v>0</v>
      </c>
      <c r="BL123" s="110" t="s">
        <v>139</v>
      </c>
      <c r="BM123" s="110" t="s">
        <v>146</v>
      </c>
    </row>
    <row r="124" spans="2:65" s="119" customFormat="1" ht="25.5" customHeight="1">
      <c r="B124" s="120"/>
      <c r="C124" s="192" t="s">
        <v>147</v>
      </c>
      <c r="D124" s="192" t="s">
        <v>135</v>
      </c>
      <c r="E124" s="193" t="s">
        <v>148</v>
      </c>
      <c r="F124" s="297" t="s">
        <v>149</v>
      </c>
      <c r="G124" s="297"/>
      <c r="H124" s="297"/>
      <c r="I124" s="297"/>
      <c r="J124" s="194" t="s">
        <v>150</v>
      </c>
      <c r="K124" s="195">
        <v>18.928</v>
      </c>
      <c r="L124" s="298"/>
      <c r="M124" s="298"/>
      <c r="N124" s="299">
        <f>ROUND(L124*K124,2)</f>
        <v>0</v>
      </c>
      <c r="O124" s="299"/>
      <c r="P124" s="299"/>
      <c r="Q124" s="299"/>
      <c r="R124" s="123"/>
      <c r="T124" s="187"/>
      <c r="U124" s="188" t="s">
        <v>35</v>
      </c>
      <c r="V124" s="189">
        <v>0.09700000000000002</v>
      </c>
      <c r="W124" s="189">
        <f>V124*K124</f>
        <v>1.8360160000000003</v>
      </c>
      <c r="X124" s="189">
        <v>0</v>
      </c>
      <c r="Y124" s="189">
        <f>X124*K124</f>
        <v>0</v>
      </c>
      <c r="Z124" s="189">
        <v>0</v>
      </c>
      <c r="AA124" s="190">
        <f>Z124*K124</f>
        <v>0</v>
      </c>
      <c r="AR124" s="110" t="s">
        <v>139</v>
      </c>
      <c r="AT124" s="110" t="s">
        <v>135</v>
      </c>
      <c r="AU124" s="110" t="s">
        <v>81</v>
      </c>
      <c r="AY124" s="110" t="s">
        <v>134</v>
      </c>
      <c r="BE124" s="191">
        <f>IF(U124="základní",N124,0)</f>
        <v>0</v>
      </c>
      <c r="BF124" s="191">
        <f>IF(U124="snížená",N124,0)</f>
        <v>0</v>
      </c>
      <c r="BG124" s="191">
        <f>IF(U124="zákl. přenesená",N124,0)</f>
        <v>0</v>
      </c>
      <c r="BH124" s="191">
        <f>IF(U124="sníž. přenesená",N124,0)</f>
        <v>0</v>
      </c>
      <c r="BI124" s="191">
        <f>IF(U124="nulová",N124,0)</f>
        <v>0</v>
      </c>
      <c r="BJ124" s="110" t="s">
        <v>76</v>
      </c>
      <c r="BK124" s="191">
        <f>ROUND(L124*K124,2)</f>
        <v>0</v>
      </c>
      <c r="BL124" s="110" t="s">
        <v>139</v>
      </c>
      <c r="BM124" s="110" t="s">
        <v>151</v>
      </c>
    </row>
    <row r="125" spans="2:51" s="207" customFormat="1" ht="16.5" customHeight="1">
      <c r="B125" s="202"/>
      <c r="C125" s="203"/>
      <c r="D125" s="203"/>
      <c r="E125" s="204"/>
      <c r="F125" s="304" t="s">
        <v>152</v>
      </c>
      <c r="G125" s="304"/>
      <c r="H125" s="304"/>
      <c r="I125" s="304"/>
      <c r="J125" s="203"/>
      <c r="K125" s="205">
        <v>6.128</v>
      </c>
      <c r="L125" s="228"/>
      <c r="M125" s="228"/>
      <c r="N125" s="203"/>
      <c r="O125" s="203"/>
      <c r="P125" s="203"/>
      <c r="Q125" s="203"/>
      <c r="R125" s="206"/>
      <c r="T125" s="208"/>
      <c r="U125" s="203"/>
      <c r="V125" s="203"/>
      <c r="W125" s="203"/>
      <c r="X125" s="203"/>
      <c r="Y125" s="203"/>
      <c r="Z125" s="203"/>
      <c r="AA125" s="209"/>
      <c r="AT125" s="210" t="s">
        <v>141</v>
      </c>
      <c r="AU125" s="210" t="s">
        <v>81</v>
      </c>
      <c r="AV125" s="207" t="s">
        <v>81</v>
      </c>
      <c r="AW125" s="207" t="s">
        <v>28</v>
      </c>
      <c r="AX125" s="207" t="s">
        <v>69</v>
      </c>
      <c r="AY125" s="210" t="s">
        <v>134</v>
      </c>
    </row>
    <row r="126" spans="2:51" s="207" customFormat="1" ht="16.5" customHeight="1">
      <c r="B126" s="202"/>
      <c r="C126" s="203"/>
      <c r="D126" s="203"/>
      <c r="E126" s="204"/>
      <c r="F126" s="301" t="s">
        <v>153</v>
      </c>
      <c r="G126" s="301"/>
      <c r="H126" s="301"/>
      <c r="I126" s="301"/>
      <c r="J126" s="203"/>
      <c r="K126" s="205">
        <v>12.8</v>
      </c>
      <c r="L126" s="228"/>
      <c r="M126" s="228"/>
      <c r="N126" s="203"/>
      <c r="O126" s="203"/>
      <c r="P126" s="203"/>
      <c r="Q126" s="203"/>
      <c r="R126" s="206"/>
      <c r="T126" s="208"/>
      <c r="U126" s="203"/>
      <c r="V126" s="203"/>
      <c r="W126" s="203"/>
      <c r="X126" s="203"/>
      <c r="Y126" s="203"/>
      <c r="Z126" s="203"/>
      <c r="AA126" s="209"/>
      <c r="AT126" s="210" t="s">
        <v>141</v>
      </c>
      <c r="AU126" s="210" t="s">
        <v>81</v>
      </c>
      <c r="AV126" s="207" t="s">
        <v>81</v>
      </c>
      <c r="AW126" s="207" t="s">
        <v>28</v>
      </c>
      <c r="AX126" s="207" t="s">
        <v>69</v>
      </c>
      <c r="AY126" s="210" t="s">
        <v>134</v>
      </c>
    </row>
    <row r="127" spans="2:51" s="216" customFormat="1" ht="16.5" customHeight="1">
      <c r="B127" s="211"/>
      <c r="C127" s="212"/>
      <c r="D127" s="212"/>
      <c r="E127" s="213"/>
      <c r="F127" s="302" t="s">
        <v>142</v>
      </c>
      <c r="G127" s="302"/>
      <c r="H127" s="302"/>
      <c r="I127" s="302"/>
      <c r="J127" s="212"/>
      <c r="K127" s="214">
        <v>18.928</v>
      </c>
      <c r="L127" s="229"/>
      <c r="M127" s="229"/>
      <c r="N127" s="212"/>
      <c r="O127" s="212"/>
      <c r="P127" s="212"/>
      <c r="Q127" s="212"/>
      <c r="R127" s="215"/>
      <c r="T127" s="217"/>
      <c r="U127" s="212"/>
      <c r="V127" s="212"/>
      <c r="W127" s="212"/>
      <c r="X127" s="212"/>
      <c r="Y127" s="212"/>
      <c r="Z127" s="212"/>
      <c r="AA127" s="218"/>
      <c r="AT127" s="219" t="s">
        <v>141</v>
      </c>
      <c r="AU127" s="219" t="s">
        <v>81</v>
      </c>
      <c r="AV127" s="216" t="s">
        <v>139</v>
      </c>
      <c r="AW127" s="216" t="s">
        <v>28</v>
      </c>
      <c r="AX127" s="216" t="s">
        <v>76</v>
      </c>
      <c r="AY127" s="219" t="s">
        <v>134</v>
      </c>
    </row>
    <row r="128" spans="2:65" s="119" customFormat="1" ht="25.5" customHeight="1">
      <c r="B128" s="120"/>
      <c r="C128" s="192" t="s">
        <v>139</v>
      </c>
      <c r="D128" s="192" t="s">
        <v>135</v>
      </c>
      <c r="E128" s="193" t="s">
        <v>154</v>
      </c>
      <c r="F128" s="297" t="s">
        <v>155</v>
      </c>
      <c r="G128" s="297"/>
      <c r="H128" s="297"/>
      <c r="I128" s="297"/>
      <c r="J128" s="194" t="s">
        <v>150</v>
      </c>
      <c r="K128" s="195">
        <v>31.104</v>
      </c>
      <c r="L128" s="298"/>
      <c r="M128" s="298"/>
      <c r="N128" s="299">
        <f>ROUND(L128*K128,2)</f>
        <v>0</v>
      </c>
      <c r="O128" s="299"/>
      <c r="P128" s="299"/>
      <c r="Q128" s="299"/>
      <c r="R128" s="123"/>
      <c r="T128" s="187"/>
      <c r="U128" s="188" t="s">
        <v>35</v>
      </c>
      <c r="V128" s="189">
        <v>0.871</v>
      </c>
      <c r="W128" s="189">
        <f>V128*K128</f>
        <v>27.091583999999997</v>
      </c>
      <c r="X128" s="189">
        <v>0</v>
      </c>
      <c r="Y128" s="189">
        <f>X128*K128</f>
        <v>0</v>
      </c>
      <c r="Z128" s="189">
        <v>0</v>
      </c>
      <c r="AA128" s="190">
        <f>Z128*K128</f>
        <v>0</v>
      </c>
      <c r="AR128" s="110" t="s">
        <v>139</v>
      </c>
      <c r="AT128" s="110" t="s">
        <v>135</v>
      </c>
      <c r="AU128" s="110" t="s">
        <v>81</v>
      </c>
      <c r="AY128" s="110" t="s">
        <v>134</v>
      </c>
      <c r="BE128" s="191">
        <f>IF(U128="základní",N128,0)</f>
        <v>0</v>
      </c>
      <c r="BF128" s="191">
        <f>IF(U128="snížená",N128,0)</f>
        <v>0</v>
      </c>
      <c r="BG128" s="191">
        <f>IF(U128="zákl. přenesená",N128,0)</f>
        <v>0</v>
      </c>
      <c r="BH128" s="191">
        <f>IF(U128="sníž. přenesená",N128,0)</f>
        <v>0</v>
      </c>
      <c r="BI128" s="191">
        <f>IF(U128="nulová",N128,0)</f>
        <v>0</v>
      </c>
      <c r="BJ128" s="110" t="s">
        <v>76</v>
      </c>
      <c r="BK128" s="191">
        <f>ROUND(L128*K128,2)</f>
        <v>0</v>
      </c>
      <c r="BL128" s="110" t="s">
        <v>139</v>
      </c>
      <c r="BM128" s="110" t="s">
        <v>156</v>
      </c>
    </row>
    <row r="129" spans="2:51" s="207" customFormat="1" ht="16.5" customHeight="1">
      <c r="B129" s="202"/>
      <c r="C129" s="203"/>
      <c r="D129" s="203"/>
      <c r="E129" s="204"/>
      <c r="F129" s="304" t="s">
        <v>157</v>
      </c>
      <c r="G129" s="304"/>
      <c r="H129" s="304"/>
      <c r="I129" s="304"/>
      <c r="J129" s="203"/>
      <c r="K129" s="205">
        <v>31.104</v>
      </c>
      <c r="L129" s="228"/>
      <c r="M129" s="228"/>
      <c r="N129" s="203"/>
      <c r="O129" s="203"/>
      <c r="P129" s="203"/>
      <c r="Q129" s="203"/>
      <c r="R129" s="206"/>
      <c r="T129" s="208"/>
      <c r="U129" s="203"/>
      <c r="V129" s="203"/>
      <c r="W129" s="203"/>
      <c r="X129" s="203"/>
      <c r="Y129" s="203"/>
      <c r="Z129" s="203"/>
      <c r="AA129" s="209"/>
      <c r="AT129" s="210" t="s">
        <v>141</v>
      </c>
      <c r="AU129" s="210" t="s">
        <v>81</v>
      </c>
      <c r="AV129" s="207" t="s">
        <v>81</v>
      </c>
      <c r="AW129" s="207" t="s">
        <v>28</v>
      </c>
      <c r="AX129" s="207" t="s">
        <v>69</v>
      </c>
      <c r="AY129" s="210" t="s">
        <v>134</v>
      </c>
    </row>
    <row r="130" spans="2:51" s="216" customFormat="1" ht="16.5" customHeight="1">
      <c r="B130" s="211"/>
      <c r="C130" s="212"/>
      <c r="D130" s="212"/>
      <c r="E130" s="213"/>
      <c r="F130" s="302" t="s">
        <v>142</v>
      </c>
      <c r="G130" s="302"/>
      <c r="H130" s="302"/>
      <c r="I130" s="302"/>
      <c r="J130" s="212"/>
      <c r="K130" s="214">
        <v>31.104</v>
      </c>
      <c r="L130" s="229"/>
      <c r="M130" s="229"/>
      <c r="N130" s="212"/>
      <c r="O130" s="212"/>
      <c r="P130" s="212"/>
      <c r="Q130" s="212"/>
      <c r="R130" s="215"/>
      <c r="T130" s="217"/>
      <c r="U130" s="212"/>
      <c r="V130" s="212"/>
      <c r="W130" s="212"/>
      <c r="X130" s="212"/>
      <c r="Y130" s="212"/>
      <c r="Z130" s="212"/>
      <c r="AA130" s="218"/>
      <c r="AT130" s="219" t="s">
        <v>141</v>
      </c>
      <c r="AU130" s="219" t="s">
        <v>81</v>
      </c>
      <c r="AV130" s="216" t="s">
        <v>139</v>
      </c>
      <c r="AW130" s="216" t="s">
        <v>28</v>
      </c>
      <c r="AX130" s="216" t="s">
        <v>76</v>
      </c>
      <c r="AY130" s="219" t="s">
        <v>134</v>
      </c>
    </row>
    <row r="131" spans="2:65" s="119" customFormat="1" ht="25.5" customHeight="1">
      <c r="B131" s="120"/>
      <c r="C131" s="192" t="s">
        <v>158</v>
      </c>
      <c r="D131" s="192" t="s">
        <v>135</v>
      </c>
      <c r="E131" s="193" t="s">
        <v>159</v>
      </c>
      <c r="F131" s="297" t="s">
        <v>160</v>
      </c>
      <c r="G131" s="297"/>
      <c r="H131" s="297"/>
      <c r="I131" s="297"/>
      <c r="J131" s="194" t="s">
        <v>150</v>
      </c>
      <c r="K131" s="195">
        <v>9.331</v>
      </c>
      <c r="L131" s="298"/>
      <c r="M131" s="298"/>
      <c r="N131" s="299">
        <f>ROUND(L131*K131,2)</f>
        <v>0</v>
      </c>
      <c r="O131" s="299"/>
      <c r="P131" s="299"/>
      <c r="Q131" s="299"/>
      <c r="R131" s="123"/>
      <c r="T131" s="187"/>
      <c r="U131" s="188" t="s">
        <v>35</v>
      </c>
      <c r="V131" s="189">
        <v>0.04</v>
      </c>
      <c r="W131" s="189">
        <f>V131*K131</f>
        <v>0.37324</v>
      </c>
      <c r="X131" s="189">
        <v>0</v>
      </c>
      <c r="Y131" s="189">
        <f>X131*K131</f>
        <v>0</v>
      </c>
      <c r="Z131" s="189">
        <v>0</v>
      </c>
      <c r="AA131" s="190">
        <f>Z131*K131</f>
        <v>0</v>
      </c>
      <c r="AR131" s="110" t="s">
        <v>139</v>
      </c>
      <c r="AT131" s="110" t="s">
        <v>135</v>
      </c>
      <c r="AU131" s="110" t="s">
        <v>81</v>
      </c>
      <c r="AY131" s="110" t="s">
        <v>134</v>
      </c>
      <c r="BE131" s="191">
        <f>IF(U131="základní",N131,0)</f>
        <v>0</v>
      </c>
      <c r="BF131" s="191">
        <f>IF(U131="snížená",N131,0)</f>
        <v>0</v>
      </c>
      <c r="BG131" s="191">
        <f>IF(U131="zákl. přenesená",N131,0)</f>
        <v>0</v>
      </c>
      <c r="BH131" s="191">
        <f>IF(U131="sníž. přenesená",N131,0)</f>
        <v>0</v>
      </c>
      <c r="BI131" s="191">
        <f>IF(U131="nulová",N131,0)</f>
        <v>0</v>
      </c>
      <c r="BJ131" s="110" t="s">
        <v>76</v>
      </c>
      <c r="BK131" s="191">
        <f>ROUND(L131*K131,2)</f>
        <v>0</v>
      </c>
      <c r="BL131" s="110" t="s">
        <v>139</v>
      </c>
      <c r="BM131" s="110" t="s">
        <v>161</v>
      </c>
    </row>
    <row r="132" spans="2:51" s="207" customFormat="1" ht="16.5" customHeight="1">
      <c r="B132" s="202"/>
      <c r="C132" s="203"/>
      <c r="D132" s="203"/>
      <c r="E132" s="204"/>
      <c r="F132" s="304" t="s">
        <v>162</v>
      </c>
      <c r="G132" s="304"/>
      <c r="H132" s="304"/>
      <c r="I132" s="304"/>
      <c r="J132" s="203"/>
      <c r="K132" s="205">
        <v>9.331</v>
      </c>
      <c r="L132" s="228"/>
      <c r="M132" s="228"/>
      <c r="N132" s="203"/>
      <c r="O132" s="203"/>
      <c r="P132" s="203"/>
      <c r="Q132" s="203"/>
      <c r="R132" s="206"/>
      <c r="T132" s="208"/>
      <c r="U132" s="203"/>
      <c r="V132" s="203"/>
      <c r="W132" s="203"/>
      <c r="X132" s="203"/>
      <c r="Y132" s="203"/>
      <c r="Z132" s="203"/>
      <c r="AA132" s="209"/>
      <c r="AT132" s="210" t="s">
        <v>141</v>
      </c>
      <c r="AU132" s="210" t="s">
        <v>81</v>
      </c>
      <c r="AV132" s="207" t="s">
        <v>81</v>
      </c>
      <c r="AW132" s="207" t="s">
        <v>28</v>
      </c>
      <c r="AX132" s="207" t="s">
        <v>69</v>
      </c>
      <c r="AY132" s="210" t="s">
        <v>134</v>
      </c>
    </row>
    <row r="133" spans="2:51" s="216" customFormat="1" ht="16.5" customHeight="1">
      <c r="B133" s="211"/>
      <c r="C133" s="212"/>
      <c r="D133" s="212"/>
      <c r="E133" s="213"/>
      <c r="F133" s="302" t="s">
        <v>142</v>
      </c>
      <c r="G133" s="302"/>
      <c r="H133" s="302"/>
      <c r="I133" s="302"/>
      <c r="J133" s="212"/>
      <c r="K133" s="214">
        <v>9.331</v>
      </c>
      <c r="L133" s="229"/>
      <c r="M133" s="229"/>
      <c r="N133" s="212"/>
      <c r="O133" s="212"/>
      <c r="P133" s="212"/>
      <c r="Q133" s="212"/>
      <c r="R133" s="215"/>
      <c r="T133" s="217"/>
      <c r="U133" s="212"/>
      <c r="V133" s="212"/>
      <c r="W133" s="212"/>
      <c r="X133" s="212"/>
      <c r="Y133" s="212"/>
      <c r="Z133" s="212"/>
      <c r="AA133" s="218"/>
      <c r="AT133" s="219" t="s">
        <v>141</v>
      </c>
      <c r="AU133" s="219" t="s">
        <v>81</v>
      </c>
      <c r="AV133" s="216" t="s">
        <v>139</v>
      </c>
      <c r="AW133" s="216" t="s">
        <v>28</v>
      </c>
      <c r="AX133" s="216" t="s">
        <v>76</v>
      </c>
      <c r="AY133" s="219" t="s">
        <v>134</v>
      </c>
    </row>
    <row r="134" spans="2:65" s="119" customFormat="1" ht="25.5" customHeight="1">
      <c r="B134" s="120"/>
      <c r="C134" s="192" t="s">
        <v>163</v>
      </c>
      <c r="D134" s="192" t="s">
        <v>135</v>
      </c>
      <c r="E134" s="193" t="s">
        <v>164</v>
      </c>
      <c r="F134" s="297" t="s">
        <v>165</v>
      </c>
      <c r="G134" s="297"/>
      <c r="H134" s="297"/>
      <c r="I134" s="297"/>
      <c r="J134" s="194" t="s">
        <v>150</v>
      </c>
      <c r="K134" s="195">
        <v>140.26</v>
      </c>
      <c r="L134" s="298"/>
      <c r="M134" s="298"/>
      <c r="N134" s="299">
        <f>ROUND(L134*K134,2)</f>
        <v>0</v>
      </c>
      <c r="O134" s="299"/>
      <c r="P134" s="299"/>
      <c r="Q134" s="299"/>
      <c r="R134" s="123"/>
      <c r="T134" s="187"/>
      <c r="U134" s="188" t="s">
        <v>35</v>
      </c>
      <c r="V134" s="189">
        <v>2.127</v>
      </c>
      <c r="W134" s="189">
        <f>V134*K134</f>
        <v>298.33302</v>
      </c>
      <c r="X134" s="189">
        <v>0</v>
      </c>
      <c r="Y134" s="189">
        <f>X134*K134</f>
        <v>0</v>
      </c>
      <c r="Z134" s="189">
        <v>0</v>
      </c>
      <c r="AA134" s="190">
        <f>Z134*K134</f>
        <v>0</v>
      </c>
      <c r="AR134" s="110" t="s">
        <v>139</v>
      </c>
      <c r="AT134" s="110" t="s">
        <v>135</v>
      </c>
      <c r="AU134" s="110" t="s">
        <v>81</v>
      </c>
      <c r="AY134" s="110" t="s">
        <v>134</v>
      </c>
      <c r="BE134" s="191">
        <f>IF(U134="základní",N134,0)</f>
        <v>0</v>
      </c>
      <c r="BF134" s="191">
        <f>IF(U134="snížená",N134,0)</f>
        <v>0</v>
      </c>
      <c r="BG134" s="191">
        <f>IF(U134="zákl. přenesená",N134,0)</f>
        <v>0</v>
      </c>
      <c r="BH134" s="191">
        <f>IF(U134="sníž. přenesená",N134,0)</f>
        <v>0</v>
      </c>
      <c r="BI134" s="191">
        <f>IF(U134="nulová",N134,0)</f>
        <v>0</v>
      </c>
      <c r="BJ134" s="110" t="s">
        <v>76</v>
      </c>
      <c r="BK134" s="191">
        <f>ROUND(L134*K134,2)</f>
        <v>0</v>
      </c>
      <c r="BL134" s="110" t="s">
        <v>139</v>
      </c>
      <c r="BM134" s="110" t="s">
        <v>166</v>
      </c>
    </row>
    <row r="135" spans="2:51" s="207" customFormat="1" ht="16.5" customHeight="1">
      <c r="B135" s="202"/>
      <c r="C135" s="203"/>
      <c r="D135" s="203"/>
      <c r="E135" s="204"/>
      <c r="F135" s="304" t="s">
        <v>167</v>
      </c>
      <c r="G135" s="304"/>
      <c r="H135" s="304"/>
      <c r="I135" s="304"/>
      <c r="J135" s="203"/>
      <c r="K135" s="205">
        <v>140.26</v>
      </c>
      <c r="L135" s="228"/>
      <c r="M135" s="228"/>
      <c r="N135" s="203"/>
      <c r="O135" s="203"/>
      <c r="P135" s="203"/>
      <c r="Q135" s="203"/>
      <c r="R135" s="206"/>
      <c r="T135" s="208"/>
      <c r="U135" s="203"/>
      <c r="V135" s="203"/>
      <c r="W135" s="203"/>
      <c r="X135" s="203"/>
      <c r="Y135" s="203"/>
      <c r="Z135" s="203"/>
      <c r="AA135" s="209"/>
      <c r="AT135" s="210" t="s">
        <v>141</v>
      </c>
      <c r="AU135" s="210" t="s">
        <v>81</v>
      </c>
      <c r="AV135" s="207" t="s">
        <v>81</v>
      </c>
      <c r="AW135" s="207" t="s">
        <v>28</v>
      </c>
      <c r="AX135" s="207" t="s">
        <v>69</v>
      </c>
      <c r="AY135" s="210" t="s">
        <v>134</v>
      </c>
    </row>
    <row r="136" spans="2:51" s="216" customFormat="1" ht="16.5" customHeight="1">
      <c r="B136" s="211"/>
      <c r="C136" s="212"/>
      <c r="D136" s="212"/>
      <c r="E136" s="213"/>
      <c r="F136" s="302" t="s">
        <v>142</v>
      </c>
      <c r="G136" s="302"/>
      <c r="H136" s="302"/>
      <c r="I136" s="302"/>
      <c r="J136" s="212"/>
      <c r="K136" s="214">
        <v>140.26</v>
      </c>
      <c r="L136" s="229"/>
      <c r="M136" s="229"/>
      <c r="N136" s="212"/>
      <c r="O136" s="212"/>
      <c r="P136" s="212"/>
      <c r="Q136" s="212"/>
      <c r="R136" s="215"/>
      <c r="T136" s="217"/>
      <c r="U136" s="212"/>
      <c r="V136" s="212"/>
      <c r="W136" s="212"/>
      <c r="X136" s="212"/>
      <c r="Y136" s="212"/>
      <c r="Z136" s="212"/>
      <c r="AA136" s="218"/>
      <c r="AT136" s="219" t="s">
        <v>141</v>
      </c>
      <c r="AU136" s="219" t="s">
        <v>81</v>
      </c>
      <c r="AV136" s="216" t="s">
        <v>139</v>
      </c>
      <c r="AW136" s="216" t="s">
        <v>28</v>
      </c>
      <c r="AX136" s="216" t="s">
        <v>76</v>
      </c>
      <c r="AY136" s="219" t="s">
        <v>134</v>
      </c>
    </row>
    <row r="137" spans="2:65" s="119" customFormat="1" ht="25.5" customHeight="1">
      <c r="B137" s="120"/>
      <c r="C137" s="192" t="s">
        <v>168</v>
      </c>
      <c r="D137" s="192" t="s">
        <v>135</v>
      </c>
      <c r="E137" s="193" t="s">
        <v>169</v>
      </c>
      <c r="F137" s="297" t="s">
        <v>170</v>
      </c>
      <c r="G137" s="297"/>
      <c r="H137" s="297"/>
      <c r="I137" s="297"/>
      <c r="J137" s="194" t="s">
        <v>150</v>
      </c>
      <c r="K137" s="195">
        <v>42.078</v>
      </c>
      <c r="L137" s="298"/>
      <c r="M137" s="298"/>
      <c r="N137" s="299">
        <f>ROUND(L137*K137,2)</f>
        <v>0</v>
      </c>
      <c r="O137" s="299"/>
      <c r="P137" s="299"/>
      <c r="Q137" s="299"/>
      <c r="R137" s="123"/>
      <c r="T137" s="187"/>
      <c r="U137" s="188" t="s">
        <v>35</v>
      </c>
      <c r="V137" s="189">
        <v>0.154</v>
      </c>
      <c r="W137" s="189">
        <f>V137*K137</f>
        <v>6.480012</v>
      </c>
      <c r="X137" s="189">
        <v>0</v>
      </c>
      <c r="Y137" s="189">
        <f>X137*K137</f>
        <v>0</v>
      </c>
      <c r="Z137" s="189">
        <v>0</v>
      </c>
      <c r="AA137" s="190">
        <f>Z137*K137</f>
        <v>0</v>
      </c>
      <c r="AR137" s="110" t="s">
        <v>139</v>
      </c>
      <c r="AT137" s="110" t="s">
        <v>135</v>
      </c>
      <c r="AU137" s="110" t="s">
        <v>81</v>
      </c>
      <c r="AY137" s="110" t="s">
        <v>134</v>
      </c>
      <c r="BE137" s="191">
        <f>IF(U137="základní",N137,0)</f>
        <v>0</v>
      </c>
      <c r="BF137" s="191">
        <f>IF(U137="snížená",N137,0)</f>
        <v>0</v>
      </c>
      <c r="BG137" s="191">
        <f>IF(U137="zákl. přenesená",N137,0)</f>
        <v>0</v>
      </c>
      <c r="BH137" s="191">
        <f>IF(U137="sníž. přenesená",N137,0)</f>
        <v>0</v>
      </c>
      <c r="BI137" s="191">
        <f>IF(U137="nulová",N137,0)</f>
        <v>0</v>
      </c>
      <c r="BJ137" s="110" t="s">
        <v>76</v>
      </c>
      <c r="BK137" s="191">
        <f>ROUND(L137*K137,2)</f>
        <v>0</v>
      </c>
      <c r="BL137" s="110" t="s">
        <v>139</v>
      </c>
      <c r="BM137" s="110" t="s">
        <v>171</v>
      </c>
    </row>
    <row r="138" spans="2:51" s="207" customFormat="1" ht="16.5" customHeight="1">
      <c r="B138" s="202"/>
      <c r="C138" s="203"/>
      <c r="D138" s="203"/>
      <c r="E138" s="204"/>
      <c r="F138" s="304" t="s">
        <v>172</v>
      </c>
      <c r="G138" s="304"/>
      <c r="H138" s="304"/>
      <c r="I138" s="304"/>
      <c r="J138" s="203"/>
      <c r="K138" s="205">
        <v>42.078</v>
      </c>
      <c r="L138" s="228"/>
      <c r="M138" s="228"/>
      <c r="N138" s="203"/>
      <c r="O138" s="203"/>
      <c r="P138" s="203"/>
      <c r="Q138" s="203"/>
      <c r="R138" s="206"/>
      <c r="T138" s="208"/>
      <c r="U138" s="203"/>
      <c r="V138" s="203"/>
      <c r="W138" s="203"/>
      <c r="X138" s="203"/>
      <c r="Y138" s="203"/>
      <c r="Z138" s="203"/>
      <c r="AA138" s="209"/>
      <c r="AT138" s="210" t="s">
        <v>141</v>
      </c>
      <c r="AU138" s="210" t="s">
        <v>81</v>
      </c>
      <c r="AV138" s="207" t="s">
        <v>81</v>
      </c>
      <c r="AW138" s="207" t="s">
        <v>28</v>
      </c>
      <c r="AX138" s="207" t="s">
        <v>69</v>
      </c>
      <c r="AY138" s="210" t="s">
        <v>134</v>
      </c>
    </row>
    <row r="139" spans="2:51" s="216" customFormat="1" ht="16.5" customHeight="1">
      <c r="B139" s="211"/>
      <c r="C139" s="212"/>
      <c r="D139" s="212"/>
      <c r="E139" s="213"/>
      <c r="F139" s="302" t="s">
        <v>142</v>
      </c>
      <c r="G139" s="302"/>
      <c r="H139" s="302"/>
      <c r="I139" s="302"/>
      <c r="J139" s="212"/>
      <c r="K139" s="214">
        <v>42.078</v>
      </c>
      <c r="L139" s="229"/>
      <c r="M139" s="229"/>
      <c r="N139" s="212"/>
      <c r="O139" s="212"/>
      <c r="P139" s="212"/>
      <c r="Q139" s="212"/>
      <c r="R139" s="215"/>
      <c r="T139" s="217"/>
      <c r="U139" s="212"/>
      <c r="V139" s="212"/>
      <c r="W139" s="212"/>
      <c r="X139" s="212"/>
      <c r="Y139" s="212"/>
      <c r="Z139" s="212"/>
      <c r="AA139" s="218"/>
      <c r="AT139" s="219" t="s">
        <v>141</v>
      </c>
      <c r="AU139" s="219" t="s">
        <v>81</v>
      </c>
      <c r="AV139" s="216" t="s">
        <v>139</v>
      </c>
      <c r="AW139" s="216" t="s">
        <v>28</v>
      </c>
      <c r="AX139" s="216" t="s">
        <v>76</v>
      </c>
      <c r="AY139" s="219" t="s">
        <v>134</v>
      </c>
    </row>
    <row r="140" spans="2:65" s="119" customFormat="1" ht="25.5" customHeight="1">
      <c r="B140" s="120"/>
      <c r="C140" s="192" t="s">
        <v>173</v>
      </c>
      <c r="D140" s="192" t="s">
        <v>135</v>
      </c>
      <c r="E140" s="193" t="s">
        <v>174</v>
      </c>
      <c r="F140" s="297" t="s">
        <v>175</v>
      </c>
      <c r="G140" s="297"/>
      <c r="H140" s="297"/>
      <c r="I140" s="297"/>
      <c r="J140" s="194" t="s">
        <v>150</v>
      </c>
      <c r="K140" s="195">
        <v>55.152</v>
      </c>
      <c r="L140" s="298"/>
      <c r="M140" s="298"/>
      <c r="N140" s="299">
        <f>ROUND(L140*K140,2)</f>
        <v>0</v>
      </c>
      <c r="O140" s="299"/>
      <c r="P140" s="299"/>
      <c r="Q140" s="299"/>
      <c r="R140" s="123"/>
      <c r="T140" s="187"/>
      <c r="U140" s="188" t="s">
        <v>35</v>
      </c>
      <c r="V140" s="189">
        <v>1.43</v>
      </c>
      <c r="W140" s="189">
        <f>V140*K140</f>
        <v>78.86736</v>
      </c>
      <c r="X140" s="189">
        <v>0</v>
      </c>
      <c r="Y140" s="189">
        <f>X140*K140</f>
        <v>0</v>
      </c>
      <c r="Z140" s="189">
        <v>0</v>
      </c>
      <c r="AA140" s="190">
        <f>Z140*K140</f>
        <v>0</v>
      </c>
      <c r="AR140" s="110" t="s">
        <v>139</v>
      </c>
      <c r="AT140" s="110" t="s">
        <v>135</v>
      </c>
      <c r="AU140" s="110" t="s">
        <v>81</v>
      </c>
      <c r="AY140" s="110" t="s">
        <v>134</v>
      </c>
      <c r="BE140" s="191">
        <f>IF(U140="základní",N140,0)</f>
        <v>0</v>
      </c>
      <c r="BF140" s="191">
        <f>IF(U140="snížená",N140,0)</f>
        <v>0</v>
      </c>
      <c r="BG140" s="191">
        <f>IF(U140="zákl. přenesená",N140,0)</f>
        <v>0</v>
      </c>
      <c r="BH140" s="191">
        <f>IF(U140="sníž. přenesená",N140,0)</f>
        <v>0</v>
      </c>
      <c r="BI140" s="191">
        <f>IF(U140="nulová",N140,0)</f>
        <v>0</v>
      </c>
      <c r="BJ140" s="110" t="s">
        <v>76</v>
      </c>
      <c r="BK140" s="191">
        <f>ROUND(L140*K140,2)</f>
        <v>0</v>
      </c>
      <c r="BL140" s="110" t="s">
        <v>139</v>
      </c>
      <c r="BM140" s="110" t="s">
        <v>176</v>
      </c>
    </row>
    <row r="141" spans="2:51" s="207" customFormat="1" ht="16.5" customHeight="1">
      <c r="B141" s="202"/>
      <c r="C141" s="203"/>
      <c r="D141" s="203"/>
      <c r="E141" s="204"/>
      <c r="F141" s="304" t="s">
        <v>177</v>
      </c>
      <c r="G141" s="304"/>
      <c r="H141" s="304"/>
      <c r="I141" s="304"/>
      <c r="J141" s="203"/>
      <c r="K141" s="205">
        <v>61.28</v>
      </c>
      <c r="L141" s="228"/>
      <c r="M141" s="228"/>
      <c r="N141" s="203"/>
      <c r="O141" s="203"/>
      <c r="P141" s="203"/>
      <c r="Q141" s="203"/>
      <c r="R141" s="206"/>
      <c r="T141" s="208"/>
      <c r="U141" s="203"/>
      <c r="V141" s="203"/>
      <c r="W141" s="203"/>
      <c r="X141" s="203"/>
      <c r="Y141" s="203"/>
      <c r="Z141" s="203"/>
      <c r="AA141" s="209"/>
      <c r="AT141" s="210" t="s">
        <v>141</v>
      </c>
      <c r="AU141" s="210" t="s">
        <v>81</v>
      </c>
      <c r="AV141" s="207" t="s">
        <v>81</v>
      </c>
      <c r="AW141" s="207" t="s">
        <v>28</v>
      </c>
      <c r="AX141" s="207" t="s">
        <v>69</v>
      </c>
      <c r="AY141" s="210" t="s">
        <v>134</v>
      </c>
    </row>
    <row r="142" spans="2:51" s="207" customFormat="1" ht="16.5" customHeight="1">
      <c r="B142" s="202"/>
      <c r="C142" s="203"/>
      <c r="D142" s="203"/>
      <c r="E142" s="204"/>
      <c r="F142" s="301" t="s">
        <v>178</v>
      </c>
      <c r="G142" s="301"/>
      <c r="H142" s="301"/>
      <c r="I142" s="301"/>
      <c r="J142" s="203"/>
      <c r="K142" s="205">
        <v>-6.128</v>
      </c>
      <c r="L142" s="228"/>
      <c r="M142" s="228"/>
      <c r="N142" s="203"/>
      <c r="O142" s="203"/>
      <c r="P142" s="203"/>
      <c r="Q142" s="203"/>
      <c r="R142" s="206"/>
      <c r="T142" s="208"/>
      <c r="U142" s="203"/>
      <c r="V142" s="203"/>
      <c r="W142" s="203"/>
      <c r="X142" s="203"/>
      <c r="Y142" s="203"/>
      <c r="Z142" s="203"/>
      <c r="AA142" s="209"/>
      <c r="AT142" s="210" t="s">
        <v>141</v>
      </c>
      <c r="AU142" s="210" t="s">
        <v>81</v>
      </c>
      <c r="AV142" s="207" t="s">
        <v>81</v>
      </c>
      <c r="AW142" s="207" t="s">
        <v>28</v>
      </c>
      <c r="AX142" s="207" t="s">
        <v>69</v>
      </c>
      <c r="AY142" s="210" t="s">
        <v>134</v>
      </c>
    </row>
    <row r="143" spans="2:51" s="216" customFormat="1" ht="16.5" customHeight="1">
      <c r="B143" s="211"/>
      <c r="C143" s="212"/>
      <c r="D143" s="212"/>
      <c r="E143" s="213"/>
      <c r="F143" s="302" t="s">
        <v>142</v>
      </c>
      <c r="G143" s="302"/>
      <c r="H143" s="302"/>
      <c r="I143" s="302"/>
      <c r="J143" s="212"/>
      <c r="K143" s="214">
        <v>55.152</v>
      </c>
      <c r="L143" s="229"/>
      <c r="M143" s="229"/>
      <c r="N143" s="212"/>
      <c r="O143" s="212"/>
      <c r="P143" s="212"/>
      <c r="Q143" s="212"/>
      <c r="R143" s="215"/>
      <c r="T143" s="217"/>
      <c r="U143" s="212"/>
      <c r="V143" s="212"/>
      <c r="W143" s="212"/>
      <c r="X143" s="212"/>
      <c r="Y143" s="212"/>
      <c r="Z143" s="212"/>
      <c r="AA143" s="218"/>
      <c r="AT143" s="219" t="s">
        <v>141</v>
      </c>
      <c r="AU143" s="219" t="s">
        <v>81</v>
      </c>
      <c r="AV143" s="216" t="s">
        <v>139</v>
      </c>
      <c r="AW143" s="216" t="s">
        <v>28</v>
      </c>
      <c r="AX143" s="216" t="s">
        <v>76</v>
      </c>
      <c r="AY143" s="219" t="s">
        <v>134</v>
      </c>
    </row>
    <row r="144" spans="2:65" s="119" customFormat="1" ht="25.5" customHeight="1">
      <c r="B144" s="120"/>
      <c r="C144" s="192" t="s">
        <v>179</v>
      </c>
      <c r="D144" s="192" t="s">
        <v>135</v>
      </c>
      <c r="E144" s="193" t="s">
        <v>180</v>
      </c>
      <c r="F144" s="297" t="s">
        <v>181</v>
      </c>
      <c r="G144" s="297"/>
      <c r="H144" s="297"/>
      <c r="I144" s="297"/>
      <c r="J144" s="194" t="s">
        <v>150</v>
      </c>
      <c r="K144" s="195">
        <v>16.546</v>
      </c>
      <c r="L144" s="298"/>
      <c r="M144" s="298"/>
      <c r="N144" s="299">
        <f>ROUND(L144*K144,2)</f>
        <v>0</v>
      </c>
      <c r="O144" s="299"/>
      <c r="P144" s="299"/>
      <c r="Q144" s="299"/>
      <c r="R144" s="123"/>
      <c r="T144" s="187"/>
      <c r="U144" s="188" t="s">
        <v>35</v>
      </c>
      <c r="V144" s="189">
        <v>0.1</v>
      </c>
      <c r="W144" s="189">
        <f>V144*K144</f>
        <v>1.6546</v>
      </c>
      <c r="X144" s="189">
        <v>0</v>
      </c>
      <c r="Y144" s="189">
        <f>X144*K144</f>
        <v>0</v>
      </c>
      <c r="Z144" s="189">
        <v>0</v>
      </c>
      <c r="AA144" s="190">
        <f>Z144*K144</f>
        <v>0</v>
      </c>
      <c r="AR144" s="110" t="s">
        <v>139</v>
      </c>
      <c r="AT144" s="110" t="s">
        <v>135</v>
      </c>
      <c r="AU144" s="110" t="s">
        <v>81</v>
      </c>
      <c r="AY144" s="110" t="s">
        <v>134</v>
      </c>
      <c r="BE144" s="191">
        <f>IF(U144="základní",N144,0)</f>
        <v>0</v>
      </c>
      <c r="BF144" s="191">
        <f>IF(U144="snížená",N144,0)</f>
        <v>0</v>
      </c>
      <c r="BG144" s="191">
        <f>IF(U144="zákl. přenesená",N144,0)</f>
        <v>0</v>
      </c>
      <c r="BH144" s="191">
        <f>IF(U144="sníž. přenesená",N144,0)</f>
        <v>0</v>
      </c>
      <c r="BI144" s="191">
        <f>IF(U144="nulová",N144,0)</f>
        <v>0</v>
      </c>
      <c r="BJ144" s="110" t="s">
        <v>76</v>
      </c>
      <c r="BK144" s="191">
        <f>ROUND(L144*K144,2)</f>
        <v>0</v>
      </c>
      <c r="BL144" s="110" t="s">
        <v>139</v>
      </c>
      <c r="BM144" s="110" t="s">
        <v>182</v>
      </c>
    </row>
    <row r="145" spans="2:51" s="207" customFormat="1" ht="16.5" customHeight="1">
      <c r="B145" s="202"/>
      <c r="C145" s="203"/>
      <c r="D145" s="203"/>
      <c r="E145" s="204"/>
      <c r="F145" s="304" t="s">
        <v>183</v>
      </c>
      <c r="G145" s="304"/>
      <c r="H145" s="304"/>
      <c r="I145" s="304"/>
      <c r="J145" s="203"/>
      <c r="K145" s="205">
        <v>16.546</v>
      </c>
      <c r="L145" s="228"/>
      <c r="M145" s="228"/>
      <c r="N145" s="203"/>
      <c r="O145" s="203"/>
      <c r="P145" s="203"/>
      <c r="Q145" s="203"/>
      <c r="R145" s="206"/>
      <c r="T145" s="208"/>
      <c r="U145" s="203"/>
      <c r="V145" s="203"/>
      <c r="W145" s="203"/>
      <c r="X145" s="203"/>
      <c r="Y145" s="203"/>
      <c r="Z145" s="203"/>
      <c r="AA145" s="209"/>
      <c r="AT145" s="210" t="s">
        <v>141</v>
      </c>
      <c r="AU145" s="210" t="s">
        <v>81</v>
      </c>
      <c r="AV145" s="207" t="s">
        <v>81</v>
      </c>
      <c r="AW145" s="207" t="s">
        <v>28</v>
      </c>
      <c r="AX145" s="207" t="s">
        <v>69</v>
      </c>
      <c r="AY145" s="210" t="s">
        <v>134</v>
      </c>
    </row>
    <row r="146" spans="2:51" s="216" customFormat="1" ht="16.5" customHeight="1">
      <c r="B146" s="211"/>
      <c r="C146" s="212"/>
      <c r="D146" s="212"/>
      <c r="E146" s="213"/>
      <c r="F146" s="302" t="s">
        <v>142</v>
      </c>
      <c r="G146" s="302"/>
      <c r="H146" s="302"/>
      <c r="I146" s="302"/>
      <c r="J146" s="212"/>
      <c r="K146" s="214">
        <v>16.546</v>
      </c>
      <c r="L146" s="229"/>
      <c r="M146" s="229"/>
      <c r="N146" s="212"/>
      <c r="O146" s="212"/>
      <c r="P146" s="212"/>
      <c r="Q146" s="212"/>
      <c r="R146" s="215"/>
      <c r="T146" s="217"/>
      <c r="U146" s="212"/>
      <c r="V146" s="212"/>
      <c r="W146" s="212"/>
      <c r="X146" s="212"/>
      <c r="Y146" s="212"/>
      <c r="Z146" s="212"/>
      <c r="AA146" s="218"/>
      <c r="AT146" s="219" t="s">
        <v>141</v>
      </c>
      <c r="AU146" s="219" t="s">
        <v>81</v>
      </c>
      <c r="AV146" s="216" t="s">
        <v>139</v>
      </c>
      <c r="AW146" s="216" t="s">
        <v>28</v>
      </c>
      <c r="AX146" s="216" t="s">
        <v>76</v>
      </c>
      <c r="AY146" s="219" t="s">
        <v>134</v>
      </c>
    </row>
    <row r="147" spans="2:65" s="119" customFormat="1" ht="25.5" customHeight="1">
      <c r="B147" s="120"/>
      <c r="C147" s="192" t="s">
        <v>184</v>
      </c>
      <c r="D147" s="192" t="s">
        <v>135</v>
      </c>
      <c r="E147" s="193" t="s">
        <v>185</v>
      </c>
      <c r="F147" s="297" t="s">
        <v>186</v>
      </c>
      <c r="G147" s="297"/>
      <c r="H147" s="297"/>
      <c r="I147" s="297"/>
      <c r="J147" s="194" t="s">
        <v>187</v>
      </c>
      <c r="K147" s="195">
        <v>153.2</v>
      </c>
      <c r="L147" s="298"/>
      <c r="M147" s="298"/>
      <c r="N147" s="299">
        <f>ROUND(L147*K147,2)</f>
        <v>0</v>
      </c>
      <c r="O147" s="299"/>
      <c r="P147" s="299"/>
      <c r="Q147" s="299"/>
      <c r="R147" s="123"/>
      <c r="T147" s="187"/>
      <c r="U147" s="188" t="s">
        <v>35</v>
      </c>
      <c r="V147" s="189">
        <v>0.23600000000000002</v>
      </c>
      <c r="W147" s="189">
        <f>V147*K147</f>
        <v>36.1552</v>
      </c>
      <c r="X147" s="189">
        <v>0.00084</v>
      </c>
      <c r="Y147" s="189">
        <f>X147*K147</f>
        <v>0.128688</v>
      </c>
      <c r="Z147" s="189">
        <v>0</v>
      </c>
      <c r="AA147" s="190">
        <f>Z147*K147</f>
        <v>0</v>
      </c>
      <c r="AR147" s="110" t="s">
        <v>139</v>
      </c>
      <c r="AT147" s="110" t="s">
        <v>135</v>
      </c>
      <c r="AU147" s="110" t="s">
        <v>81</v>
      </c>
      <c r="AY147" s="110" t="s">
        <v>134</v>
      </c>
      <c r="BE147" s="191">
        <f>IF(U147="základní",N147,0)</f>
        <v>0</v>
      </c>
      <c r="BF147" s="191">
        <f>IF(U147="snížená",N147,0)</f>
        <v>0</v>
      </c>
      <c r="BG147" s="191">
        <f>IF(U147="zákl. přenesená",N147,0)</f>
        <v>0</v>
      </c>
      <c r="BH147" s="191">
        <f>IF(U147="sníž. přenesená",N147,0)</f>
        <v>0</v>
      </c>
      <c r="BI147" s="191">
        <f>IF(U147="nulová",N147,0)</f>
        <v>0</v>
      </c>
      <c r="BJ147" s="110" t="s">
        <v>76</v>
      </c>
      <c r="BK147" s="191">
        <f>ROUND(L147*K147,2)</f>
        <v>0</v>
      </c>
      <c r="BL147" s="110" t="s">
        <v>139</v>
      </c>
      <c r="BM147" s="110" t="s">
        <v>188</v>
      </c>
    </row>
    <row r="148" spans="2:51" s="207" customFormat="1" ht="16.5" customHeight="1">
      <c r="B148" s="202"/>
      <c r="C148" s="203"/>
      <c r="D148" s="203"/>
      <c r="E148" s="204"/>
      <c r="F148" s="304" t="s">
        <v>189</v>
      </c>
      <c r="G148" s="304"/>
      <c r="H148" s="304"/>
      <c r="I148" s="304"/>
      <c r="J148" s="203"/>
      <c r="K148" s="205">
        <v>153.2</v>
      </c>
      <c r="L148" s="228"/>
      <c r="M148" s="228"/>
      <c r="N148" s="203"/>
      <c r="O148" s="203"/>
      <c r="P148" s="203"/>
      <c r="Q148" s="203"/>
      <c r="R148" s="206"/>
      <c r="T148" s="208"/>
      <c r="U148" s="203"/>
      <c r="V148" s="203"/>
      <c r="W148" s="203"/>
      <c r="X148" s="203"/>
      <c r="Y148" s="203"/>
      <c r="Z148" s="203"/>
      <c r="AA148" s="209"/>
      <c r="AT148" s="210" t="s">
        <v>141</v>
      </c>
      <c r="AU148" s="210" t="s">
        <v>81</v>
      </c>
      <c r="AV148" s="207" t="s">
        <v>81</v>
      </c>
      <c r="AW148" s="207" t="s">
        <v>28</v>
      </c>
      <c r="AX148" s="207" t="s">
        <v>69</v>
      </c>
      <c r="AY148" s="210" t="s">
        <v>134</v>
      </c>
    </row>
    <row r="149" spans="2:51" s="216" customFormat="1" ht="16.5" customHeight="1">
      <c r="B149" s="211"/>
      <c r="C149" s="212"/>
      <c r="D149" s="212"/>
      <c r="E149" s="213"/>
      <c r="F149" s="302" t="s">
        <v>142</v>
      </c>
      <c r="G149" s="302"/>
      <c r="H149" s="302"/>
      <c r="I149" s="302"/>
      <c r="J149" s="212"/>
      <c r="K149" s="214">
        <v>153.2</v>
      </c>
      <c r="L149" s="229"/>
      <c r="M149" s="229"/>
      <c r="N149" s="212"/>
      <c r="O149" s="212"/>
      <c r="P149" s="212"/>
      <c r="Q149" s="212"/>
      <c r="R149" s="215"/>
      <c r="T149" s="217"/>
      <c r="U149" s="212"/>
      <c r="V149" s="212"/>
      <c r="W149" s="212"/>
      <c r="X149" s="212"/>
      <c r="Y149" s="212"/>
      <c r="Z149" s="212"/>
      <c r="AA149" s="218"/>
      <c r="AT149" s="219" t="s">
        <v>141</v>
      </c>
      <c r="AU149" s="219" t="s">
        <v>81</v>
      </c>
      <c r="AV149" s="216" t="s">
        <v>139</v>
      </c>
      <c r="AW149" s="216" t="s">
        <v>28</v>
      </c>
      <c r="AX149" s="216" t="s">
        <v>76</v>
      </c>
      <c r="AY149" s="219" t="s">
        <v>134</v>
      </c>
    </row>
    <row r="150" spans="2:65" s="119" customFormat="1" ht="25.5" customHeight="1">
      <c r="B150" s="120"/>
      <c r="C150" s="192" t="s">
        <v>190</v>
      </c>
      <c r="D150" s="192" t="s">
        <v>135</v>
      </c>
      <c r="E150" s="193" t="s">
        <v>191</v>
      </c>
      <c r="F150" s="297" t="s">
        <v>192</v>
      </c>
      <c r="G150" s="297"/>
      <c r="H150" s="297"/>
      <c r="I150" s="297"/>
      <c r="J150" s="194" t="s">
        <v>187</v>
      </c>
      <c r="K150" s="195">
        <v>153.2</v>
      </c>
      <c r="L150" s="298"/>
      <c r="M150" s="298"/>
      <c r="N150" s="299">
        <f>ROUND(L150*K150,2)</f>
        <v>0</v>
      </c>
      <c r="O150" s="299"/>
      <c r="P150" s="299"/>
      <c r="Q150" s="299"/>
      <c r="R150" s="123"/>
      <c r="T150" s="187"/>
      <c r="U150" s="188" t="s">
        <v>35</v>
      </c>
      <c r="V150" s="189">
        <v>0.07</v>
      </c>
      <c r="W150" s="189">
        <f>V150*K150</f>
        <v>10.724</v>
      </c>
      <c r="X150" s="189">
        <v>0</v>
      </c>
      <c r="Y150" s="189">
        <f>X150*K150</f>
        <v>0</v>
      </c>
      <c r="Z150" s="189">
        <v>0</v>
      </c>
      <c r="AA150" s="190">
        <f>Z150*K150</f>
        <v>0</v>
      </c>
      <c r="AR150" s="110" t="s">
        <v>139</v>
      </c>
      <c r="AT150" s="110" t="s">
        <v>135</v>
      </c>
      <c r="AU150" s="110" t="s">
        <v>81</v>
      </c>
      <c r="AY150" s="110" t="s">
        <v>134</v>
      </c>
      <c r="BE150" s="191">
        <f>IF(U150="základní",N150,0)</f>
        <v>0</v>
      </c>
      <c r="BF150" s="191">
        <f>IF(U150="snížená",N150,0)</f>
        <v>0</v>
      </c>
      <c r="BG150" s="191">
        <f>IF(U150="zákl. přenesená",N150,0)</f>
        <v>0</v>
      </c>
      <c r="BH150" s="191">
        <f>IF(U150="sníž. přenesená",N150,0)</f>
        <v>0</v>
      </c>
      <c r="BI150" s="191">
        <f>IF(U150="nulová",N150,0)</f>
        <v>0</v>
      </c>
      <c r="BJ150" s="110" t="s">
        <v>76</v>
      </c>
      <c r="BK150" s="191">
        <f>ROUND(L150*K150,2)</f>
        <v>0</v>
      </c>
      <c r="BL150" s="110" t="s">
        <v>139</v>
      </c>
      <c r="BM150" s="110" t="s">
        <v>193</v>
      </c>
    </row>
    <row r="151" spans="2:65" s="119" customFormat="1" ht="25.5" customHeight="1">
      <c r="B151" s="120"/>
      <c r="C151" s="192" t="s">
        <v>194</v>
      </c>
      <c r="D151" s="192" t="s">
        <v>135</v>
      </c>
      <c r="E151" s="193" t="s">
        <v>195</v>
      </c>
      <c r="F151" s="297" t="s">
        <v>196</v>
      </c>
      <c r="G151" s="297"/>
      <c r="H151" s="297"/>
      <c r="I151" s="297"/>
      <c r="J151" s="194" t="s">
        <v>197</v>
      </c>
      <c r="K151" s="195">
        <v>48</v>
      </c>
      <c r="L151" s="298"/>
      <c r="M151" s="298"/>
      <c r="N151" s="299">
        <f>ROUND(L151*K151,2)</f>
        <v>0</v>
      </c>
      <c r="O151" s="299"/>
      <c r="P151" s="299"/>
      <c r="Q151" s="299"/>
      <c r="R151" s="123"/>
      <c r="T151" s="187"/>
      <c r="U151" s="188" t="s">
        <v>35</v>
      </c>
      <c r="V151" s="189">
        <v>2.01</v>
      </c>
      <c r="W151" s="189">
        <f>V151*K151</f>
        <v>96.47999999999999</v>
      </c>
      <c r="X151" s="189">
        <v>0.00101</v>
      </c>
      <c r="Y151" s="189">
        <f>X151*K151</f>
        <v>0.04848</v>
      </c>
      <c r="Z151" s="189">
        <v>0</v>
      </c>
      <c r="AA151" s="190">
        <f>Z151*K151</f>
        <v>0</v>
      </c>
      <c r="AR151" s="110" t="s">
        <v>139</v>
      </c>
      <c r="AT151" s="110" t="s">
        <v>135</v>
      </c>
      <c r="AU151" s="110" t="s">
        <v>81</v>
      </c>
      <c r="AY151" s="110" t="s">
        <v>134</v>
      </c>
      <c r="BE151" s="191">
        <f>IF(U151="základní",N151,0)</f>
        <v>0</v>
      </c>
      <c r="BF151" s="191">
        <f>IF(U151="snížená",N151,0)</f>
        <v>0</v>
      </c>
      <c r="BG151" s="191">
        <f>IF(U151="zákl. přenesená",N151,0)</f>
        <v>0</v>
      </c>
      <c r="BH151" s="191">
        <f>IF(U151="sníž. přenesená",N151,0)</f>
        <v>0</v>
      </c>
      <c r="BI151" s="191">
        <f>IF(U151="nulová",N151,0)</f>
        <v>0</v>
      </c>
      <c r="BJ151" s="110" t="s">
        <v>76</v>
      </c>
      <c r="BK151" s="191">
        <f>ROUND(L151*K151,2)</f>
        <v>0</v>
      </c>
      <c r="BL151" s="110" t="s">
        <v>139</v>
      </c>
      <c r="BM151" s="110" t="s">
        <v>198</v>
      </c>
    </row>
    <row r="152" spans="2:51" s="207" customFormat="1" ht="16.5" customHeight="1">
      <c r="B152" s="202"/>
      <c r="C152" s="203"/>
      <c r="D152" s="203"/>
      <c r="E152" s="204"/>
      <c r="F152" s="304" t="s">
        <v>199</v>
      </c>
      <c r="G152" s="304"/>
      <c r="H152" s="304"/>
      <c r="I152" s="304"/>
      <c r="J152" s="203"/>
      <c r="K152" s="205">
        <v>48</v>
      </c>
      <c r="L152" s="228"/>
      <c r="M152" s="228"/>
      <c r="N152" s="203"/>
      <c r="O152" s="203"/>
      <c r="P152" s="203"/>
      <c r="Q152" s="203"/>
      <c r="R152" s="206"/>
      <c r="T152" s="208"/>
      <c r="U152" s="203"/>
      <c r="V152" s="203"/>
      <c r="W152" s="203"/>
      <c r="X152" s="203"/>
      <c r="Y152" s="203"/>
      <c r="Z152" s="203"/>
      <c r="AA152" s="209"/>
      <c r="AT152" s="210" t="s">
        <v>141</v>
      </c>
      <c r="AU152" s="210" t="s">
        <v>81</v>
      </c>
      <c r="AV152" s="207" t="s">
        <v>81</v>
      </c>
      <c r="AW152" s="207" t="s">
        <v>28</v>
      </c>
      <c r="AX152" s="207" t="s">
        <v>69</v>
      </c>
      <c r="AY152" s="210" t="s">
        <v>134</v>
      </c>
    </row>
    <row r="153" spans="2:51" s="216" customFormat="1" ht="16.5" customHeight="1">
      <c r="B153" s="211"/>
      <c r="C153" s="212"/>
      <c r="D153" s="212"/>
      <c r="E153" s="213"/>
      <c r="F153" s="302" t="s">
        <v>142</v>
      </c>
      <c r="G153" s="302"/>
      <c r="H153" s="302"/>
      <c r="I153" s="302"/>
      <c r="J153" s="212"/>
      <c r="K153" s="214">
        <v>48</v>
      </c>
      <c r="L153" s="229"/>
      <c r="M153" s="229"/>
      <c r="N153" s="212"/>
      <c r="O153" s="212"/>
      <c r="P153" s="212"/>
      <c r="Q153" s="212"/>
      <c r="R153" s="215"/>
      <c r="T153" s="217"/>
      <c r="U153" s="212"/>
      <c r="V153" s="212"/>
      <c r="W153" s="212"/>
      <c r="X153" s="212"/>
      <c r="Y153" s="212"/>
      <c r="Z153" s="212"/>
      <c r="AA153" s="218"/>
      <c r="AT153" s="219" t="s">
        <v>141</v>
      </c>
      <c r="AU153" s="219" t="s">
        <v>81</v>
      </c>
      <c r="AV153" s="216" t="s">
        <v>139</v>
      </c>
      <c r="AW153" s="216" t="s">
        <v>28</v>
      </c>
      <c r="AX153" s="216" t="s">
        <v>76</v>
      </c>
      <c r="AY153" s="219" t="s">
        <v>134</v>
      </c>
    </row>
    <row r="154" spans="2:65" s="119" customFormat="1" ht="25.5" customHeight="1">
      <c r="B154" s="120"/>
      <c r="C154" s="192" t="s">
        <v>200</v>
      </c>
      <c r="D154" s="192" t="s">
        <v>135</v>
      </c>
      <c r="E154" s="193" t="s">
        <v>201</v>
      </c>
      <c r="F154" s="297" t="s">
        <v>202</v>
      </c>
      <c r="G154" s="297"/>
      <c r="H154" s="297"/>
      <c r="I154" s="297"/>
      <c r="J154" s="194" t="s">
        <v>187</v>
      </c>
      <c r="K154" s="195">
        <v>259.2</v>
      </c>
      <c r="L154" s="298"/>
      <c r="M154" s="298"/>
      <c r="N154" s="299">
        <f>ROUND(L154*K154,2)</f>
        <v>0</v>
      </c>
      <c r="O154" s="299"/>
      <c r="P154" s="299"/>
      <c r="Q154" s="299"/>
      <c r="R154" s="123"/>
      <c r="T154" s="187"/>
      <c r="U154" s="188" t="s">
        <v>35</v>
      </c>
      <c r="V154" s="189">
        <v>0.454</v>
      </c>
      <c r="W154" s="189">
        <f>V154*K154</f>
        <v>117.6768</v>
      </c>
      <c r="X154" s="189">
        <v>0.00015000000000000001</v>
      </c>
      <c r="Y154" s="189">
        <f>X154*K154</f>
        <v>0.038880000000000005</v>
      </c>
      <c r="Z154" s="189">
        <v>0</v>
      </c>
      <c r="AA154" s="190">
        <f>Z154*K154</f>
        <v>0</v>
      </c>
      <c r="AR154" s="110" t="s">
        <v>139</v>
      </c>
      <c r="AT154" s="110" t="s">
        <v>135</v>
      </c>
      <c r="AU154" s="110" t="s">
        <v>81</v>
      </c>
      <c r="AY154" s="110" t="s">
        <v>134</v>
      </c>
      <c r="BE154" s="191">
        <f>IF(U154="základní",N154,0)</f>
        <v>0</v>
      </c>
      <c r="BF154" s="191">
        <f>IF(U154="snížená",N154,0)</f>
        <v>0</v>
      </c>
      <c r="BG154" s="191">
        <f>IF(U154="zákl. přenesená",N154,0)</f>
        <v>0</v>
      </c>
      <c r="BH154" s="191">
        <f>IF(U154="sníž. přenesená",N154,0)</f>
        <v>0</v>
      </c>
      <c r="BI154" s="191">
        <f>IF(U154="nulová",N154,0)</f>
        <v>0</v>
      </c>
      <c r="BJ154" s="110" t="s">
        <v>76</v>
      </c>
      <c r="BK154" s="191">
        <f>ROUND(L154*K154,2)</f>
        <v>0</v>
      </c>
      <c r="BL154" s="110" t="s">
        <v>139</v>
      </c>
      <c r="BM154" s="110" t="s">
        <v>203</v>
      </c>
    </row>
    <row r="155" spans="2:51" s="207" customFormat="1" ht="16.5" customHeight="1">
      <c r="B155" s="202"/>
      <c r="C155" s="203"/>
      <c r="D155" s="203"/>
      <c r="E155" s="204"/>
      <c r="F155" s="304" t="s">
        <v>204</v>
      </c>
      <c r="G155" s="304"/>
      <c r="H155" s="304"/>
      <c r="I155" s="304"/>
      <c r="J155" s="203"/>
      <c r="K155" s="205">
        <v>259.2</v>
      </c>
      <c r="L155" s="228"/>
      <c r="M155" s="228"/>
      <c r="N155" s="203"/>
      <c r="O155" s="203"/>
      <c r="P155" s="203"/>
      <c r="Q155" s="203"/>
      <c r="R155" s="206"/>
      <c r="T155" s="208"/>
      <c r="U155" s="203"/>
      <c r="V155" s="203"/>
      <c r="W155" s="203"/>
      <c r="X155" s="203"/>
      <c r="Y155" s="203"/>
      <c r="Z155" s="203"/>
      <c r="AA155" s="209"/>
      <c r="AT155" s="210" t="s">
        <v>141</v>
      </c>
      <c r="AU155" s="210" t="s">
        <v>81</v>
      </c>
      <c r="AV155" s="207" t="s">
        <v>81</v>
      </c>
      <c r="AW155" s="207" t="s">
        <v>28</v>
      </c>
      <c r="AX155" s="207" t="s">
        <v>69</v>
      </c>
      <c r="AY155" s="210" t="s">
        <v>134</v>
      </c>
    </row>
    <row r="156" spans="2:51" s="216" customFormat="1" ht="16.5" customHeight="1">
      <c r="B156" s="211"/>
      <c r="C156" s="212"/>
      <c r="D156" s="212"/>
      <c r="E156" s="213"/>
      <c r="F156" s="302" t="s">
        <v>142</v>
      </c>
      <c r="G156" s="302"/>
      <c r="H156" s="302"/>
      <c r="I156" s="302"/>
      <c r="J156" s="212"/>
      <c r="K156" s="214">
        <v>259.2</v>
      </c>
      <c r="L156" s="229"/>
      <c r="M156" s="229"/>
      <c r="N156" s="212"/>
      <c r="O156" s="212"/>
      <c r="P156" s="212"/>
      <c r="Q156" s="212"/>
      <c r="R156" s="215"/>
      <c r="T156" s="217"/>
      <c r="U156" s="212"/>
      <c r="V156" s="212"/>
      <c r="W156" s="212"/>
      <c r="X156" s="212"/>
      <c r="Y156" s="212"/>
      <c r="Z156" s="212"/>
      <c r="AA156" s="218"/>
      <c r="AT156" s="219" t="s">
        <v>141</v>
      </c>
      <c r="AU156" s="219" t="s">
        <v>81</v>
      </c>
      <c r="AV156" s="216" t="s">
        <v>139</v>
      </c>
      <c r="AW156" s="216" t="s">
        <v>28</v>
      </c>
      <c r="AX156" s="216" t="s">
        <v>76</v>
      </c>
      <c r="AY156" s="219" t="s">
        <v>134</v>
      </c>
    </row>
    <row r="157" spans="2:65" s="119" customFormat="1" ht="38.25" customHeight="1">
      <c r="B157" s="120"/>
      <c r="C157" s="192" t="s">
        <v>205</v>
      </c>
      <c r="D157" s="192" t="s">
        <v>135</v>
      </c>
      <c r="E157" s="193" t="s">
        <v>206</v>
      </c>
      <c r="F157" s="297" t="s">
        <v>207</v>
      </c>
      <c r="G157" s="297"/>
      <c r="H157" s="297"/>
      <c r="I157" s="297"/>
      <c r="J157" s="194" t="s">
        <v>187</v>
      </c>
      <c r="K157" s="195">
        <v>237.6</v>
      </c>
      <c r="L157" s="298"/>
      <c r="M157" s="298"/>
      <c r="N157" s="299">
        <f>ROUND(L157*K157,2)</f>
        <v>0</v>
      </c>
      <c r="O157" s="299"/>
      <c r="P157" s="299"/>
      <c r="Q157" s="299"/>
      <c r="R157" s="123"/>
      <c r="T157" s="187"/>
      <c r="U157" s="188" t="s">
        <v>35</v>
      </c>
      <c r="V157" s="189">
        <v>2.283</v>
      </c>
      <c r="W157" s="189">
        <f>V157*K157</f>
        <v>542.4408</v>
      </c>
      <c r="X157" s="189">
        <v>0</v>
      </c>
      <c r="Y157" s="189">
        <f>X157*K157</f>
        <v>0</v>
      </c>
      <c r="Z157" s="189">
        <v>0</v>
      </c>
      <c r="AA157" s="190">
        <f>Z157*K157</f>
        <v>0</v>
      </c>
      <c r="AR157" s="110" t="s">
        <v>139</v>
      </c>
      <c r="AT157" s="110" t="s">
        <v>135</v>
      </c>
      <c r="AU157" s="110" t="s">
        <v>81</v>
      </c>
      <c r="AY157" s="110" t="s">
        <v>134</v>
      </c>
      <c r="BE157" s="191">
        <f>IF(U157="základní",N157,0)</f>
        <v>0</v>
      </c>
      <c r="BF157" s="191">
        <f>IF(U157="snížená",N157,0)</f>
        <v>0</v>
      </c>
      <c r="BG157" s="191">
        <f>IF(U157="zákl. přenesená",N157,0)</f>
        <v>0</v>
      </c>
      <c r="BH157" s="191">
        <f>IF(U157="sníž. přenesená",N157,0)</f>
        <v>0</v>
      </c>
      <c r="BI157" s="191">
        <f>IF(U157="nulová",N157,0)</f>
        <v>0</v>
      </c>
      <c r="BJ157" s="110" t="s">
        <v>76</v>
      </c>
      <c r="BK157" s="191">
        <f>ROUND(L157*K157,2)</f>
        <v>0</v>
      </c>
      <c r="BL157" s="110" t="s">
        <v>139</v>
      </c>
      <c r="BM157" s="110" t="s">
        <v>208</v>
      </c>
    </row>
    <row r="158" spans="2:51" s="207" customFormat="1" ht="16.5" customHeight="1">
      <c r="B158" s="202"/>
      <c r="C158" s="203"/>
      <c r="D158" s="203"/>
      <c r="E158" s="204"/>
      <c r="F158" s="304" t="s">
        <v>209</v>
      </c>
      <c r="G158" s="304"/>
      <c r="H158" s="304"/>
      <c r="I158" s="304"/>
      <c r="J158" s="203"/>
      <c r="K158" s="205">
        <v>237.6</v>
      </c>
      <c r="L158" s="228"/>
      <c r="M158" s="228"/>
      <c r="N158" s="203"/>
      <c r="O158" s="203"/>
      <c r="P158" s="203"/>
      <c r="Q158" s="203"/>
      <c r="R158" s="206"/>
      <c r="T158" s="208"/>
      <c r="U158" s="203"/>
      <c r="V158" s="203"/>
      <c r="W158" s="203"/>
      <c r="X158" s="203"/>
      <c r="Y158" s="203"/>
      <c r="Z158" s="203"/>
      <c r="AA158" s="209"/>
      <c r="AT158" s="210" t="s">
        <v>141</v>
      </c>
      <c r="AU158" s="210" t="s">
        <v>81</v>
      </c>
      <c r="AV158" s="207" t="s">
        <v>81</v>
      </c>
      <c r="AW158" s="207" t="s">
        <v>28</v>
      </c>
      <c r="AX158" s="207" t="s">
        <v>69</v>
      </c>
      <c r="AY158" s="210" t="s">
        <v>134</v>
      </c>
    </row>
    <row r="159" spans="2:51" s="216" customFormat="1" ht="16.5" customHeight="1">
      <c r="B159" s="211"/>
      <c r="C159" s="212"/>
      <c r="D159" s="212"/>
      <c r="E159" s="213"/>
      <c r="F159" s="302" t="s">
        <v>142</v>
      </c>
      <c r="G159" s="302"/>
      <c r="H159" s="302"/>
      <c r="I159" s="302"/>
      <c r="J159" s="212"/>
      <c r="K159" s="214">
        <v>237.6</v>
      </c>
      <c r="L159" s="229"/>
      <c r="M159" s="229"/>
      <c r="N159" s="212"/>
      <c r="O159" s="212"/>
      <c r="P159" s="212"/>
      <c r="Q159" s="212"/>
      <c r="R159" s="215"/>
      <c r="T159" s="217"/>
      <c r="U159" s="212"/>
      <c r="V159" s="212"/>
      <c r="W159" s="212"/>
      <c r="X159" s="212"/>
      <c r="Y159" s="212"/>
      <c r="Z159" s="212"/>
      <c r="AA159" s="218"/>
      <c r="AT159" s="219" t="s">
        <v>141</v>
      </c>
      <c r="AU159" s="219" t="s">
        <v>81</v>
      </c>
      <c r="AV159" s="216" t="s">
        <v>139</v>
      </c>
      <c r="AW159" s="216" t="s">
        <v>28</v>
      </c>
      <c r="AX159" s="216" t="s">
        <v>76</v>
      </c>
      <c r="AY159" s="219" t="s">
        <v>134</v>
      </c>
    </row>
    <row r="160" spans="2:65" s="119" customFormat="1" ht="16.5" customHeight="1">
      <c r="B160" s="120"/>
      <c r="C160" s="220" t="s">
        <v>10</v>
      </c>
      <c r="D160" s="220" t="s">
        <v>210</v>
      </c>
      <c r="E160" s="221" t="s">
        <v>211</v>
      </c>
      <c r="F160" s="307" t="s">
        <v>212</v>
      </c>
      <c r="G160" s="307"/>
      <c r="H160" s="307"/>
      <c r="I160" s="307"/>
      <c r="J160" s="222" t="s">
        <v>213</v>
      </c>
      <c r="K160" s="223">
        <v>32.211</v>
      </c>
      <c r="L160" s="308"/>
      <c r="M160" s="308"/>
      <c r="N160" s="309">
        <f>ROUND(L160*K160,2)</f>
        <v>0</v>
      </c>
      <c r="O160" s="309"/>
      <c r="P160" s="309"/>
      <c r="Q160" s="309"/>
      <c r="R160" s="123"/>
      <c r="T160" s="187"/>
      <c r="U160" s="188" t="s">
        <v>35</v>
      </c>
      <c r="V160" s="189">
        <v>0</v>
      </c>
      <c r="W160" s="189">
        <f>V160*K160</f>
        <v>0</v>
      </c>
      <c r="X160" s="189">
        <v>1</v>
      </c>
      <c r="Y160" s="189">
        <f>X160*K160</f>
        <v>32.211</v>
      </c>
      <c r="Z160" s="189">
        <v>0</v>
      </c>
      <c r="AA160" s="190">
        <f>Z160*K160</f>
        <v>0</v>
      </c>
      <c r="AR160" s="110" t="s">
        <v>173</v>
      </c>
      <c r="AT160" s="110" t="s">
        <v>210</v>
      </c>
      <c r="AU160" s="110" t="s">
        <v>81</v>
      </c>
      <c r="AY160" s="110" t="s">
        <v>134</v>
      </c>
      <c r="BE160" s="191">
        <f>IF(U160="základní",N160,0)</f>
        <v>0</v>
      </c>
      <c r="BF160" s="191">
        <f>IF(U160="snížená",N160,0)</f>
        <v>0</v>
      </c>
      <c r="BG160" s="191">
        <f>IF(U160="zákl. přenesená",N160,0)</f>
        <v>0</v>
      </c>
      <c r="BH160" s="191">
        <f>IF(U160="sníž. přenesená",N160,0)</f>
        <v>0</v>
      </c>
      <c r="BI160" s="191">
        <f>IF(U160="nulová",N160,0)</f>
        <v>0</v>
      </c>
      <c r="BJ160" s="110" t="s">
        <v>76</v>
      </c>
      <c r="BK160" s="191">
        <f>ROUND(L160*K160,2)</f>
        <v>0</v>
      </c>
      <c r="BL160" s="110" t="s">
        <v>139</v>
      </c>
      <c r="BM160" s="110" t="s">
        <v>214</v>
      </c>
    </row>
    <row r="161" spans="2:51" s="207" customFormat="1" ht="16.5" customHeight="1">
      <c r="B161" s="202"/>
      <c r="C161" s="203"/>
      <c r="D161" s="203"/>
      <c r="E161" s="204"/>
      <c r="F161" s="304" t="s">
        <v>215</v>
      </c>
      <c r="G161" s="304"/>
      <c r="H161" s="304"/>
      <c r="I161" s="304"/>
      <c r="J161" s="203"/>
      <c r="K161" s="205">
        <v>31.579</v>
      </c>
      <c r="L161" s="228"/>
      <c r="M161" s="228"/>
      <c r="N161" s="203"/>
      <c r="O161" s="203"/>
      <c r="P161" s="203"/>
      <c r="Q161" s="203"/>
      <c r="R161" s="206"/>
      <c r="T161" s="208"/>
      <c r="U161" s="203"/>
      <c r="V161" s="203"/>
      <c r="W161" s="203"/>
      <c r="X161" s="203"/>
      <c r="Y161" s="203"/>
      <c r="Z161" s="203"/>
      <c r="AA161" s="209"/>
      <c r="AT161" s="210" t="s">
        <v>141</v>
      </c>
      <c r="AU161" s="210" t="s">
        <v>81</v>
      </c>
      <c r="AV161" s="207" t="s">
        <v>81</v>
      </c>
      <c r="AW161" s="207" t="s">
        <v>28</v>
      </c>
      <c r="AX161" s="207" t="s">
        <v>69</v>
      </c>
      <c r="AY161" s="210" t="s">
        <v>134</v>
      </c>
    </row>
    <row r="162" spans="2:51" s="216" customFormat="1" ht="16.5" customHeight="1">
      <c r="B162" s="211"/>
      <c r="C162" s="212"/>
      <c r="D162" s="212"/>
      <c r="E162" s="213"/>
      <c r="F162" s="302" t="s">
        <v>142</v>
      </c>
      <c r="G162" s="302"/>
      <c r="H162" s="302"/>
      <c r="I162" s="302"/>
      <c r="J162" s="212"/>
      <c r="K162" s="214">
        <v>31.579</v>
      </c>
      <c r="L162" s="229"/>
      <c r="M162" s="229"/>
      <c r="N162" s="212"/>
      <c r="O162" s="212"/>
      <c r="P162" s="212"/>
      <c r="Q162" s="212"/>
      <c r="R162" s="215"/>
      <c r="T162" s="217"/>
      <c r="U162" s="212"/>
      <c r="V162" s="212"/>
      <c r="W162" s="212"/>
      <c r="X162" s="212"/>
      <c r="Y162" s="212"/>
      <c r="Z162" s="212"/>
      <c r="AA162" s="218"/>
      <c r="AT162" s="219" t="s">
        <v>141</v>
      </c>
      <c r="AU162" s="219" t="s">
        <v>81</v>
      </c>
      <c r="AV162" s="216" t="s">
        <v>139</v>
      </c>
      <c r="AW162" s="216" t="s">
        <v>28</v>
      </c>
      <c r="AX162" s="216" t="s">
        <v>76</v>
      </c>
      <c r="AY162" s="219" t="s">
        <v>134</v>
      </c>
    </row>
    <row r="163" spans="2:65" s="119" customFormat="1" ht="25.5" customHeight="1">
      <c r="B163" s="120"/>
      <c r="C163" s="192" t="s">
        <v>216</v>
      </c>
      <c r="D163" s="192" t="s">
        <v>135</v>
      </c>
      <c r="E163" s="193" t="s">
        <v>217</v>
      </c>
      <c r="F163" s="297" t="s">
        <v>218</v>
      </c>
      <c r="G163" s="297"/>
      <c r="H163" s="297"/>
      <c r="I163" s="297"/>
      <c r="J163" s="194" t="s">
        <v>213</v>
      </c>
      <c r="K163" s="195">
        <v>0.8680000000000001</v>
      </c>
      <c r="L163" s="298"/>
      <c r="M163" s="298"/>
      <c r="N163" s="299">
        <f>ROUND(L163*K163,2)</f>
        <v>0</v>
      </c>
      <c r="O163" s="299"/>
      <c r="P163" s="299"/>
      <c r="Q163" s="299"/>
      <c r="R163" s="123"/>
      <c r="T163" s="187"/>
      <c r="U163" s="188" t="s">
        <v>35</v>
      </c>
      <c r="V163" s="189">
        <v>2.719</v>
      </c>
      <c r="W163" s="189">
        <f>V163*K163</f>
        <v>2.3600920000000003</v>
      </c>
      <c r="X163" s="189">
        <v>0.0021000000000000003</v>
      </c>
      <c r="Y163" s="189">
        <f>X163*K163</f>
        <v>0.0018228000000000005</v>
      </c>
      <c r="Z163" s="189">
        <v>0</v>
      </c>
      <c r="AA163" s="190">
        <f>Z163*K163</f>
        <v>0</v>
      </c>
      <c r="AR163" s="110" t="s">
        <v>139</v>
      </c>
      <c r="AT163" s="110" t="s">
        <v>135</v>
      </c>
      <c r="AU163" s="110" t="s">
        <v>81</v>
      </c>
      <c r="AY163" s="110" t="s">
        <v>134</v>
      </c>
      <c r="BE163" s="191">
        <f>IF(U163="základní",N163,0)</f>
        <v>0</v>
      </c>
      <c r="BF163" s="191">
        <f>IF(U163="snížená",N163,0)</f>
        <v>0</v>
      </c>
      <c r="BG163" s="191">
        <f>IF(U163="zákl. přenesená",N163,0)</f>
        <v>0</v>
      </c>
      <c r="BH163" s="191">
        <f>IF(U163="sníž. přenesená",N163,0)</f>
        <v>0</v>
      </c>
      <c r="BI163" s="191">
        <f>IF(U163="nulová",N163,0)</f>
        <v>0</v>
      </c>
      <c r="BJ163" s="110" t="s">
        <v>76</v>
      </c>
      <c r="BK163" s="191">
        <f>ROUND(L163*K163,2)</f>
        <v>0</v>
      </c>
      <c r="BL163" s="110" t="s">
        <v>139</v>
      </c>
      <c r="BM163" s="110" t="s">
        <v>219</v>
      </c>
    </row>
    <row r="164" spans="2:51" s="207" customFormat="1" ht="16.5" customHeight="1">
      <c r="B164" s="202"/>
      <c r="C164" s="203"/>
      <c r="D164" s="203"/>
      <c r="E164" s="204"/>
      <c r="F164" s="304" t="s">
        <v>220</v>
      </c>
      <c r="G164" s="304"/>
      <c r="H164" s="304"/>
      <c r="I164" s="304"/>
      <c r="J164" s="203"/>
      <c r="K164" s="205">
        <v>0.8680000000000001</v>
      </c>
      <c r="L164" s="228"/>
      <c r="M164" s="228"/>
      <c r="N164" s="203"/>
      <c r="O164" s="203"/>
      <c r="P164" s="203"/>
      <c r="Q164" s="203"/>
      <c r="R164" s="206"/>
      <c r="T164" s="208"/>
      <c r="U164" s="203"/>
      <c r="V164" s="203"/>
      <c r="W164" s="203"/>
      <c r="X164" s="203"/>
      <c r="Y164" s="203"/>
      <c r="Z164" s="203"/>
      <c r="AA164" s="209"/>
      <c r="AT164" s="210" t="s">
        <v>141</v>
      </c>
      <c r="AU164" s="210" t="s">
        <v>81</v>
      </c>
      <c r="AV164" s="207" t="s">
        <v>81</v>
      </c>
      <c r="AW164" s="207" t="s">
        <v>28</v>
      </c>
      <c r="AX164" s="207" t="s">
        <v>69</v>
      </c>
      <c r="AY164" s="210" t="s">
        <v>134</v>
      </c>
    </row>
    <row r="165" spans="2:51" s="216" customFormat="1" ht="16.5" customHeight="1">
      <c r="B165" s="211"/>
      <c r="C165" s="212"/>
      <c r="D165" s="212"/>
      <c r="E165" s="213"/>
      <c r="F165" s="302" t="s">
        <v>142</v>
      </c>
      <c r="G165" s="302"/>
      <c r="H165" s="302"/>
      <c r="I165" s="302"/>
      <c r="J165" s="212"/>
      <c r="K165" s="214">
        <v>0.8680000000000001</v>
      </c>
      <c r="L165" s="229"/>
      <c r="M165" s="229"/>
      <c r="N165" s="212"/>
      <c r="O165" s="212"/>
      <c r="P165" s="212"/>
      <c r="Q165" s="212"/>
      <c r="R165" s="215"/>
      <c r="T165" s="217"/>
      <c r="U165" s="212"/>
      <c r="V165" s="212"/>
      <c r="W165" s="212"/>
      <c r="X165" s="212"/>
      <c r="Y165" s="212"/>
      <c r="Z165" s="212"/>
      <c r="AA165" s="218"/>
      <c r="AT165" s="219" t="s">
        <v>141</v>
      </c>
      <c r="AU165" s="219" t="s">
        <v>81</v>
      </c>
      <c r="AV165" s="216" t="s">
        <v>139</v>
      </c>
      <c r="AW165" s="216" t="s">
        <v>28</v>
      </c>
      <c r="AX165" s="216" t="s">
        <v>76</v>
      </c>
      <c r="AY165" s="219" t="s">
        <v>134</v>
      </c>
    </row>
    <row r="166" spans="2:65" s="119" customFormat="1" ht="16.5" customHeight="1">
      <c r="B166" s="120"/>
      <c r="C166" s="220" t="s">
        <v>221</v>
      </c>
      <c r="D166" s="220" t="s">
        <v>210</v>
      </c>
      <c r="E166" s="221" t="s">
        <v>222</v>
      </c>
      <c r="F166" s="307" t="s">
        <v>223</v>
      </c>
      <c r="G166" s="307"/>
      <c r="H166" s="307"/>
      <c r="I166" s="307"/>
      <c r="J166" s="222" t="s">
        <v>213</v>
      </c>
      <c r="K166" s="223">
        <v>0.667</v>
      </c>
      <c r="L166" s="308"/>
      <c r="M166" s="308"/>
      <c r="N166" s="309">
        <f>ROUND(L166*K166,2)</f>
        <v>0</v>
      </c>
      <c r="O166" s="309"/>
      <c r="P166" s="309"/>
      <c r="Q166" s="309"/>
      <c r="R166" s="123"/>
      <c r="T166" s="187"/>
      <c r="U166" s="188" t="s">
        <v>35</v>
      </c>
      <c r="V166" s="189">
        <v>0</v>
      </c>
      <c r="W166" s="189">
        <f>V166*K166</f>
        <v>0</v>
      </c>
      <c r="X166" s="189">
        <v>1</v>
      </c>
      <c r="Y166" s="189">
        <f>X166*K166</f>
        <v>0.667</v>
      </c>
      <c r="Z166" s="189">
        <v>0</v>
      </c>
      <c r="AA166" s="190">
        <f>Z166*K166</f>
        <v>0</v>
      </c>
      <c r="AR166" s="110" t="s">
        <v>173</v>
      </c>
      <c r="AT166" s="110" t="s">
        <v>210</v>
      </c>
      <c r="AU166" s="110" t="s">
        <v>81</v>
      </c>
      <c r="AY166" s="110" t="s">
        <v>134</v>
      </c>
      <c r="BE166" s="191">
        <f>IF(U166="základní",N166,0)</f>
        <v>0</v>
      </c>
      <c r="BF166" s="191">
        <f>IF(U166="snížená",N166,0)</f>
        <v>0</v>
      </c>
      <c r="BG166" s="191">
        <f>IF(U166="zákl. přenesená",N166,0)</f>
        <v>0</v>
      </c>
      <c r="BH166" s="191">
        <f>IF(U166="sníž. přenesená",N166,0)</f>
        <v>0</v>
      </c>
      <c r="BI166" s="191">
        <f>IF(U166="nulová",N166,0)</f>
        <v>0</v>
      </c>
      <c r="BJ166" s="110" t="s">
        <v>76</v>
      </c>
      <c r="BK166" s="191">
        <f>ROUND(L166*K166,2)</f>
        <v>0</v>
      </c>
      <c r="BL166" s="110" t="s">
        <v>139</v>
      </c>
      <c r="BM166" s="110" t="s">
        <v>224</v>
      </c>
    </row>
    <row r="167" spans="2:51" s="207" customFormat="1" ht="16.5" customHeight="1">
      <c r="B167" s="202"/>
      <c r="C167" s="203"/>
      <c r="D167" s="203"/>
      <c r="E167" s="204"/>
      <c r="F167" s="304" t="s">
        <v>225</v>
      </c>
      <c r="G167" s="304"/>
      <c r="H167" s="304"/>
      <c r="I167" s="304"/>
      <c r="J167" s="203"/>
      <c r="K167" s="205">
        <v>0.654</v>
      </c>
      <c r="L167" s="228"/>
      <c r="M167" s="228"/>
      <c r="N167" s="203"/>
      <c r="O167" s="203"/>
      <c r="P167" s="203"/>
      <c r="Q167" s="203"/>
      <c r="R167" s="206"/>
      <c r="T167" s="208"/>
      <c r="U167" s="203"/>
      <c r="V167" s="203"/>
      <c r="W167" s="203"/>
      <c r="X167" s="203"/>
      <c r="Y167" s="203"/>
      <c r="Z167" s="203"/>
      <c r="AA167" s="209"/>
      <c r="AT167" s="210" t="s">
        <v>141</v>
      </c>
      <c r="AU167" s="210" t="s">
        <v>81</v>
      </c>
      <c r="AV167" s="207" t="s">
        <v>81</v>
      </c>
      <c r="AW167" s="207" t="s">
        <v>28</v>
      </c>
      <c r="AX167" s="207" t="s">
        <v>69</v>
      </c>
      <c r="AY167" s="210" t="s">
        <v>134</v>
      </c>
    </row>
    <row r="168" spans="2:51" s="216" customFormat="1" ht="16.5" customHeight="1">
      <c r="B168" s="211"/>
      <c r="C168" s="212"/>
      <c r="D168" s="212"/>
      <c r="E168" s="213"/>
      <c r="F168" s="302" t="s">
        <v>142</v>
      </c>
      <c r="G168" s="302"/>
      <c r="H168" s="302"/>
      <c r="I168" s="302"/>
      <c r="J168" s="212"/>
      <c r="K168" s="214">
        <v>0.654</v>
      </c>
      <c r="L168" s="229"/>
      <c r="M168" s="229"/>
      <c r="N168" s="212"/>
      <c r="O168" s="212"/>
      <c r="P168" s="212"/>
      <c r="Q168" s="212"/>
      <c r="R168" s="215"/>
      <c r="T168" s="217"/>
      <c r="U168" s="212"/>
      <c r="V168" s="212"/>
      <c r="W168" s="212"/>
      <c r="X168" s="212"/>
      <c r="Y168" s="212"/>
      <c r="Z168" s="212"/>
      <c r="AA168" s="218"/>
      <c r="AT168" s="219" t="s">
        <v>141</v>
      </c>
      <c r="AU168" s="219" t="s">
        <v>81</v>
      </c>
      <c r="AV168" s="216" t="s">
        <v>139</v>
      </c>
      <c r="AW168" s="216" t="s">
        <v>28</v>
      </c>
      <c r="AX168" s="216" t="s">
        <v>76</v>
      </c>
      <c r="AY168" s="219" t="s">
        <v>134</v>
      </c>
    </row>
    <row r="169" spans="2:65" s="119" customFormat="1" ht="16.5" customHeight="1">
      <c r="B169" s="120"/>
      <c r="C169" s="220" t="s">
        <v>226</v>
      </c>
      <c r="D169" s="220" t="s">
        <v>210</v>
      </c>
      <c r="E169" s="221" t="s">
        <v>227</v>
      </c>
      <c r="F169" s="307" t="s">
        <v>228</v>
      </c>
      <c r="G169" s="307"/>
      <c r="H169" s="307"/>
      <c r="I169" s="307"/>
      <c r="J169" s="222" t="s">
        <v>213</v>
      </c>
      <c r="K169" s="223">
        <v>0.218</v>
      </c>
      <c r="L169" s="308"/>
      <c r="M169" s="308"/>
      <c r="N169" s="309">
        <f>ROUND(L169*K169,2)</f>
        <v>0</v>
      </c>
      <c r="O169" s="309"/>
      <c r="P169" s="309"/>
      <c r="Q169" s="309"/>
      <c r="R169" s="123"/>
      <c r="T169" s="187"/>
      <c r="U169" s="188" t="s">
        <v>35</v>
      </c>
      <c r="V169" s="189">
        <v>0</v>
      </c>
      <c r="W169" s="189">
        <f>V169*K169</f>
        <v>0</v>
      </c>
      <c r="X169" s="189">
        <v>1</v>
      </c>
      <c r="Y169" s="189">
        <f>X169*K169</f>
        <v>0.218</v>
      </c>
      <c r="Z169" s="189">
        <v>0</v>
      </c>
      <c r="AA169" s="190">
        <f>Z169*K169</f>
        <v>0</v>
      </c>
      <c r="AR169" s="110" t="s">
        <v>173</v>
      </c>
      <c r="AT169" s="110" t="s">
        <v>210</v>
      </c>
      <c r="AU169" s="110" t="s">
        <v>81</v>
      </c>
      <c r="AY169" s="110" t="s">
        <v>134</v>
      </c>
      <c r="BE169" s="191">
        <f>IF(U169="základní",N169,0)</f>
        <v>0</v>
      </c>
      <c r="BF169" s="191">
        <f>IF(U169="snížená",N169,0)</f>
        <v>0</v>
      </c>
      <c r="BG169" s="191">
        <f>IF(U169="zákl. přenesená",N169,0)</f>
        <v>0</v>
      </c>
      <c r="BH169" s="191">
        <f>IF(U169="sníž. přenesená",N169,0)</f>
        <v>0</v>
      </c>
      <c r="BI169" s="191">
        <f>IF(U169="nulová",N169,0)</f>
        <v>0</v>
      </c>
      <c r="BJ169" s="110" t="s">
        <v>76</v>
      </c>
      <c r="BK169" s="191">
        <f>ROUND(L169*K169,2)</f>
        <v>0</v>
      </c>
      <c r="BL169" s="110" t="s">
        <v>139</v>
      </c>
      <c r="BM169" s="110" t="s">
        <v>229</v>
      </c>
    </row>
    <row r="170" spans="2:51" s="207" customFormat="1" ht="16.5" customHeight="1">
      <c r="B170" s="202"/>
      <c r="C170" s="203"/>
      <c r="D170" s="203"/>
      <c r="E170" s="204"/>
      <c r="F170" s="304" t="s">
        <v>230</v>
      </c>
      <c r="G170" s="304"/>
      <c r="H170" s="304"/>
      <c r="I170" s="304"/>
      <c r="J170" s="203"/>
      <c r="K170" s="205">
        <v>0.214</v>
      </c>
      <c r="L170" s="228"/>
      <c r="M170" s="228"/>
      <c r="N170" s="203"/>
      <c r="O170" s="203"/>
      <c r="P170" s="203"/>
      <c r="Q170" s="203"/>
      <c r="R170" s="206"/>
      <c r="T170" s="208"/>
      <c r="U170" s="203"/>
      <c r="V170" s="203"/>
      <c r="W170" s="203"/>
      <c r="X170" s="203"/>
      <c r="Y170" s="203"/>
      <c r="Z170" s="203"/>
      <c r="AA170" s="209"/>
      <c r="AT170" s="210" t="s">
        <v>141</v>
      </c>
      <c r="AU170" s="210" t="s">
        <v>81</v>
      </c>
      <c r="AV170" s="207" t="s">
        <v>81</v>
      </c>
      <c r="AW170" s="207" t="s">
        <v>28</v>
      </c>
      <c r="AX170" s="207" t="s">
        <v>69</v>
      </c>
      <c r="AY170" s="210" t="s">
        <v>134</v>
      </c>
    </row>
    <row r="171" spans="2:51" s="216" customFormat="1" ht="16.5" customHeight="1">
      <c r="B171" s="211"/>
      <c r="C171" s="212"/>
      <c r="D171" s="212"/>
      <c r="E171" s="213"/>
      <c r="F171" s="302" t="s">
        <v>142</v>
      </c>
      <c r="G171" s="302"/>
      <c r="H171" s="302"/>
      <c r="I171" s="302"/>
      <c r="J171" s="212"/>
      <c r="K171" s="214">
        <v>0.214</v>
      </c>
      <c r="L171" s="229"/>
      <c r="M171" s="229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141</v>
      </c>
      <c r="AU171" s="219" t="s">
        <v>81</v>
      </c>
      <c r="AV171" s="216" t="s">
        <v>139</v>
      </c>
      <c r="AW171" s="216" t="s">
        <v>28</v>
      </c>
      <c r="AX171" s="216" t="s">
        <v>76</v>
      </c>
      <c r="AY171" s="219" t="s">
        <v>134</v>
      </c>
    </row>
    <row r="172" spans="2:65" s="119" customFormat="1" ht="25.5" customHeight="1">
      <c r="B172" s="120"/>
      <c r="C172" s="192" t="s">
        <v>231</v>
      </c>
      <c r="D172" s="192" t="s">
        <v>135</v>
      </c>
      <c r="E172" s="193" t="s">
        <v>232</v>
      </c>
      <c r="F172" s="297" t="s">
        <v>233</v>
      </c>
      <c r="G172" s="297"/>
      <c r="H172" s="297"/>
      <c r="I172" s="297"/>
      <c r="J172" s="194" t="s">
        <v>213</v>
      </c>
      <c r="K172" s="195">
        <v>0.8680000000000001</v>
      </c>
      <c r="L172" s="298"/>
      <c r="M172" s="298"/>
      <c r="N172" s="299">
        <f>ROUND(L172*K172,2)</f>
        <v>0</v>
      </c>
      <c r="O172" s="299"/>
      <c r="P172" s="299"/>
      <c r="Q172" s="299"/>
      <c r="R172" s="123"/>
      <c r="T172" s="187"/>
      <c r="U172" s="188" t="s">
        <v>35</v>
      </c>
      <c r="V172" s="189">
        <v>14.931</v>
      </c>
      <c r="W172" s="189">
        <f>V172*K172</f>
        <v>12.960108</v>
      </c>
      <c r="X172" s="189">
        <v>0.00577</v>
      </c>
      <c r="Y172" s="189">
        <f>X172*K172</f>
        <v>0.005008360000000001</v>
      </c>
      <c r="Z172" s="189">
        <v>0</v>
      </c>
      <c r="AA172" s="190">
        <f>Z172*K172</f>
        <v>0</v>
      </c>
      <c r="AR172" s="110" t="s">
        <v>139</v>
      </c>
      <c r="AT172" s="110" t="s">
        <v>135</v>
      </c>
      <c r="AU172" s="110" t="s">
        <v>81</v>
      </c>
      <c r="AY172" s="110" t="s">
        <v>134</v>
      </c>
      <c r="BE172" s="191">
        <f>IF(U172="základní",N172,0)</f>
        <v>0</v>
      </c>
      <c r="BF172" s="191">
        <f>IF(U172="snížená",N172,0)</f>
        <v>0</v>
      </c>
      <c r="BG172" s="191">
        <f>IF(U172="zákl. přenesená",N172,0)</f>
        <v>0</v>
      </c>
      <c r="BH172" s="191">
        <f>IF(U172="sníž. přenesená",N172,0)</f>
        <v>0</v>
      </c>
      <c r="BI172" s="191">
        <f>IF(U172="nulová",N172,0)</f>
        <v>0</v>
      </c>
      <c r="BJ172" s="110" t="s">
        <v>76</v>
      </c>
      <c r="BK172" s="191">
        <f>ROUND(L172*K172,2)</f>
        <v>0</v>
      </c>
      <c r="BL172" s="110" t="s">
        <v>139</v>
      </c>
      <c r="BM172" s="110" t="s">
        <v>234</v>
      </c>
    </row>
    <row r="173" spans="2:65" s="119" customFormat="1" ht="25.5" customHeight="1">
      <c r="B173" s="120"/>
      <c r="C173" s="192" t="s">
        <v>235</v>
      </c>
      <c r="D173" s="192" t="s">
        <v>135</v>
      </c>
      <c r="E173" s="193" t="s">
        <v>236</v>
      </c>
      <c r="F173" s="297" t="s">
        <v>237</v>
      </c>
      <c r="G173" s="297"/>
      <c r="H173" s="297"/>
      <c r="I173" s="297"/>
      <c r="J173" s="194" t="s">
        <v>150</v>
      </c>
      <c r="K173" s="195">
        <v>123.698</v>
      </c>
      <c r="L173" s="298"/>
      <c r="M173" s="298"/>
      <c r="N173" s="299">
        <f>ROUND(L173*K173,2)</f>
        <v>0</v>
      </c>
      <c r="O173" s="299"/>
      <c r="P173" s="299"/>
      <c r="Q173" s="299"/>
      <c r="R173" s="123"/>
      <c r="T173" s="187"/>
      <c r="U173" s="188" t="s">
        <v>35</v>
      </c>
      <c r="V173" s="189">
        <v>0.34500000000000003</v>
      </c>
      <c r="W173" s="189">
        <f>V173*K173</f>
        <v>42.67581</v>
      </c>
      <c r="X173" s="189">
        <v>0</v>
      </c>
      <c r="Y173" s="189">
        <f>X173*K173</f>
        <v>0</v>
      </c>
      <c r="Z173" s="189">
        <v>0</v>
      </c>
      <c r="AA173" s="190">
        <f>Z173*K173</f>
        <v>0</v>
      </c>
      <c r="AR173" s="110" t="s">
        <v>139</v>
      </c>
      <c r="AT173" s="110" t="s">
        <v>135</v>
      </c>
      <c r="AU173" s="110" t="s">
        <v>81</v>
      </c>
      <c r="AY173" s="110" t="s">
        <v>134</v>
      </c>
      <c r="BE173" s="191">
        <f>IF(U173="základní",N173,0)</f>
        <v>0</v>
      </c>
      <c r="BF173" s="191">
        <f>IF(U173="snížená",N173,0)</f>
        <v>0</v>
      </c>
      <c r="BG173" s="191">
        <f>IF(U173="zákl. přenesená",N173,0)</f>
        <v>0</v>
      </c>
      <c r="BH173" s="191">
        <f>IF(U173="sníž. přenesená",N173,0)</f>
        <v>0</v>
      </c>
      <c r="BI173" s="191">
        <f>IF(U173="nulová",N173,0)</f>
        <v>0</v>
      </c>
      <c r="BJ173" s="110" t="s">
        <v>76</v>
      </c>
      <c r="BK173" s="191">
        <f>ROUND(L173*K173,2)</f>
        <v>0</v>
      </c>
      <c r="BL173" s="110" t="s">
        <v>139</v>
      </c>
      <c r="BM173" s="110" t="s">
        <v>238</v>
      </c>
    </row>
    <row r="174" spans="2:51" s="207" customFormat="1" ht="16.5" customHeight="1">
      <c r="B174" s="202"/>
      <c r="C174" s="203"/>
      <c r="D174" s="203"/>
      <c r="E174" s="204"/>
      <c r="F174" s="304" t="s">
        <v>239</v>
      </c>
      <c r="G174" s="304"/>
      <c r="H174" s="304"/>
      <c r="I174" s="304"/>
      <c r="J174" s="203"/>
      <c r="K174" s="205">
        <v>55.152</v>
      </c>
      <c r="L174" s="228"/>
      <c r="M174" s="228"/>
      <c r="N174" s="203"/>
      <c r="O174" s="203"/>
      <c r="P174" s="203"/>
      <c r="Q174" s="203"/>
      <c r="R174" s="206"/>
      <c r="T174" s="208"/>
      <c r="U174" s="203"/>
      <c r="V174" s="203"/>
      <c r="W174" s="203"/>
      <c r="X174" s="203"/>
      <c r="Y174" s="203"/>
      <c r="Z174" s="203"/>
      <c r="AA174" s="209"/>
      <c r="AT174" s="210" t="s">
        <v>141</v>
      </c>
      <c r="AU174" s="210" t="s">
        <v>81</v>
      </c>
      <c r="AV174" s="207" t="s">
        <v>81</v>
      </c>
      <c r="AW174" s="207" t="s">
        <v>28</v>
      </c>
      <c r="AX174" s="207" t="s">
        <v>69</v>
      </c>
      <c r="AY174" s="210" t="s">
        <v>134</v>
      </c>
    </row>
    <row r="175" spans="2:51" s="207" customFormat="1" ht="16.5" customHeight="1">
      <c r="B175" s="202"/>
      <c r="C175" s="203"/>
      <c r="D175" s="203"/>
      <c r="E175" s="204"/>
      <c r="F175" s="301" t="s">
        <v>240</v>
      </c>
      <c r="G175" s="301"/>
      <c r="H175" s="301"/>
      <c r="I175" s="301"/>
      <c r="J175" s="203"/>
      <c r="K175" s="205">
        <v>68.546</v>
      </c>
      <c r="L175" s="228"/>
      <c r="M175" s="228"/>
      <c r="N175" s="203"/>
      <c r="O175" s="203"/>
      <c r="P175" s="203"/>
      <c r="Q175" s="203"/>
      <c r="R175" s="206"/>
      <c r="T175" s="208"/>
      <c r="U175" s="203"/>
      <c r="V175" s="203"/>
      <c r="W175" s="203"/>
      <c r="X175" s="203"/>
      <c r="Y175" s="203"/>
      <c r="Z175" s="203"/>
      <c r="AA175" s="209"/>
      <c r="AT175" s="210" t="s">
        <v>141</v>
      </c>
      <c r="AU175" s="210" t="s">
        <v>81</v>
      </c>
      <c r="AV175" s="207" t="s">
        <v>81</v>
      </c>
      <c r="AW175" s="207" t="s">
        <v>28</v>
      </c>
      <c r="AX175" s="207" t="s">
        <v>69</v>
      </c>
      <c r="AY175" s="210" t="s">
        <v>134</v>
      </c>
    </row>
    <row r="176" spans="2:51" s="216" customFormat="1" ht="16.5" customHeight="1">
      <c r="B176" s="211"/>
      <c r="C176" s="212"/>
      <c r="D176" s="212"/>
      <c r="E176" s="213"/>
      <c r="F176" s="302" t="s">
        <v>142</v>
      </c>
      <c r="G176" s="302"/>
      <c r="H176" s="302"/>
      <c r="I176" s="302"/>
      <c r="J176" s="212"/>
      <c r="K176" s="214">
        <v>123.698</v>
      </c>
      <c r="L176" s="229"/>
      <c r="M176" s="229"/>
      <c r="N176" s="212"/>
      <c r="O176" s="212"/>
      <c r="P176" s="212"/>
      <c r="Q176" s="212"/>
      <c r="R176" s="215"/>
      <c r="T176" s="217"/>
      <c r="U176" s="212"/>
      <c r="V176" s="212"/>
      <c r="W176" s="212"/>
      <c r="X176" s="212"/>
      <c r="Y176" s="212"/>
      <c r="Z176" s="212"/>
      <c r="AA176" s="218"/>
      <c r="AT176" s="219" t="s">
        <v>141</v>
      </c>
      <c r="AU176" s="219" t="s">
        <v>81</v>
      </c>
      <c r="AV176" s="216" t="s">
        <v>139</v>
      </c>
      <c r="AW176" s="216" t="s">
        <v>28</v>
      </c>
      <c r="AX176" s="216" t="s">
        <v>76</v>
      </c>
      <c r="AY176" s="219" t="s">
        <v>134</v>
      </c>
    </row>
    <row r="177" spans="2:65" s="119" customFormat="1" ht="25.5" customHeight="1">
      <c r="B177" s="120"/>
      <c r="C177" s="192" t="s">
        <v>9</v>
      </c>
      <c r="D177" s="192" t="s">
        <v>135</v>
      </c>
      <c r="E177" s="193" t="s">
        <v>241</v>
      </c>
      <c r="F177" s="297" t="s">
        <v>242</v>
      </c>
      <c r="G177" s="297"/>
      <c r="H177" s="297"/>
      <c r="I177" s="297"/>
      <c r="J177" s="194" t="s">
        <v>150</v>
      </c>
      <c r="K177" s="195">
        <v>361.686</v>
      </c>
      <c r="L177" s="298"/>
      <c r="M177" s="298"/>
      <c r="N177" s="299">
        <f>ROUND(L177*K177,2)</f>
        <v>0</v>
      </c>
      <c r="O177" s="299"/>
      <c r="P177" s="299"/>
      <c r="Q177" s="299"/>
      <c r="R177" s="123"/>
      <c r="T177" s="187"/>
      <c r="U177" s="188" t="s">
        <v>35</v>
      </c>
      <c r="V177" s="189">
        <v>0.044</v>
      </c>
      <c r="W177" s="189">
        <f>V177*K177</f>
        <v>15.914183999999999</v>
      </c>
      <c r="X177" s="189">
        <v>0</v>
      </c>
      <c r="Y177" s="189">
        <f>X177*K177</f>
        <v>0</v>
      </c>
      <c r="Z177" s="189">
        <v>0</v>
      </c>
      <c r="AA177" s="190">
        <f>Z177*K177</f>
        <v>0</v>
      </c>
      <c r="AR177" s="110" t="s">
        <v>139</v>
      </c>
      <c r="AT177" s="110" t="s">
        <v>135</v>
      </c>
      <c r="AU177" s="110" t="s">
        <v>81</v>
      </c>
      <c r="AY177" s="110" t="s">
        <v>134</v>
      </c>
      <c r="BE177" s="191">
        <f>IF(U177="základní",N177,0)</f>
        <v>0</v>
      </c>
      <c r="BF177" s="191">
        <f>IF(U177="snížená",N177,0)</f>
        <v>0</v>
      </c>
      <c r="BG177" s="191">
        <f>IF(U177="zákl. přenesená",N177,0)</f>
        <v>0</v>
      </c>
      <c r="BH177" s="191">
        <f>IF(U177="sníž. přenesená",N177,0)</f>
        <v>0</v>
      </c>
      <c r="BI177" s="191">
        <f>IF(U177="nulová",N177,0)</f>
        <v>0</v>
      </c>
      <c r="BJ177" s="110" t="s">
        <v>76</v>
      </c>
      <c r="BK177" s="191">
        <f>ROUND(L177*K177,2)</f>
        <v>0</v>
      </c>
      <c r="BL177" s="110" t="s">
        <v>139</v>
      </c>
      <c r="BM177" s="110" t="s">
        <v>243</v>
      </c>
    </row>
    <row r="178" spans="2:51" s="207" customFormat="1" ht="25.5" customHeight="1">
      <c r="B178" s="202"/>
      <c r="C178" s="203"/>
      <c r="D178" s="203"/>
      <c r="E178" s="204"/>
      <c r="F178" s="304" t="s">
        <v>244</v>
      </c>
      <c r="G178" s="304"/>
      <c r="H178" s="304"/>
      <c r="I178" s="304"/>
      <c r="J178" s="203"/>
      <c r="K178" s="205">
        <v>361.686</v>
      </c>
      <c r="L178" s="228"/>
      <c r="M178" s="228"/>
      <c r="N178" s="203"/>
      <c r="O178" s="203"/>
      <c r="P178" s="203"/>
      <c r="Q178" s="203"/>
      <c r="R178" s="206"/>
      <c r="T178" s="208"/>
      <c r="U178" s="203"/>
      <c r="V178" s="203"/>
      <c r="W178" s="203"/>
      <c r="X178" s="203"/>
      <c r="Y178" s="203"/>
      <c r="Z178" s="203"/>
      <c r="AA178" s="209"/>
      <c r="AT178" s="210" t="s">
        <v>141</v>
      </c>
      <c r="AU178" s="210" t="s">
        <v>81</v>
      </c>
      <c r="AV178" s="207" t="s">
        <v>81</v>
      </c>
      <c r="AW178" s="207" t="s">
        <v>28</v>
      </c>
      <c r="AX178" s="207" t="s">
        <v>69</v>
      </c>
      <c r="AY178" s="210" t="s">
        <v>134</v>
      </c>
    </row>
    <row r="179" spans="2:51" s="216" customFormat="1" ht="16.5" customHeight="1">
      <c r="B179" s="211"/>
      <c r="C179" s="212"/>
      <c r="D179" s="212"/>
      <c r="E179" s="213"/>
      <c r="F179" s="302" t="s">
        <v>142</v>
      </c>
      <c r="G179" s="302"/>
      <c r="H179" s="302"/>
      <c r="I179" s="302"/>
      <c r="J179" s="212"/>
      <c r="K179" s="214">
        <v>361.686</v>
      </c>
      <c r="L179" s="229"/>
      <c r="M179" s="229"/>
      <c r="N179" s="212"/>
      <c r="O179" s="212"/>
      <c r="P179" s="212"/>
      <c r="Q179" s="212"/>
      <c r="R179" s="215"/>
      <c r="T179" s="217"/>
      <c r="U179" s="212"/>
      <c r="V179" s="212"/>
      <c r="W179" s="212"/>
      <c r="X179" s="212"/>
      <c r="Y179" s="212"/>
      <c r="Z179" s="212"/>
      <c r="AA179" s="218"/>
      <c r="AT179" s="219" t="s">
        <v>141</v>
      </c>
      <c r="AU179" s="219" t="s">
        <v>81</v>
      </c>
      <c r="AV179" s="216" t="s">
        <v>139</v>
      </c>
      <c r="AW179" s="216" t="s">
        <v>28</v>
      </c>
      <c r="AX179" s="216" t="s">
        <v>76</v>
      </c>
      <c r="AY179" s="219" t="s">
        <v>134</v>
      </c>
    </row>
    <row r="180" spans="2:65" s="119" customFormat="1" ht="25.5" customHeight="1">
      <c r="B180" s="120"/>
      <c r="C180" s="192" t="s">
        <v>245</v>
      </c>
      <c r="D180" s="192" t="s">
        <v>135</v>
      </c>
      <c r="E180" s="193" t="s">
        <v>246</v>
      </c>
      <c r="F180" s="297" t="s">
        <v>247</v>
      </c>
      <c r="G180" s="297"/>
      <c r="H180" s="297"/>
      <c r="I180" s="297"/>
      <c r="J180" s="194" t="s">
        <v>150</v>
      </c>
      <c r="K180" s="195">
        <v>52.562</v>
      </c>
      <c r="L180" s="298"/>
      <c r="M180" s="298"/>
      <c r="N180" s="299">
        <f>ROUND(L180*K180,2)</f>
        <v>0</v>
      </c>
      <c r="O180" s="299"/>
      <c r="P180" s="299"/>
      <c r="Q180" s="299"/>
      <c r="R180" s="123"/>
      <c r="T180" s="187"/>
      <c r="U180" s="188" t="s">
        <v>35</v>
      </c>
      <c r="V180" s="189">
        <v>0.083</v>
      </c>
      <c r="W180" s="189">
        <f>V180*K180</f>
        <v>4.362646</v>
      </c>
      <c r="X180" s="189">
        <v>0</v>
      </c>
      <c r="Y180" s="189">
        <f>X180*K180</f>
        <v>0</v>
      </c>
      <c r="Z180" s="189">
        <v>0</v>
      </c>
      <c r="AA180" s="190">
        <f>Z180*K180</f>
        <v>0</v>
      </c>
      <c r="AR180" s="110" t="s">
        <v>139</v>
      </c>
      <c r="AT180" s="110" t="s">
        <v>135</v>
      </c>
      <c r="AU180" s="110" t="s">
        <v>81</v>
      </c>
      <c r="AY180" s="110" t="s">
        <v>134</v>
      </c>
      <c r="BE180" s="191">
        <f>IF(U180="základní",N180,0)</f>
        <v>0</v>
      </c>
      <c r="BF180" s="191">
        <f>IF(U180="snížená",N180,0)</f>
        <v>0</v>
      </c>
      <c r="BG180" s="191">
        <f>IF(U180="zákl. přenesená",N180,0)</f>
        <v>0</v>
      </c>
      <c r="BH180" s="191">
        <f>IF(U180="sníž. přenesená",N180,0)</f>
        <v>0</v>
      </c>
      <c r="BI180" s="191">
        <f>IF(U180="nulová",N180,0)</f>
        <v>0</v>
      </c>
      <c r="BJ180" s="110" t="s">
        <v>76</v>
      </c>
      <c r="BK180" s="191">
        <f>ROUND(L180*K180,2)</f>
        <v>0</v>
      </c>
      <c r="BL180" s="110" t="s">
        <v>139</v>
      </c>
      <c r="BM180" s="110" t="s">
        <v>248</v>
      </c>
    </row>
    <row r="181" spans="2:51" s="236" customFormat="1" ht="16.5" customHeight="1">
      <c r="B181" s="232"/>
      <c r="C181" s="233"/>
      <c r="D181" s="233"/>
      <c r="E181" s="234"/>
      <c r="F181" s="300" t="s">
        <v>249</v>
      </c>
      <c r="G181" s="300"/>
      <c r="H181" s="300"/>
      <c r="I181" s="300"/>
      <c r="J181" s="233"/>
      <c r="K181" s="234"/>
      <c r="L181" s="260"/>
      <c r="M181" s="260"/>
      <c r="N181" s="233"/>
      <c r="O181" s="233"/>
      <c r="P181" s="233"/>
      <c r="Q181" s="233"/>
      <c r="R181" s="235"/>
      <c r="T181" s="237"/>
      <c r="U181" s="233"/>
      <c r="V181" s="233"/>
      <c r="W181" s="233"/>
      <c r="X181" s="233"/>
      <c r="Y181" s="233"/>
      <c r="Z181" s="233"/>
      <c r="AA181" s="238"/>
      <c r="AT181" s="239" t="s">
        <v>141</v>
      </c>
      <c r="AU181" s="239" t="s">
        <v>81</v>
      </c>
      <c r="AV181" s="236" t="s">
        <v>76</v>
      </c>
      <c r="AW181" s="236" t="s">
        <v>28</v>
      </c>
      <c r="AX181" s="236" t="s">
        <v>69</v>
      </c>
      <c r="AY181" s="239" t="s">
        <v>134</v>
      </c>
    </row>
    <row r="182" spans="2:51" s="207" customFormat="1" ht="16.5" customHeight="1">
      <c r="B182" s="202"/>
      <c r="C182" s="203"/>
      <c r="D182" s="203"/>
      <c r="E182" s="204"/>
      <c r="F182" s="301" t="s">
        <v>250</v>
      </c>
      <c r="G182" s="301"/>
      <c r="H182" s="301"/>
      <c r="I182" s="301"/>
      <c r="J182" s="203"/>
      <c r="K182" s="205">
        <v>52.562</v>
      </c>
      <c r="L182" s="228"/>
      <c r="M182" s="228"/>
      <c r="N182" s="203"/>
      <c r="O182" s="203"/>
      <c r="P182" s="203"/>
      <c r="Q182" s="203"/>
      <c r="R182" s="206"/>
      <c r="T182" s="208"/>
      <c r="U182" s="203"/>
      <c r="V182" s="203"/>
      <c r="W182" s="203"/>
      <c r="X182" s="203"/>
      <c r="Y182" s="203"/>
      <c r="Z182" s="203"/>
      <c r="AA182" s="209"/>
      <c r="AT182" s="210" t="s">
        <v>141</v>
      </c>
      <c r="AU182" s="210" t="s">
        <v>81</v>
      </c>
      <c r="AV182" s="207" t="s">
        <v>81</v>
      </c>
      <c r="AW182" s="207" t="s">
        <v>28</v>
      </c>
      <c r="AX182" s="207" t="s">
        <v>69</v>
      </c>
      <c r="AY182" s="210" t="s">
        <v>134</v>
      </c>
    </row>
    <row r="183" spans="2:51" s="216" customFormat="1" ht="16.5" customHeight="1">
      <c r="B183" s="211"/>
      <c r="C183" s="212"/>
      <c r="D183" s="212"/>
      <c r="E183" s="213"/>
      <c r="F183" s="302" t="s">
        <v>142</v>
      </c>
      <c r="G183" s="302"/>
      <c r="H183" s="302"/>
      <c r="I183" s="302"/>
      <c r="J183" s="212"/>
      <c r="K183" s="214">
        <v>52.562</v>
      </c>
      <c r="L183" s="229"/>
      <c r="M183" s="229"/>
      <c r="N183" s="212"/>
      <c r="O183" s="212"/>
      <c r="P183" s="212"/>
      <c r="Q183" s="212"/>
      <c r="R183" s="215"/>
      <c r="T183" s="217"/>
      <c r="U183" s="212"/>
      <c r="V183" s="212"/>
      <c r="W183" s="212"/>
      <c r="X183" s="212"/>
      <c r="Y183" s="212"/>
      <c r="Z183" s="212"/>
      <c r="AA183" s="218"/>
      <c r="AT183" s="219" t="s">
        <v>141</v>
      </c>
      <c r="AU183" s="219" t="s">
        <v>81</v>
      </c>
      <c r="AV183" s="216" t="s">
        <v>139</v>
      </c>
      <c r="AW183" s="216" t="s">
        <v>28</v>
      </c>
      <c r="AX183" s="216" t="s">
        <v>76</v>
      </c>
      <c r="AY183" s="219" t="s">
        <v>134</v>
      </c>
    </row>
    <row r="184" spans="2:65" s="119" customFormat="1" ht="25.5" customHeight="1">
      <c r="B184" s="120"/>
      <c r="C184" s="192" t="s">
        <v>251</v>
      </c>
      <c r="D184" s="192" t="s">
        <v>135</v>
      </c>
      <c r="E184" s="193" t="s">
        <v>252</v>
      </c>
      <c r="F184" s="297" t="s">
        <v>253</v>
      </c>
      <c r="G184" s="297"/>
      <c r="H184" s="297"/>
      <c r="I184" s="297"/>
      <c r="J184" s="194" t="s">
        <v>150</v>
      </c>
      <c r="K184" s="195">
        <v>187.732</v>
      </c>
      <c r="L184" s="298"/>
      <c r="M184" s="298"/>
      <c r="N184" s="299">
        <f>ROUND(L184*K184,2)</f>
        <v>0</v>
      </c>
      <c r="O184" s="299"/>
      <c r="P184" s="299"/>
      <c r="Q184" s="299"/>
      <c r="R184" s="123"/>
      <c r="T184" s="187"/>
      <c r="U184" s="188" t="s">
        <v>35</v>
      </c>
      <c r="V184" s="189">
        <v>0.09700000000000002</v>
      </c>
      <c r="W184" s="189">
        <f>V184*K184</f>
        <v>18.210004</v>
      </c>
      <c r="X184" s="189">
        <v>0</v>
      </c>
      <c r="Y184" s="189">
        <f>X184*K184</f>
        <v>0</v>
      </c>
      <c r="Z184" s="189">
        <v>0</v>
      </c>
      <c r="AA184" s="190">
        <f>Z184*K184</f>
        <v>0</v>
      </c>
      <c r="AR184" s="110" t="s">
        <v>139</v>
      </c>
      <c r="AT184" s="110" t="s">
        <v>135</v>
      </c>
      <c r="AU184" s="110" t="s">
        <v>81</v>
      </c>
      <c r="AY184" s="110" t="s">
        <v>134</v>
      </c>
      <c r="BE184" s="191">
        <f>IF(U184="základní",N184,0)</f>
        <v>0</v>
      </c>
      <c r="BF184" s="191">
        <f>IF(U184="snížená",N184,0)</f>
        <v>0</v>
      </c>
      <c r="BG184" s="191">
        <f>IF(U184="zákl. přenesená",N184,0)</f>
        <v>0</v>
      </c>
      <c r="BH184" s="191">
        <f>IF(U184="sníž. přenesená",N184,0)</f>
        <v>0</v>
      </c>
      <c r="BI184" s="191">
        <f>IF(U184="nulová",N184,0)</f>
        <v>0</v>
      </c>
      <c r="BJ184" s="110" t="s">
        <v>76</v>
      </c>
      <c r="BK184" s="191">
        <f>ROUND(L184*K184,2)</f>
        <v>0</v>
      </c>
      <c r="BL184" s="110" t="s">
        <v>139</v>
      </c>
      <c r="BM184" s="110" t="s">
        <v>254</v>
      </c>
    </row>
    <row r="185" spans="2:51" s="207" customFormat="1" ht="16.5" customHeight="1">
      <c r="B185" s="202"/>
      <c r="C185" s="203"/>
      <c r="D185" s="203"/>
      <c r="E185" s="204"/>
      <c r="F185" s="304" t="s">
        <v>255</v>
      </c>
      <c r="G185" s="304"/>
      <c r="H185" s="304"/>
      <c r="I185" s="304"/>
      <c r="J185" s="203"/>
      <c r="K185" s="205">
        <v>187.732</v>
      </c>
      <c r="L185" s="228"/>
      <c r="M185" s="228"/>
      <c r="N185" s="203"/>
      <c r="O185" s="203"/>
      <c r="P185" s="203"/>
      <c r="Q185" s="203"/>
      <c r="R185" s="206"/>
      <c r="T185" s="208"/>
      <c r="U185" s="203"/>
      <c r="V185" s="203"/>
      <c r="W185" s="203"/>
      <c r="X185" s="203"/>
      <c r="Y185" s="203"/>
      <c r="Z185" s="203"/>
      <c r="AA185" s="209"/>
      <c r="AT185" s="210" t="s">
        <v>141</v>
      </c>
      <c r="AU185" s="210" t="s">
        <v>81</v>
      </c>
      <c r="AV185" s="207" t="s">
        <v>81</v>
      </c>
      <c r="AW185" s="207" t="s">
        <v>28</v>
      </c>
      <c r="AX185" s="207" t="s">
        <v>69</v>
      </c>
      <c r="AY185" s="210" t="s">
        <v>134</v>
      </c>
    </row>
    <row r="186" spans="2:51" s="216" customFormat="1" ht="16.5" customHeight="1">
      <c r="B186" s="211"/>
      <c r="C186" s="212"/>
      <c r="D186" s="212"/>
      <c r="E186" s="213"/>
      <c r="F186" s="302" t="s">
        <v>142</v>
      </c>
      <c r="G186" s="302"/>
      <c r="H186" s="302"/>
      <c r="I186" s="302"/>
      <c r="J186" s="212"/>
      <c r="K186" s="214">
        <v>187.732</v>
      </c>
      <c r="L186" s="229"/>
      <c r="M186" s="229"/>
      <c r="N186" s="212"/>
      <c r="O186" s="212"/>
      <c r="P186" s="212"/>
      <c r="Q186" s="212"/>
      <c r="R186" s="215"/>
      <c r="T186" s="217"/>
      <c r="U186" s="212"/>
      <c r="V186" s="212"/>
      <c r="W186" s="212"/>
      <c r="X186" s="212"/>
      <c r="Y186" s="212"/>
      <c r="Z186" s="212"/>
      <c r="AA186" s="218"/>
      <c r="AT186" s="219" t="s">
        <v>141</v>
      </c>
      <c r="AU186" s="219" t="s">
        <v>81</v>
      </c>
      <c r="AV186" s="216" t="s">
        <v>139</v>
      </c>
      <c r="AW186" s="216" t="s">
        <v>28</v>
      </c>
      <c r="AX186" s="216" t="s">
        <v>76</v>
      </c>
      <c r="AY186" s="219" t="s">
        <v>134</v>
      </c>
    </row>
    <row r="187" spans="2:65" s="119" customFormat="1" ht="25.5" customHeight="1">
      <c r="B187" s="120"/>
      <c r="C187" s="192" t="s">
        <v>256</v>
      </c>
      <c r="D187" s="192" t="s">
        <v>135</v>
      </c>
      <c r="E187" s="193" t="s">
        <v>257</v>
      </c>
      <c r="F187" s="297" t="s">
        <v>258</v>
      </c>
      <c r="G187" s="297"/>
      <c r="H187" s="297"/>
      <c r="I187" s="297"/>
      <c r="J187" s="194" t="s">
        <v>213</v>
      </c>
      <c r="K187" s="195">
        <v>84.099</v>
      </c>
      <c r="L187" s="298"/>
      <c r="M187" s="298"/>
      <c r="N187" s="299">
        <f>ROUND(L187*K187,2)</f>
        <v>0</v>
      </c>
      <c r="O187" s="299"/>
      <c r="P187" s="299"/>
      <c r="Q187" s="299"/>
      <c r="R187" s="123"/>
      <c r="T187" s="187"/>
      <c r="U187" s="188" t="s">
        <v>35</v>
      </c>
      <c r="V187" s="189">
        <v>0</v>
      </c>
      <c r="W187" s="189">
        <f>V187*K187</f>
        <v>0</v>
      </c>
      <c r="X187" s="189">
        <v>0</v>
      </c>
      <c r="Y187" s="189">
        <f>X187*K187</f>
        <v>0</v>
      </c>
      <c r="Z187" s="189">
        <v>0</v>
      </c>
      <c r="AA187" s="190">
        <f>Z187*K187</f>
        <v>0</v>
      </c>
      <c r="AR187" s="110" t="s">
        <v>139</v>
      </c>
      <c r="AT187" s="110" t="s">
        <v>135</v>
      </c>
      <c r="AU187" s="110" t="s">
        <v>81</v>
      </c>
      <c r="AY187" s="110" t="s">
        <v>134</v>
      </c>
      <c r="BE187" s="191">
        <f>IF(U187="základní",N187,0)</f>
        <v>0</v>
      </c>
      <c r="BF187" s="191">
        <f>IF(U187="snížená",N187,0)</f>
        <v>0</v>
      </c>
      <c r="BG187" s="191">
        <f>IF(U187="zákl. přenesená",N187,0)</f>
        <v>0</v>
      </c>
      <c r="BH187" s="191">
        <f>IF(U187="sníž. přenesená",N187,0)</f>
        <v>0</v>
      </c>
      <c r="BI187" s="191">
        <f>IF(U187="nulová",N187,0)</f>
        <v>0</v>
      </c>
      <c r="BJ187" s="110" t="s">
        <v>76</v>
      </c>
      <c r="BK187" s="191">
        <f>ROUND(L187*K187,2)</f>
        <v>0</v>
      </c>
      <c r="BL187" s="110" t="s">
        <v>139</v>
      </c>
      <c r="BM187" s="110" t="s">
        <v>259</v>
      </c>
    </row>
    <row r="188" spans="2:51" s="207" customFormat="1" ht="16.5" customHeight="1">
      <c r="B188" s="202"/>
      <c r="C188" s="203"/>
      <c r="D188" s="203"/>
      <c r="E188" s="204"/>
      <c r="F188" s="304" t="s">
        <v>260</v>
      </c>
      <c r="G188" s="304"/>
      <c r="H188" s="304"/>
      <c r="I188" s="304"/>
      <c r="J188" s="203"/>
      <c r="K188" s="205">
        <v>84.099</v>
      </c>
      <c r="L188" s="228"/>
      <c r="M188" s="228"/>
      <c r="N188" s="203"/>
      <c r="O188" s="203"/>
      <c r="P188" s="203"/>
      <c r="Q188" s="203"/>
      <c r="R188" s="206"/>
      <c r="T188" s="208"/>
      <c r="U188" s="203"/>
      <c r="V188" s="203"/>
      <c r="W188" s="203"/>
      <c r="X188" s="203"/>
      <c r="Y188" s="203"/>
      <c r="Z188" s="203"/>
      <c r="AA188" s="209"/>
      <c r="AT188" s="210" t="s">
        <v>141</v>
      </c>
      <c r="AU188" s="210" t="s">
        <v>81</v>
      </c>
      <c r="AV188" s="207" t="s">
        <v>81</v>
      </c>
      <c r="AW188" s="207" t="s">
        <v>28</v>
      </c>
      <c r="AX188" s="207" t="s">
        <v>69</v>
      </c>
      <c r="AY188" s="210" t="s">
        <v>134</v>
      </c>
    </row>
    <row r="189" spans="2:51" s="216" customFormat="1" ht="16.5" customHeight="1">
      <c r="B189" s="211"/>
      <c r="C189" s="212"/>
      <c r="D189" s="212"/>
      <c r="E189" s="213"/>
      <c r="F189" s="302" t="s">
        <v>142</v>
      </c>
      <c r="G189" s="302"/>
      <c r="H189" s="302"/>
      <c r="I189" s="302"/>
      <c r="J189" s="212"/>
      <c r="K189" s="214">
        <v>84.099</v>
      </c>
      <c r="L189" s="229"/>
      <c r="M189" s="229"/>
      <c r="N189" s="212"/>
      <c r="O189" s="212"/>
      <c r="P189" s="212"/>
      <c r="Q189" s="212"/>
      <c r="R189" s="215"/>
      <c r="T189" s="217"/>
      <c r="U189" s="212"/>
      <c r="V189" s="212"/>
      <c r="W189" s="212"/>
      <c r="X189" s="212"/>
      <c r="Y189" s="212"/>
      <c r="Z189" s="212"/>
      <c r="AA189" s="218"/>
      <c r="AT189" s="219" t="s">
        <v>141</v>
      </c>
      <c r="AU189" s="219" t="s">
        <v>81</v>
      </c>
      <c r="AV189" s="216" t="s">
        <v>139</v>
      </c>
      <c r="AW189" s="216" t="s">
        <v>28</v>
      </c>
      <c r="AX189" s="216" t="s">
        <v>76</v>
      </c>
      <c r="AY189" s="219" t="s">
        <v>134</v>
      </c>
    </row>
    <row r="190" spans="2:65" s="119" customFormat="1" ht="25.5" customHeight="1">
      <c r="B190" s="120"/>
      <c r="C190" s="192" t="s">
        <v>261</v>
      </c>
      <c r="D190" s="192" t="s">
        <v>135</v>
      </c>
      <c r="E190" s="193" t="s">
        <v>262</v>
      </c>
      <c r="F190" s="297" t="s">
        <v>263</v>
      </c>
      <c r="G190" s="297"/>
      <c r="H190" s="297"/>
      <c r="I190" s="297"/>
      <c r="J190" s="194" t="s">
        <v>150</v>
      </c>
      <c r="K190" s="195">
        <v>173.954</v>
      </c>
      <c r="L190" s="298"/>
      <c r="M190" s="298"/>
      <c r="N190" s="299">
        <f>ROUND(L190*K190,2)</f>
        <v>0</v>
      </c>
      <c r="O190" s="299"/>
      <c r="P190" s="299"/>
      <c r="Q190" s="299"/>
      <c r="R190" s="123"/>
      <c r="T190" s="187"/>
      <c r="U190" s="188" t="s">
        <v>35</v>
      </c>
      <c r="V190" s="189">
        <v>0.29900000000000004</v>
      </c>
      <c r="W190" s="189">
        <f>V190*K190</f>
        <v>52.01224600000001</v>
      </c>
      <c r="X190" s="189">
        <v>0</v>
      </c>
      <c r="Y190" s="189">
        <f>X190*K190</f>
        <v>0</v>
      </c>
      <c r="Z190" s="189">
        <v>0</v>
      </c>
      <c r="AA190" s="190">
        <f>Z190*K190</f>
        <v>0</v>
      </c>
      <c r="AR190" s="110" t="s">
        <v>139</v>
      </c>
      <c r="AT190" s="110" t="s">
        <v>135</v>
      </c>
      <c r="AU190" s="110" t="s">
        <v>81</v>
      </c>
      <c r="AY190" s="110" t="s">
        <v>134</v>
      </c>
      <c r="BE190" s="191">
        <f>IF(U190="základní",N190,0)</f>
        <v>0</v>
      </c>
      <c r="BF190" s="191">
        <f>IF(U190="snížená",N190,0)</f>
        <v>0</v>
      </c>
      <c r="BG190" s="191">
        <f>IF(U190="zákl. přenesená",N190,0)</f>
        <v>0</v>
      </c>
      <c r="BH190" s="191">
        <f>IF(U190="sníž. přenesená",N190,0)</f>
        <v>0</v>
      </c>
      <c r="BI190" s="191">
        <f>IF(U190="nulová",N190,0)</f>
        <v>0</v>
      </c>
      <c r="BJ190" s="110" t="s">
        <v>76</v>
      </c>
      <c r="BK190" s="191">
        <f>ROUND(L190*K190,2)</f>
        <v>0</v>
      </c>
      <c r="BL190" s="110" t="s">
        <v>139</v>
      </c>
      <c r="BM190" s="110" t="s">
        <v>264</v>
      </c>
    </row>
    <row r="191" spans="2:51" s="207" customFormat="1" ht="16.5" customHeight="1">
      <c r="B191" s="202"/>
      <c r="C191" s="203"/>
      <c r="D191" s="203"/>
      <c r="E191" s="204"/>
      <c r="F191" s="304" t="s">
        <v>239</v>
      </c>
      <c r="G191" s="304"/>
      <c r="H191" s="304"/>
      <c r="I191" s="304"/>
      <c r="J191" s="203"/>
      <c r="K191" s="205">
        <v>55.152</v>
      </c>
      <c r="L191" s="228"/>
      <c r="M191" s="228"/>
      <c r="N191" s="203"/>
      <c r="O191" s="203"/>
      <c r="P191" s="203"/>
      <c r="Q191" s="203"/>
      <c r="R191" s="206"/>
      <c r="T191" s="208"/>
      <c r="U191" s="203"/>
      <c r="V191" s="203"/>
      <c r="W191" s="203"/>
      <c r="X191" s="203"/>
      <c r="Y191" s="203"/>
      <c r="Z191" s="203"/>
      <c r="AA191" s="209"/>
      <c r="AT191" s="210" t="s">
        <v>141</v>
      </c>
      <c r="AU191" s="210" t="s">
        <v>81</v>
      </c>
      <c r="AV191" s="207" t="s">
        <v>81</v>
      </c>
      <c r="AW191" s="207" t="s">
        <v>28</v>
      </c>
      <c r="AX191" s="207" t="s">
        <v>69</v>
      </c>
      <c r="AY191" s="210" t="s">
        <v>134</v>
      </c>
    </row>
    <row r="192" spans="2:51" s="207" customFormat="1" ht="16.5" customHeight="1">
      <c r="B192" s="202"/>
      <c r="C192" s="203"/>
      <c r="D192" s="203"/>
      <c r="E192" s="204"/>
      <c r="F192" s="301" t="s">
        <v>265</v>
      </c>
      <c r="G192" s="301"/>
      <c r="H192" s="301"/>
      <c r="I192" s="301"/>
      <c r="J192" s="203"/>
      <c r="K192" s="205">
        <v>-16.852</v>
      </c>
      <c r="L192" s="228"/>
      <c r="M192" s="228"/>
      <c r="N192" s="203"/>
      <c r="O192" s="203"/>
      <c r="P192" s="203"/>
      <c r="Q192" s="203"/>
      <c r="R192" s="206"/>
      <c r="T192" s="208"/>
      <c r="U192" s="203"/>
      <c r="V192" s="203"/>
      <c r="W192" s="203"/>
      <c r="X192" s="203"/>
      <c r="Y192" s="203"/>
      <c r="Z192" s="203"/>
      <c r="AA192" s="209"/>
      <c r="AT192" s="210" t="s">
        <v>141</v>
      </c>
      <c r="AU192" s="210" t="s">
        <v>81</v>
      </c>
      <c r="AV192" s="207" t="s">
        <v>81</v>
      </c>
      <c r="AW192" s="207" t="s">
        <v>28</v>
      </c>
      <c r="AX192" s="207" t="s">
        <v>69</v>
      </c>
      <c r="AY192" s="210" t="s">
        <v>134</v>
      </c>
    </row>
    <row r="193" spans="2:51" s="207" customFormat="1" ht="16.5" customHeight="1">
      <c r="B193" s="202"/>
      <c r="C193" s="203"/>
      <c r="D193" s="203"/>
      <c r="E193" s="204"/>
      <c r="F193" s="301" t="s">
        <v>266</v>
      </c>
      <c r="G193" s="301"/>
      <c r="H193" s="301"/>
      <c r="I193" s="301"/>
      <c r="J193" s="203"/>
      <c r="K193" s="205">
        <v>171.364</v>
      </c>
      <c r="L193" s="228"/>
      <c r="M193" s="228"/>
      <c r="N193" s="203"/>
      <c r="O193" s="203"/>
      <c r="P193" s="203"/>
      <c r="Q193" s="203"/>
      <c r="R193" s="206"/>
      <c r="T193" s="208"/>
      <c r="U193" s="203"/>
      <c r="V193" s="203"/>
      <c r="W193" s="203"/>
      <c r="X193" s="203"/>
      <c r="Y193" s="203"/>
      <c r="Z193" s="203"/>
      <c r="AA193" s="209"/>
      <c r="AT193" s="210" t="s">
        <v>141</v>
      </c>
      <c r="AU193" s="210" t="s">
        <v>81</v>
      </c>
      <c r="AV193" s="207" t="s">
        <v>81</v>
      </c>
      <c r="AW193" s="207" t="s">
        <v>28</v>
      </c>
      <c r="AX193" s="207" t="s">
        <v>69</v>
      </c>
      <c r="AY193" s="210" t="s">
        <v>134</v>
      </c>
    </row>
    <row r="194" spans="2:51" s="207" customFormat="1" ht="38.25" customHeight="1">
      <c r="B194" s="202"/>
      <c r="C194" s="203"/>
      <c r="D194" s="203"/>
      <c r="E194" s="204"/>
      <c r="F194" s="301" t="s">
        <v>267</v>
      </c>
      <c r="G194" s="301"/>
      <c r="H194" s="301"/>
      <c r="I194" s="301"/>
      <c r="J194" s="203"/>
      <c r="K194" s="205">
        <v>-35.71</v>
      </c>
      <c r="L194" s="228"/>
      <c r="M194" s="228"/>
      <c r="N194" s="203"/>
      <c r="O194" s="203"/>
      <c r="P194" s="203"/>
      <c r="Q194" s="203"/>
      <c r="R194" s="206"/>
      <c r="T194" s="208"/>
      <c r="U194" s="203"/>
      <c r="V194" s="203"/>
      <c r="W194" s="203"/>
      <c r="X194" s="203"/>
      <c r="Y194" s="203"/>
      <c r="Z194" s="203"/>
      <c r="AA194" s="209"/>
      <c r="AT194" s="210" t="s">
        <v>141</v>
      </c>
      <c r="AU194" s="210" t="s">
        <v>81</v>
      </c>
      <c r="AV194" s="207" t="s">
        <v>81</v>
      </c>
      <c r="AW194" s="207" t="s">
        <v>28</v>
      </c>
      <c r="AX194" s="207" t="s">
        <v>69</v>
      </c>
      <c r="AY194" s="210" t="s">
        <v>134</v>
      </c>
    </row>
    <row r="195" spans="2:51" s="216" customFormat="1" ht="16.5" customHeight="1">
      <c r="B195" s="211"/>
      <c r="C195" s="212"/>
      <c r="D195" s="212"/>
      <c r="E195" s="213"/>
      <c r="F195" s="302" t="s">
        <v>142</v>
      </c>
      <c r="G195" s="302"/>
      <c r="H195" s="302"/>
      <c r="I195" s="302"/>
      <c r="J195" s="212"/>
      <c r="K195" s="214">
        <v>173.954</v>
      </c>
      <c r="L195" s="229"/>
      <c r="M195" s="229"/>
      <c r="N195" s="212"/>
      <c r="O195" s="212"/>
      <c r="P195" s="212"/>
      <c r="Q195" s="212"/>
      <c r="R195" s="215"/>
      <c r="T195" s="217"/>
      <c r="U195" s="212"/>
      <c r="V195" s="212"/>
      <c r="W195" s="212"/>
      <c r="X195" s="212"/>
      <c r="Y195" s="212"/>
      <c r="Z195" s="212"/>
      <c r="AA195" s="218"/>
      <c r="AT195" s="219" t="s">
        <v>141</v>
      </c>
      <c r="AU195" s="219" t="s">
        <v>81</v>
      </c>
      <c r="AV195" s="216" t="s">
        <v>139</v>
      </c>
      <c r="AW195" s="216" t="s">
        <v>28</v>
      </c>
      <c r="AX195" s="216" t="s">
        <v>76</v>
      </c>
      <c r="AY195" s="219" t="s">
        <v>134</v>
      </c>
    </row>
    <row r="196" spans="2:65" s="119" customFormat="1" ht="25.5" customHeight="1">
      <c r="B196" s="120"/>
      <c r="C196" s="192" t="s">
        <v>268</v>
      </c>
      <c r="D196" s="192" t="s">
        <v>135</v>
      </c>
      <c r="E196" s="193" t="s">
        <v>269</v>
      </c>
      <c r="F196" s="297" t="s">
        <v>270</v>
      </c>
      <c r="G196" s="297"/>
      <c r="H196" s="297"/>
      <c r="I196" s="297"/>
      <c r="J196" s="194" t="s">
        <v>150</v>
      </c>
      <c r="K196" s="195">
        <v>13.788</v>
      </c>
      <c r="L196" s="298"/>
      <c r="M196" s="298"/>
      <c r="N196" s="299">
        <f>ROUND(L196*K196,2)</f>
        <v>0</v>
      </c>
      <c r="O196" s="299"/>
      <c r="P196" s="299"/>
      <c r="Q196" s="299"/>
      <c r="R196" s="123"/>
      <c r="T196" s="187"/>
      <c r="U196" s="188" t="s">
        <v>35</v>
      </c>
      <c r="V196" s="189">
        <v>0.28600000000000003</v>
      </c>
      <c r="W196" s="189">
        <f>V196*K196</f>
        <v>3.9433680000000004</v>
      </c>
      <c r="X196" s="189">
        <v>0</v>
      </c>
      <c r="Y196" s="189">
        <f>X196*K196</f>
        <v>0</v>
      </c>
      <c r="Z196" s="189">
        <v>0</v>
      </c>
      <c r="AA196" s="190">
        <f>Z196*K196</f>
        <v>0</v>
      </c>
      <c r="AR196" s="110" t="s">
        <v>139</v>
      </c>
      <c r="AT196" s="110" t="s">
        <v>135</v>
      </c>
      <c r="AU196" s="110" t="s">
        <v>81</v>
      </c>
      <c r="AY196" s="110" t="s">
        <v>134</v>
      </c>
      <c r="BE196" s="191">
        <f>IF(U196="základní",N196,0)</f>
        <v>0</v>
      </c>
      <c r="BF196" s="191">
        <f>IF(U196="snížená",N196,0)</f>
        <v>0</v>
      </c>
      <c r="BG196" s="191">
        <f>IF(U196="zákl. přenesená",N196,0)</f>
        <v>0</v>
      </c>
      <c r="BH196" s="191">
        <f>IF(U196="sníž. přenesená",N196,0)</f>
        <v>0</v>
      </c>
      <c r="BI196" s="191">
        <f>IF(U196="nulová",N196,0)</f>
        <v>0</v>
      </c>
      <c r="BJ196" s="110" t="s">
        <v>76</v>
      </c>
      <c r="BK196" s="191">
        <f>ROUND(L196*K196,2)</f>
        <v>0</v>
      </c>
      <c r="BL196" s="110" t="s">
        <v>139</v>
      </c>
      <c r="BM196" s="110" t="s">
        <v>271</v>
      </c>
    </row>
    <row r="197" spans="2:51" s="207" customFormat="1" ht="16.5" customHeight="1">
      <c r="B197" s="202"/>
      <c r="C197" s="203"/>
      <c r="D197" s="203"/>
      <c r="E197" s="204"/>
      <c r="F197" s="304" t="s">
        <v>272</v>
      </c>
      <c r="G197" s="304"/>
      <c r="H197" s="304"/>
      <c r="I197" s="304"/>
      <c r="J197" s="203"/>
      <c r="K197" s="205">
        <v>13.788</v>
      </c>
      <c r="L197" s="228"/>
      <c r="M197" s="228"/>
      <c r="N197" s="203"/>
      <c r="O197" s="203"/>
      <c r="P197" s="203"/>
      <c r="Q197" s="203"/>
      <c r="R197" s="206"/>
      <c r="T197" s="208"/>
      <c r="U197" s="203"/>
      <c r="V197" s="203"/>
      <c r="W197" s="203"/>
      <c r="X197" s="203"/>
      <c r="Y197" s="203"/>
      <c r="Z197" s="203"/>
      <c r="AA197" s="209"/>
      <c r="AT197" s="210" t="s">
        <v>141</v>
      </c>
      <c r="AU197" s="210" t="s">
        <v>81</v>
      </c>
      <c r="AV197" s="207" t="s">
        <v>81</v>
      </c>
      <c r="AW197" s="207" t="s">
        <v>28</v>
      </c>
      <c r="AX197" s="207" t="s">
        <v>69</v>
      </c>
      <c r="AY197" s="210" t="s">
        <v>134</v>
      </c>
    </row>
    <row r="198" spans="2:51" s="216" customFormat="1" ht="16.5" customHeight="1">
      <c r="B198" s="211"/>
      <c r="C198" s="212"/>
      <c r="D198" s="212"/>
      <c r="E198" s="213"/>
      <c r="F198" s="302" t="s">
        <v>142</v>
      </c>
      <c r="G198" s="302"/>
      <c r="H198" s="302"/>
      <c r="I198" s="302"/>
      <c r="J198" s="212"/>
      <c r="K198" s="214">
        <v>13.788</v>
      </c>
      <c r="L198" s="229"/>
      <c r="M198" s="229"/>
      <c r="N198" s="212"/>
      <c r="O198" s="212"/>
      <c r="P198" s="212"/>
      <c r="Q198" s="212"/>
      <c r="R198" s="215"/>
      <c r="T198" s="217"/>
      <c r="U198" s="212"/>
      <c r="V198" s="212"/>
      <c r="W198" s="212"/>
      <c r="X198" s="212"/>
      <c r="Y198" s="212"/>
      <c r="Z198" s="212"/>
      <c r="AA198" s="218"/>
      <c r="AT198" s="219" t="s">
        <v>141</v>
      </c>
      <c r="AU198" s="219" t="s">
        <v>81</v>
      </c>
      <c r="AV198" s="216" t="s">
        <v>139</v>
      </c>
      <c r="AW198" s="216" t="s">
        <v>28</v>
      </c>
      <c r="AX198" s="216" t="s">
        <v>76</v>
      </c>
      <c r="AY198" s="219" t="s">
        <v>134</v>
      </c>
    </row>
    <row r="199" spans="2:65" s="119" customFormat="1" ht="16.5" customHeight="1">
      <c r="B199" s="120"/>
      <c r="C199" s="220" t="s">
        <v>273</v>
      </c>
      <c r="D199" s="220" t="s">
        <v>210</v>
      </c>
      <c r="E199" s="221" t="s">
        <v>274</v>
      </c>
      <c r="F199" s="307" t="s">
        <v>275</v>
      </c>
      <c r="G199" s="307"/>
      <c r="H199" s="307"/>
      <c r="I199" s="307"/>
      <c r="J199" s="222" t="s">
        <v>213</v>
      </c>
      <c r="K199" s="223">
        <v>28.301</v>
      </c>
      <c r="L199" s="308"/>
      <c r="M199" s="308"/>
      <c r="N199" s="309">
        <f>ROUND(L199*K199,2)</f>
        <v>0</v>
      </c>
      <c r="O199" s="309"/>
      <c r="P199" s="309"/>
      <c r="Q199" s="309"/>
      <c r="R199" s="123"/>
      <c r="T199" s="187"/>
      <c r="U199" s="188" t="s">
        <v>35</v>
      </c>
      <c r="V199" s="189">
        <v>0</v>
      </c>
      <c r="W199" s="189">
        <f>V199*K199</f>
        <v>0</v>
      </c>
      <c r="X199" s="189">
        <v>0</v>
      </c>
      <c r="Y199" s="189">
        <f>X199*K199</f>
        <v>0</v>
      </c>
      <c r="Z199" s="189">
        <v>0</v>
      </c>
      <c r="AA199" s="190">
        <f>Z199*K199</f>
        <v>0</v>
      </c>
      <c r="AR199" s="110" t="s">
        <v>173</v>
      </c>
      <c r="AT199" s="110" t="s">
        <v>210</v>
      </c>
      <c r="AU199" s="110" t="s">
        <v>81</v>
      </c>
      <c r="AY199" s="110" t="s">
        <v>134</v>
      </c>
      <c r="BE199" s="191">
        <f>IF(U199="základní",N199,0)</f>
        <v>0</v>
      </c>
      <c r="BF199" s="191">
        <f>IF(U199="snížená",N199,0)</f>
        <v>0</v>
      </c>
      <c r="BG199" s="191">
        <f>IF(U199="zákl. přenesená",N199,0)</f>
        <v>0</v>
      </c>
      <c r="BH199" s="191">
        <f>IF(U199="sníž. přenesená",N199,0)</f>
        <v>0</v>
      </c>
      <c r="BI199" s="191">
        <f>IF(U199="nulová",N199,0)</f>
        <v>0</v>
      </c>
      <c r="BJ199" s="110" t="s">
        <v>76</v>
      </c>
      <c r="BK199" s="191">
        <f>ROUND(L199*K199,2)</f>
        <v>0</v>
      </c>
      <c r="BL199" s="110" t="s">
        <v>139</v>
      </c>
      <c r="BM199" s="110" t="s">
        <v>276</v>
      </c>
    </row>
    <row r="200" spans="2:51" s="207" customFormat="1" ht="16.5" customHeight="1">
      <c r="B200" s="202"/>
      <c r="C200" s="203"/>
      <c r="D200" s="203"/>
      <c r="E200" s="204"/>
      <c r="F200" s="304" t="s">
        <v>277</v>
      </c>
      <c r="G200" s="304"/>
      <c r="H200" s="304"/>
      <c r="I200" s="304"/>
      <c r="J200" s="203"/>
      <c r="K200" s="205">
        <v>28.301</v>
      </c>
      <c r="L200" s="228"/>
      <c r="M200" s="228"/>
      <c r="N200" s="203"/>
      <c r="O200" s="203"/>
      <c r="P200" s="203"/>
      <c r="Q200" s="203"/>
      <c r="R200" s="206"/>
      <c r="T200" s="208"/>
      <c r="U200" s="203"/>
      <c r="V200" s="203"/>
      <c r="W200" s="203"/>
      <c r="X200" s="203"/>
      <c r="Y200" s="203"/>
      <c r="Z200" s="203"/>
      <c r="AA200" s="209"/>
      <c r="AT200" s="210" t="s">
        <v>141</v>
      </c>
      <c r="AU200" s="210" t="s">
        <v>81</v>
      </c>
      <c r="AV200" s="207" t="s">
        <v>81</v>
      </c>
      <c r="AW200" s="207" t="s">
        <v>28</v>
      </c>
      <c r="AX200" s="207" t="s">
        <v>69</v>
      </c>
      <c r="AY200" s="210" t="s">
        <v>134</v>
      </c>
    </row>
    <row r="201" spans="2:51" s="216" customFormat="1" ht="16.5" customHeight="1">
      <c r="B201" s="211"/>
      <c r="C201" s="212"/>
      <c r="D201" s="212"/>
      <c r="E201" s="213"/>
      <c r="F201" s="302" t="s">
        <v>142</v>
      </c>
      <c r="G201" s="302"/>
      <c r="H201" s="302"/>
      <c r="I201" s="302"/>
      <c r="J201" s="212"/>
      <c r="K201" s="214">
        <v>28.301</v>
      </c>
      <c r="L201" s="229"/>
      <c r="M201" s="229"/>
      <c r="N201" s="212"/>
      <c r="O201" s="212"/>
      <c r="P201" s="212"/>
      <c r="Q201" s="212"/>
      <c r="R201" s="215"/>
      <c r="T201" s="217"/>
      <c r="U201" s="212"/>
      <c r="V201" s="212"/>
      <c r="W201" s="212"/>
      <c r="X201" s="212"/>
      <c r="Y201" s="212"/>
      <c r="Z201" s="212"/>
      <c r="AA201" s="218"/>
      <c r="AT201" s="219" t="s">
        <v>141</v>
      </c>
      <c r="AU201" s="219" t="s">
        <v>81</v>
      </c>
      <c r="AV201" s="216" t="s">
        <v>139</v>
      </c>
      <c r="AW201" s="216" t="s">
        <v>28</v>
      </c>
      <c r="AX201" s="216" t="s">
        <v>76</v>
      </c>
      <c r="AY201" s="219" t="s">
        <v>134</v>
      </c>
    </row>
    <row r="202" spans="2:63" s="180" customFormat="1" ht="29.85" customHeight="1">
      <c r="B202" s="176"/>
      <c r="C202" s="177"/>
      <c r="D202" s="201" t="s">
        <v>110</v>
      </c>
      <c r="E202" s="201"/>
      <c r="F202" s="201"/>
      <c r="G202" s="201"/>
      <c r="H202" s="201"/>
      <c r="I202" s="201"/>
      <c r="J202" s="201"/>
      <c r="K202" s="201"/>
      <c r="L202" s="230"/>
      <c r="M202" s="230"/>
      <c r="N202" s="306">
        <f>SUM(N203:Q208)</f>
        <v>0</v>
      </c>
      <c r="O202" s="306"/>
      <c r="P202" s="306"/>
      <c r="Q202" s="306"/>
      <c r="R202" s="179"/>
      <c r="T202" s="181"/>
      <c r="U202" s="177"/>
      <c r="V202" s="177"/>
      <c r="W202" s="182">
        <f>SUM(W203:W208)</f>
        <v>14.313465432000001</v>
      </c>
      <c r="X202" s="177"/>
      <c r="Y202" s="182">
        <f>SUM(Y203:Y208)</f>
        <v>12.274340257872</v>
      </c>
      <c r="Z202" s="177"/>
      <c r="AA202" s="183">
        <f>SUM(AA203:AA208)</f>
        <v>0</v>
      </c>
      <c r="AR202" s="184" t="s">
        <v>76</v>
      </c>
      <c r="AT202" s="185" t="s">
        <v>68</v>
      </c>
      <c r="AU202" s="185" t="s">
        <v>76</v>
      </c>
      <c r="AY202" s="184" t="s">
        <v>134</v>
      </c>
      <c r="BK202" s="186">
        <f>SUM(BK203:BK208)</f>
        <v>0</v>
      </c>
    </row>
    <row r="203" spans="2:65" s="119" customFormat="1" ht="38.25" customHeight="1">
      <c r="B203" s="120"/>
      <c r="C203" s="192" t="s">
        <v>278</v>
      </c>
      <c r="D203" s="192" t="s">
        <v>135</v>
      </c>
      <c r="E203" s="193" t="s">
        <v>279</v>
      </c>
      <c r="F203" s="297" t="s">
        <v>280</v>
      </c>
      <c r="G203" s="297"/>
      <c r="H203" s="297"/>
      <c r="I203" s="297"/>
      <c r="J203" s="194" t="s">
        <v>197</v>
      </c>
      <c r="K203" s="195">
        <v>38.3</v>
      </c>
      <c r="L203" s="298"/>
      <c r="M203" s="298"/>
      <c r="N203" s="299">
        <f aca="true" t="shared" si="10" ref="N203:N208">ROUND(L203*K203,2)</f>
        <v>0</v>
      </c>
      <c r="O203" s="299"/>
      <c r="P203" s="299"/>
      <c r="Q203" s="299"/>
      <c r="R203" s="123"/>
      <c r="T203" s="187"/>
      <c r="U203" s="188" t="s">
        <v>35</v>
      </c>
      <c r="V203" s="189">
        <v>0.23</v>
      </c>
      <c r="W203" s="189">
        <f aca="true" t="shared" si="11" ref="W203:W208">V203*K203</f>
        <v>8.809</v>
      </c>
      <c r="X203" s="189">
        <v>0.23058</v>
      </c>
      <c r="Y203" s="189">
        <f aca="true" t="shared" si="12" ref="Y203:Y208">X203*K203</f>
        <v>8.831214</v>
      </c>
      <c r="Z203" s="189">
        <v>0</v>
      </c>
      <c r="AA203" s="190">
        <f aca="true" t="shared" si="13" ref="AA203:AA208">Z203*K203</f>
        <v>0</v>
      </c>
      <c r="AR203" s="110" t="s">
        <v>139</v>
      </c>
      <c r="AT203" s="110" t="s">
        <v>135</v>
      </c>
      <c r="AU203" s="110" t="s">
        <v>81</v>
      </c>
      <c r="AY203" s="110" t="s">
        <v>134</v>
      </c>
      <c r="BE203" s="191">
        <f aca="true" t="shared" si="14" ref="BE203:BE208">IF(U203="základní",N203,0)</f>
        <v>0</v>
      </c>
      <c r="BF203" s="191">
        <f aca="true" t="shared" si="15" ref="BF203:BF208">IF(U203="snížená",N203,0)</f>
        <v>0</v>
      </c>
      <c r="BG203" s="191">
        <f aca="true" t="shared" si="16" ref="BG203:BG208">IF(U203="zákl. přenesená",N203,0)</f>
        <v>0</v>
      </c>
      <c r="BH203" s="191">
        <f aca="true" t="shared" si="17" ref="BH203:BH208">IF(U203="sníž. přenesená",N203,0)</f>
        <v>0</v>
      </c>
      <c r="BI203" s="191">
        <f aca="true" t="shared" si="18" ref="BI203:BI208">IF(U203="nulová",N203,0)</f>
        <v>0</v>
      </c>
      <c r="BJ203" s="110" t="s">
        <v>76</v>
      </c>
      <c r="BK203" s="191">
        <f aca="true" t="shared" si="19" ref="BK203:BK208">ROUND(L203*K203,2)</f>
        <v>0</v>
      </c>
      <c r="BL203" s="110" t="s">
        <v>139</v>
      </c>
      <c r="BM203" s="110" t="s">
        <v>281</v>
      </c>
    </row>
    <row r="204" spans="2:65" s="119" customFormat="1" ht="38.25" customHeight="1">
      <c r="B204" s="120"/>
      <c r="C204" s="192">
        <v>29</v>
      </c>
      <c r="D204" s="192" t="s">
        <v>135</v>
      </c>
      <c r="E204" s="193"/>
      <c r="F204" s="297" t="s">
        <v>785</v>
      </c>
      <c r="G204" s="297"/>
      <c r="H204" s="297"/>
      <c r="I204" s="297"/>
      <c r="J204" s="194" t="s">
        <v>150</v>
      </c>
      <c r="K204" s="195">
        <f>3.14*1.7*1.7*0.25</f>
        <v>2.26865</v>
      </c>
      <c r="L204" s="298"/>
      <c r="M204" s="298"/>
      <c r="N204" s="299">
        <f t="shared" si="10"/>
        <v>0</v>
      </c>
      <c r="O204" s="299"/>
      <c r="P204" s="299"/>
      <c r="Q204" s="299"/>
      <c r="R204" s="123"/>
      <c r="T204" s="187"/>
      <c r="U204" s="188" t="s">
        <v>35</v>
      </c>
      <c r="V204" s="189">
        <v>0.23</v>
      </c>
      <c r="W204" s="189">
        <f t="shared" si="11"/>
        <v>0.5217895</v>
      </c>
      <c r="X204" s="189">
        <v>0.23058</v>
      </c>
      <c r="Y204" s="189">
        <f t="shared" si="12"/>
        <v>0.5231053170000001</v>
      </c>
      <c r="Z204" s="189">
        <v>0</v>
      </c>
      <c r="AA204" s="190">
        <f t="shared" si="13"/>
        <v>0</v>
      </c>
      <c r="AR204" s="110" t="s">
        <v>139</v>
      </c>
      <c r="AT204" s="110" t="s">
        <v>135</v>
      </c>
      <c r="AU204" s="110" t="s">
        <v>81</v>
      </c>
      <c r="AY204" s="110" t="s">
        <v>134</v>
      </c>
      <c r="BE204" s="191">
        <f t="shared" si="14"/>
        <v>0</v>
      </c>
      <c r="BF204" s="191">
        <f t="shared" si="15"/>
        <v>0</v>
      </c>
      <c r="BG204" s="191">
        <f t="shared" si="16"/>
        <v>0</v>
      </c>
      <c r="BH204" s="191">
        <f t="shared" si="17"/>
        <v>0</v>
      </c>
      <c r="BI204" s="191">
        <f t="shared" si="18"/>
        <v>0</v>
      </c>
      <c r="BJ204" s="110" t="s">
        <v>76</v>
      </c>
      <c r="BK204" s="191">
        <f t="shared" si="19"/>
        <v>0</v>
      </c>
      <c r="BL204" s="110" t="s">
        <v>139</v>
      </c>
      <c r="BM204" s="110" t="s">
        <v>281</v>
      </c>
    </row>
    <row r="205" spans="2:65" s="119" customFormat="1" ht="38.25" customHeight="1">
      <c r="B205" s="120"/>
      <c r="C205" s="192">
        <v>30</v>
      </c>
      <c r="D205" s="192" t="s">
        <v>135</v>
      </c>
      <c r="E205" s="193"/>
      <c r="F205" s="297" t="s">
        <v>786</v>
      </c>
      <c r="G205" s="297"/>
      <c r="H205" s="297"/>
      <c r="I205" s="297"/>
      <c r="J205" s="194" t="s">
        <v>150</v>
      </c>
      <c r="K205" s="195">
        <f>3.14*1.2*1.2*0.22</f>
        <v>0.9947519999999999</v>
      </c>
      <c r="L205" s="298"/>
      <c r="M205" s="298"/>
      <c r="N205" s="299">
        <f t="shared" si="10"/>
        <v>0</v>
      </c>
      <c r="O205" s="299"/>
      <c r="P205" s="299"/>
      <c r="Q205" s="299"/>
      <c r="R205" s="123"/>
      <c r="T205" s="187"/>
      <c r="U205" s="188" t="s">
        <v>35</v>
      </c>
      <c r="V205" s="189">
        <v>0.23</v>
      </c>
      <c r="W205" s="189">
        <f t="shared" si="11"/>
        <v>0.22879296</v>
      </c>
      <c r="X205" s="189">
        <v>0.23058</v>
      </c>
      <c r="Y205" s="189">
        <f t="shared" si="12"/>
        <v>0.22936991615999996</v>
      </c>
      <c r="Z205" s="189">
        <v>0</v>
      </c>
      <c r="AA205" s="190">
        <f t="shared" si="13"/>
        <v>0</v>
      </c>
      <c r="AR205" s="110" t="s">
        <v>139</v>
      </c>
      <c r="AT205" s="110" t="s">
        <v>135</v>
      </c>
      <c r="AU205" s="110" t="s">
        <v>81</v>
      </c>
      <c r="AY205" s="110" t="s">
        <v>134</v>
      </c>
      <c r="BE205" s="191">
        <f t="shared" si="14"/>
        <v>0</v>
      </c>
      <c r="BF205" s="191">
        <f t="shared" si="15"/>
        <v>0</v>
      </c>
      <c r="BG205" s="191">
        <f t="shared" si="16"/>
        <v>0</v>
      </c>
      <c r="BH205" s="191">
        <f t="shared" si="17"/>
        <v>0</v>
      </c>
      <c r="BI205" s="191">
        <f t="shared" si="18"/>
        <v>0</v>
      </c>
      <c r="BJ205" s="110" t="s">
        <v>76</v>
      </c>
      <c r="BK205" s="191">
        <f t="shared" si="19"/>
        <v>0</v>
      </c>
      <c r="BL205" s="110" t="s">
        <v>139</v>
      </c>
      <c r="BM205" s="110" t="s">
        <v>281</v>
      </c>
    </row>
    <row r="206" spans="2:65" s="119" customFormat="1" ht="38.25" customHeight="1">
      <c r="B206" s="120"/>
      <c r="C206" s="192">
        <v>31</v>
      </c>
      <c r="D206" s="192" t="s">
        <v>135</v>
      </c>
      <c r="E206" s="193"/>
      <c r="F206" s="297" t="s">
        <v>787</v>
      </c>
      <c r="G206" s="297"/>
      <c r="H206" s="297"/>
      <c r="I206" s="297"/>
      <c r="J206" s="194" t="s">
        <v>150</v>
      </c>
      <c r="K206" s="195">
        <f>3.14*(1.7*1.7-1.23*1.23)*(0.85-0.25)</f>
        <v>2.5944564</v>
      </c>
      <c r="L206" s="298"/>
      <c r="M206" s="298"/>
      <c r="N206" s="299">
        <f t="shared" si="10"/>
        <v>0</v>
      </c>
      <c r="O206" s="299"/>
      <c r="P206" s="299"/>
      <c r="Q206" s="299"/>
      <c r="R206" s="123"/>
      <c r="T206" s="187"/>
      <c r="U206" s="188" t="s">
        <v>35</v>
      </c>
      <c r="V206" s="189">
        <v>0.23</v>
      </c>
      <c r="W206" s="189">
        <f t="shared" si="11"/>
        <v>0.596724972</v>
      </c>
      <c r="X206" s="189">
        <v>0.23058</v>
      </c>
      <c r="Y206" s="189">
        <f t="shared" si="12"/>
        <v>0.598229756712</v>
      </c>
      <c r="Z206" s="189">
        <v>0</v>
      </c>
      <c r="AA206" s="190">
        <f t="shared" si="13"/>
        <v>0</v>
      </c>
      <c r="AR206" s="110" t="s">
        <v>139</v>
      </c>
      <c r="AT206" s="110" t="s">
        <v>135</v>
      </c>
      <c r="AU206" s="110" t="s">
        <v>81</v>
      </c>
      <c r="AY206" s="110" t="s">
        <v>134</v>
      </c>
      <c r="BE206" s="191">
        <f t="shared" si="14"/>
        <v>0</v>
      </c>
      <c r="BF206" s="191">
        <f t="shared" si="15"/>
        <v>0</v>
      </c>
      <c r="BG206" s="191">
        <f t="shared" si="16"/>
        <v>0</v>
      </c>
      <c r="BH206" s="191">
        <f t="shared" si="17"/>
        <v>0</v>
      </c>
      <c r="BI206" s="191">
        <f t="shared" si="18"/>
        <v>0</v>
      </c>
      <c r="BJ206" s="110" t="s">
        <v>76</v>
      </c>
      <c r="BK206" s="191">
        <f t="shared" si="19"/>
        <v>0</v>
      </c>
      <c r="BL206" s="110" t="s">
        <v>139</v>
      </c>
      <c r="BM206" s="110" t="s">
        <v>281</v>
      </c>
    </row>
    <row r="207" spans="2:65" s="119" customFormat="1" ht="38.25" customHeight="1">
      <c r="B207" s="120"/>
      <c r="C207" s="192">
        <v>32</v>
      </c>
      <c r="D207" s="192" t="s">
        <v>135</v>
      </c>
      <c r="E207" s="193"/>
      <c r="F207" s="297" t="s">
        <v>788</v>
      </c>
      <c r="G207" s="297"/>
      <c r="H207" s="297"/>
      <c r="I207" s="297"/>
      <c r="J207" s="194" t="s">
        <v>187</v>
      </c>
      <c r="K207" s="195">
        <f>3.14*3.4*0.85</f>
        <v>9.0746</v>
      </c>
      <c r="L207" s="298"/>
      <c r="M207" s="298"/>
      <c r="N207" s="299">
        <f t="shared" si="10"/>
        <v>0</v>
      </c>
      <c r="O207" s="299"/>
      <c r="P207" s="299"/>
      <c r="Q207" s="299"/>
      <c r="R207" s="123"/>
      <c r="T207" s="187"/>
      <c r="U207" s="188" t="s">
        <v>35</v>
      </c>
      <c r="V207" s="189">
        <v>0.23</v>
      </c>
      <c r="W207" s="189">
        <f t="shared" si="11"/>
        <v>2.087158</v>
      </c>
      <c r="X207" s="189">
        <v>0.23058</v>
      </c>
      <c r="Y207" s="189">
        <f t="shared" si="12"/>
        <v>2.0924212680000003</v>
      </c>
      <c r="Z207" s="189">
        <v>0</v>
      </c>
      <c r="AA207" s="190">
        <f t="shared" si="13"/>
        <v>0</v>
      </c>
      <c r="AR207" s="110" t="s">
        <v>139</v>
      </c>
      <c r="AT207" s="110" t="s">
        <v>135</v>
      </c>
      <c r="AU207" s="110" t="s">
        <v>81</v>
      </c>
      <c r="AY207" s="110" t="s">
        <v>134</v>
      </c>
      <c r="BE207" s="191">
        <f t="shared" si="14"/>
        <v>0</v>
      </c>
      <c r="BF207" s="191">
        <f t="shared" si="15"/>
        <v>0</v>
      </c>
      <c r="BG207" s="191">
        <f t="shared" si="16"/>
        <v>0</v>
      </c>
      <c r="BH207" s="191">
        <f t="shared" si="17"/>
        <v>0</v>
      </c>
      <c r="BI207" s="191">
        <f t="shared" si="18"/>
        <v>0</v>
      </c>
      <c r="BJ207" s="110" t="s">
        <v>76</v>
      </c>
      <c r="BK207" s="191">
        <f t="shared" si="19"/>
        <v>0</v>
      </c>
      <c r="BL207" s="110" t="s">
        <v>139</v>
      </c>
      <c r="BM207" s="110" t="s">
        <v>281</v>
      </c>
    </row>
    <row r="208" spans="2:65" s="119" customFormat="1" ht="25.5" customHeight="1">
      <c r="B208" s="120"/>
      <c r="C208" s="192">
        <v>33</v>
      </c>
      <c r="D208" s="192" t="s">
        <v>135</v>
      </c>
      <c r="E208" s="193" t="s">
        <v>283</v>
      </c>
      <c r="F208" s="297" t="s">
        <v>284</v>
      </c>
      <c r="G208" s="297"/>
      <c r="H208" s="297"/>
      <c r="I208" s="297"/>
      <c r="J208" s="194" t="s">
        <v>285</v>
      </c>
      <c r="K208" s="195">
        <v>1</v>
      </c>
      <c r="L208" s="298"/>
      <c r="M208" s="298"/>
      <c r="N208" s="299">
        <f t="shared" si="10"/>
        <v>0</v>
      </c>
      <c r="O208" s="299"/>
      <c r="P208" s="299"/>
      <c r="Q208" s="299"/>
      <c r="R208" s="123"/>
      <c r="T208" s="187"/>
      <c r="U208" s="188" t="s">
        <v>35</v>
      </c>
      <c r="V208" s="189">
        <v>2.07</v>
      </c>
      <c r="W208" s="189">
        <f t="shared" si="11"/>
        <v>2.07</v>
      </c>
      <c r="X208" s="189">
        <v>0</v>
      </c>
      <c r="Y208" s="189">
        <f t="shared" si="12"/>
        <v>0</v>
      </c>
      <c r="Z208" s="189">
        <v>0</v>
      </c>
      <c r="AA208" s="190">
        <f t="shared" si="13"/>
        <v>0</v>
      </c>
      <c r="AR208" s="110" t="s">
        <v>139</v>
      </c>
      <c r="AT208" s="110" t="s">
        <v>135</v>
      </c>
      <c r="AU208" s="110" t="s">
        <v>81</v>
      </c>
      <c r="AY208" s="110" t="s">
        <v>134</v>
      </c>
      <c r="BE208" s="191">
        <f t="shared" si="14"/>
        <v>0</v>
      </c>
      <c r="BF208" s="191">
        <f t="shared" si="15"/>
        <v>0</v>
      </c>
      <c r="BG208" s="191">
        <f t="shared" si="16"/>
        <v>0</v>
      </c>
      <c r="BH208" s="191">
        <f t="shared" si="17"/>
        <v>0</v>
      </c>
      <c r="BI208" s="191">
        <f t="shared" si="18"/>
        <v>0</v>
      </c>
      <c r="BJ208" s="110" t="s">
        <v>76</v>
      </c>
      <c r="BK208" s="191">
        <f t="shared" si="19"/>
        <v>0</v>
      </c>
      <c r="BL208" s="110" t="s">
        <v>139</v>
      </c>
      <c r="BM208" s="110" t="s">
        <v>286</v>
      </c>
    </row>
    <row r="209" spans="2:63" s="180" customFormat="1" ht="29.85" customHeight="1">
      <c r="B209" s="176"/>
      <c r="C209" s="177"/>
      <c r="D209" s="201" t="s">
        <v>111</v>
      </c>
      <c r="E209" s="201"/>
      <c r="F209" s="201"/>
      <c r="G209" s="201"/>
      <c r="H209" s="201"/>
      <c r="I209" s="201"/>
      <c r="J209" s="201"/>
      <c r="K209" s="201"/>
      <c r="L209" s="230"/>
      <c r="M209" s="230"/>
      <c r="N209" s="303">
        <f>SUM(N210:Q214)</f>
        <v>0</v>
      </c>
      <c r="O209" s="303"/>
      <c r="P209" s="303"/>
      <c r="Q209" s="303"/>
      <c r="R209" s="179"/>
      <c r="T209" s="181"/>
      <c r="U209" s="177"/>
      <c r="V209" s="177"/>
      <c r="W209" s="182">
        <f>SUM(W210:W216)</f>
        <v>12.760605759999999</v>
      </c>
      <c r="X209" s="177"/>
      <c r="Y209" s="182">
        <f>SUM(Y210:Y216)</f>
        <v>19.200779785599998</v>
      </c>
      <c r="Z209" s="177"/>
      <c r="AA209" s="183">
        <f>SUM(AA210:AA216)</f>
        <v>0</v>
      </c>
      <c r="AR209" s="184" t="s">
        <v>76</v>
      </c>
      <c r="AT209" s="185" t="s">
        <v>68</v>
      </c>
      <c r="AU209" s="185" t="s">
        <v>76</v>
      </c>
      <c r="AY209" s="184" t="s">
        <v>134</v>
      </c>
      <c r="BK209" s="186">
        <f>SUM(BK210:BK216)</f>
        <v>0</v>
      </c>
    </row>
    <row r="210" spans="2:65" s="119" customFormat="1" ht="25.5" customHeight="1">
      <c r="B210" s="120"/>
      <c r="C210" s="192">
        <v>34</v>
      </c>
      <c r="D210" s="192" t="s">
        <v>135</v>
      </c>
      <c r="E210" s="193" t="s">
        <v>288</v>
      </c>
      <c r="F210" s="310" t="s">
        <v>289</v>
      </c>
      <c r="G210" s="310"/>
      <c r="H210" s="310"/>
      <c r="I210" s="310"/>
      <c r="J210" s="194" t="s">
        <v>150</v>
      </c>
      <c r="K210" s="195">
        <f>K211</f>
        <v>3.064</v>
      </c>
      <c r="L210" s="298"/>
      <c r="M210" s="298"/>
      <c r="N210" s="299">
        <f>ROUND(L210*K210,2)</f>
        <v>0</v>
      </c>
      <c r="O210" s="299"/>
      <c r="P210" s="299"/>
      <c r="Q210" s="299"/>
      <c r="R210" s="123"/>
      <c r="T210" s="187"/>
      <c r="U210" s="188" t="s">
        <v>35</v>
      </c>
      <c r="V210" s="189">
        <v>1.317</v>
      </c>
      <c r="W210" s="189">
        <f>V210*K210</f>
        <v>4.0352879999999995</v>
      </c>
      <c r="X210" s="189">
        <v>1.89077</v>
      </c>
      <c r="Y210" s="189">
        <f>X210*K210</f>
        <v>5.79331928</v>
      </c>
      <c r="Z210" s="189">
        <v>0</v>
      </c>
      <c r="AA210" s="190">
        <f>Z210*K210</f>
        <v>0</v>
      </c>
      <c r="AR210" s="110" t="s">
        <v>139</v>
      </c>
      <c r="AT210" s="110" t="s">
        <v>135</v>
      </c>
      <c r="AU210" s="110" t="s">
        <v>81</v>
      </c>
      <c r="AY210" s="110" t="s">
        <v>134</v>
      </c>
      <c r="BE210" s="191">
        <f>IF(U210="základní",N210,0)</f>
        <v>0</v>
      </c>
      <c r="BF210" s="191">
        <f>IF(U210="snížená",N210,0)</f>
        <v>0</v>
      </c>
      <c r="BG210" s="191">
        <f>IF(U210="zákl. přenesená",N210,0)</f>
        <v>0</v>
      </c>
      <c r="BH210" s="191">
        <f>IF(U210="sníž. přenesená",N210,0)</f>
        <v>0</v>
      </c>
      <c r="BI210" s="191">
        <f>IF(U210="nulová",N210,0)</f>
        <v>0</v>
      </c>
      <c r="BJ210" s="110" t="s">
        <v>76</v>
      </c>
      <c r="BK210" s="191">
        <f>ROUND(L210*K210,2)</f>
        <v>0</v>
      </c>
      <c r="BL210" s="110" t="s">
        <v>139</v>
      </c>
      <c r="BM210" s="110" t="s">
        <v>290</v>
      </c>
    </row>
    <row r="211" spans="2:51" s="207" customFormat="1" ht="16.5" customHeight="1">
      <c r="B211" s="202"/>
      <c r="C211" s="203"/>
      <c r="D211" s="203"/>
      <c r="E211" s="204"/>
      <c r="F211" s="313" t="s">
        <v>291</v>
      </c>
      <c r="G211" s="313"/>
      <c r="H211" s="313"/>
      <c r="I211" s="313"/>
      <c r="J211" s="203"/>
      <c r="K211" s="205">
        <v>3.064</v>
      </c>
      <c r="L211" s="228"/>
      <c r="M211" s="228"/>
      <c r="N211" s="203"/>
      <c r="O211" s="203"/>
      <c r="P211" s="203"/>
      <c r="Q211" s="203"/>
      <c r="R211" s="206"/>
      <c r="T211" s="208"/>
      <c r="U211" s="203"/>
      <c r="V211" s="203"/>
      <c r="W211" s="203"/>
      <c r="X211" s="203"/>
      <c r="Y211" s="203"/>
      <c r="Z211" s="203"/>
      <c r="AA211" s="209"/>
      <c r="AT211" s="210" t="s">
        <v>141</v>
      </c>
      <c r="AU211" s="210" t="s">
        <v>81</v>
      </c>
      <c r="AV211" s="207" t="s">
        <v>81</v>
      </c>
      <c r="AW211" s="207" t="s">
        <v>28</v>
      </c>
      <c r="AX211" s="207" t="s">
        <v>69</v>
      </c>
      <c r="AY211" s="210" t="s">
        <v>134</v>
      </c>
    </row>
    <row r="212" spans="2:65" s="119" customFormat="1" ht="25.5" customHeight="1">
      <c r="B212" s="120"/>
      <c r="C212" s="240">
        <v>35</v>
      </c>
      <c r="D212" s="192" t="s">
        <v>135</v>
      </c>
      <c r="E212" s="193"/>
      <c r="F212" s="310" t="s">
        <v>783</v>
      </c>
      <c r="G212" s="310"/>
      <c r="H212" s="310"/>
      <c r="I212" s="310"/>
      <c r="J212" s="194" t="s">
        <v>150</v>
      </c>
      <c r="K212" s="195">
        <f>K213</f>
        <v>3.6172799999999996</v>
      </c>
      <c r="L212" s="298"/>
      <c r="M212" s="298"/>
      <c r="N212" s="299">
        <f>ROUND(L212*K212,2)</f>
        <v>0</v>
      </c>
      <c r="O212" s="299"/>
      <c r="P212" s="299"/>
      <c r="Q212" s="299"/>
      <c r="R212" s="123"/>
      <c r="T212" s="187"/>
      <c r="U212" s="188" t="s">
        <v>35</v>
      </c>
      <c r="V212" s="189">
        <v>1.317</v>
      </c>
      <c r="W212" s="189">
        <f>V212*K212</f>
        <v>4.763957759999999</v>
      </c>
      <c r="X212" s="189">
        <v>1.89077</v>
      </c>
      <c r="Y212" s="189">
        <f>X212*K212</f>
        <v>6.8394445055999995</v>
      </c>
      <c r="Z212" s="189">
        <v>0</v>
      </c>
      <c r="AA212" s="190">
        <f>Z212*K212</f>
        <v>0</v>
      </c>
      <c r="AR212" s="110" t="s">
        <v>139</v>
      </c>
      <c r="AT212" s="110" t="s">
        <v>135</v>
      </c>
      <c r="AU212" s="110" t="s">
        <v>81</v>
      </c>
      <c r="AY212" s="110" t="s">
        <v>134</v>
      </c>
      <c r="BE212" s="191">
        <f>IF(U212="základní",N212,0)</f>
        <v>0</v>
      </c>
      <c r="BF212" s="191">
        <f>IF(U212="snížená",N212,0)</f>
        <v>0</v>
      </c>
      <c r="BG212" s="191">
        <f>IF(U212="zákl. přenesená",N212,0)</f>
        <v>0</v>
      </c>
      <c r="BH212" s="191">
        <f>IF(U212="sníž. přenesená",N212,0)</f>
        <v>0</v>
      </c>
      <c r="BI212" s="191">
        <f>IF(U212="nulová",N212,0)</f>
        <v>0</v>
      </c>
      <c r="BJ212" s="110" t="s">
        <v>76</v>
      </c>
      <c r="BK212" s="191">
        <f>ROUND(L212*K212,2)</f>
        <v>0</v>
      </c>
      <c r="BL212" s="110" t="s">
        <v>139</v>
      </c>
      <c r="BM212" s="110" t="s">
        <v>290</v>
      </c>
    </row>
    <row r="213" spans="2:51" s="119" customFormat="1" ht="16.5" customHeight="1">
      <c r="B213" s="120"/>
      <c r="C213" s="121"/>
      <c r="D213" s="121"/>
      <c r="E213" s="241"/>
      <c r="F213" s="314" t="s">
        <v>784</v>
      </c>
      <c r="G213" s="314"/>
      <c r="H213" s="314"/>
      <c r="I213" s="314"/>
      <c r="J213" s="121"/>
      <c r="K213" s="242">
        <f>3.14*2.4*2.4*0.2</f>
        <v>3.6172799999999996</v>
      </c>
      <c r="L213" s="261"/>
      <c r="M213" s="261"/>
      <c r="N213" s="121"/>
      <c r="O213" s="121"/>
      <c r="P213" s="121"/>
      <c r="Q213" s="121"/>
      <c r="R213" s="123"/>
      <c r="T213" s="243"/>
      <c r="U213" s="121"/>
      <c r="V213" s="121"/>
      <c r="W213" s="121"/>
      <c r="X213" s="121"/>
      <c r="Y213" s="121"/>
      <c r="Z213" s="121"/>
      <c r="AA213" s="244"/>
      <c r="AT213" s="110" t="s">
        <v>141</v>
      </c>
      <c r="AU213" s="110" t="s">
        <v>81</v>
      </c>
      <c r="AV213" s="119" t="s">
        <v>139</v>
      </c>
      <c r="AW213" s="119" t="s">
        <v>28</v>
      </c>
      <c r="AX213" s="119" t="s">
        <v>76</v>
      </c>
      <c r="AY213" s="110" t="s">
        <v>134</v>
      </c>
    </row>
    <row r="214" spans="2:65" s="119" customFormat="1" ht="25.5" customHeight="1">
      <c r="B214" s="120"/>
      <c r="C214" s="192">
        <v>36</v>
      </c>
      <c r="D214" s="192" t="s">
        <v>135</v>
      </c>
      <c r="E214" s="193" t="s">
        <v>293</v>
      </c>
      <c r="F214" s="297" t="s">
        <v>294</v>
      </c>
      <c r="G214" s="297"/>
      <c r="H214" s="297"/>
      <c r="I214" s="297"/>
      <c r="J214" s="194" t="s">
        <v>150</v>
      </c>
      <c r="K214" s="195">
        <v>2.704</v>
      </c>
      <c r="L214" s="298"/>
      <c r="M214" s="298"/>
      <c r="N214" s="299">
        <f>ROUND(L214*K214,2)</f>
        <v>0</v>
      </c>
      <c r="O214" s="299"/>
      <c r="P214" s="299"/>
      <c r="Q214" s="299"/>
      <c r="R214" s="123"/>
      <c r="T214" s="187"/>
      <c r="U214" s="188" t="s">
        <v>35</v>
      </c>
      <c r="V214" s="189">
        <v>1.465</v>
      </c>
      <c r="W214" s="189">
        <f>V214*K214</f>
        <v>3.9613600000000004</v>
      </c>
      <c r="X214" s="189">
        <v>2.429</v>
      </c>
      <c r="Y214" s="189">
        <f>X214*K214</f>
        <v>6.568016</v>
      </c>
      <c r="Z214" s="189">
        <v>0</v>
      </c>
      <c r="AA214" s="190">
        <f>Z214*K214</f>
        <v>0</v>
      </c>
      <c r="AR214" s="110" t="s">
        <v>139</v>
      </c>
      <c r="AT214" s="110" t="s">
        <v>135</v>
      </c>
      <c r="AU214" s="110" t="s">
        <v>81</v>
      </c>
      <c r="AY214" s="110" t="s">
        <v>134</v>
      </c>
      <c r="BE214" s="191">
        <f>IF(U214="základní",N214,0)</f>
        <v>0</v>
      </c>
      <c r="BF214" s="191">
        <f>IF(U214="snížená",N214,0)</f>
        <v>0</v>
      </c>
      <c r="BG214" s="191">
        <f>IF(U214="zákl. přenesená",N214,0)</f>
        <v>0</v>
      </c>
      <c r="BH214" s="191">
        <f>IF(U214="sníž. přenesená",N214,0)</f>
        <v>0</v>
      </c>
      <c r="BI214" s="191">
        <f>IF(U214="nulová",N214,0)</f>
        <v>0</v>
      </c>
      <c r="BJ214" s="110" t="s">
        <v>76</v>
      </c>
      <c r="BK214" s="191">
        <f>ROUND(L214*K214,2)</f>
        <v>0</v>
      </c>
      <c r="BL214" s="110" t="s">
        <v>139</v>
      </c>
      <c r="BM214" s="110" t="s">
        <v>295</v>
      </c>
    </row>
    <row r="215" spans="2:51" s="207" customFormat="1" ht="16.5" customHeight="1">
      <c r="B215" s="202"/>
      <c r="C215" s="203"/>
      <c r="D215" s="203"/>
      <c r="E215" s="204"/>
      <c r="F215" s="304" t="s">
        <v>296</v>
      </c>
      <c r="G215" s="304"/>
      <c r="H215" s="304"/>
      <c r="I215" s="304"/>
      <c r="J215" s="203"/>
      <c r="K215" s="205">
        <v>2.704</v>
      </c>
      <c r="L215" s="228"/>
      <c r="M215" s="228"/>
      <c r="N215" s="203"/>
      <c r="O215" s="203"/>
      <c r="P215" s="203"/>
      <c r="Q215" s="203"/>
      <c r="R215" s="206"/>
      <c r="T215" s="208"/>
      <c r="U215" s="203"/>
      <c r="V215" s="203"/>
      <c r="W215" s="203"/>
      <c r="X215" s="203"/>
      <c r="Y215" s="203"/>
      <c r="Z215" s="203"/>
      <c r="AA215" s="209"/>
      <c r="AT215" s="210" t="s">
        <v>141</v>
      </c>
      <c r="AU215" s="210" t="s">
        <v>81</v>
      </c>
      <c r="AV215" s="207" t="s">
        <v>81</v>
      </c>
      <c r="AW215" s="207" t="s">
        <v>28</v>
      </c>
      <c r="AX215" s="207" t="s">
        <v>69</v>
      </c>
      <c r="AY215" s="210" t="s">
        <v>134</v>
      </c>
    </row>
    <row r="216" spans="2:51" s="216" customFormat="1" ht="16.5" customHeight="1">
      <c r="B216" s="211"/>
      <c r="C216" s="212"/>
      <c r="D216" s="212"/>
      <c r="E216" s="213"/>
      <c r="F216" s="302" t="s">
        <v>142</v>
      </c>
      <c r="G216" s="302"/>
      <c r="H216" s="302"/>
      <c r="I216" s="302"/>
      <c r="J216" s="212"/>
      <c r="K216" s="214">
        <v>2.704</v>
      </c>
      <c r="L216" s="229"/>
      <c r="M216" s="229"/>
      <c r="N216" s="212"/>
      <c r="O216" s="212"/>
      <c r="P216" s="212"/>
      <c r="Q216" s="212"/>
      <c r="R216" s="215"/>
      <c r="T216" s="217"/>
      <c r="U216" s="212"/>
      <c r="V216" s="212"/>
      <c r="W216" s="212"/>
      <c r="X216" s="212"/>
      <c r="Y216" s="212"/>
      <c r="Z216" s="212"/>
      <c r="AA216" s="218"/>
      <c r="AT216" s="219" t="s">
        <v>141</v>
      </c>
      <c r="AU216" s="219" t="s">
        <v>81</v>
      </c>
      <c r="AV216" s="216" t="s">
        <v>139</v>
      </c>
      <c r="AW216" s="216" t="s">
        <v>28</v>
      </c>
      <c r="AX216" s="216" t="s">
        <v>76</v>
      </c>
      <c r="AY216" s="219" t="s">
        <v>134</v>
      </c>
    </row>
    <row r="217" spans="2:63" s="180" customFormat="1" ht="29.85" customHeight="1">
      <c r="B217" s="176"/>
      <c r="C217" s="177"/>
      <c r="D217" s="201" t="s">
        <v>112</v>
      </c>
      <c r="E217" s="201"/>
      <c r="F217" s="201"/>
      <c r="G217" s="201"/>
      <c r="H217" s="201"/>
      <c r="I217" s="201"/>
      <c r="J217" s="201"/>
      <c r="K217" s="201"/>
      <c r="L217" s="230"/>
      <c r="M217" s="230"/>
      <c r="N217" s="306">
        <f>SUM(N218:Q243)</f>
        <v>0</v>
      </c>
      <c r="O217" s="306"/>
      <c r="P217" s="306"/>
      <c r="Q217" s="306"/>
      <c r="R217" s="179"/>
      <c r="T217" s="181"/>
      <c r="U217" s="177"/>
      <c r="V217" s="177"/>
      <c r="W217" s="182">
        <f>SUM(W218:W243)</f>
        <v>57.13927200000001</v>
      </c>
      <c r="X217" s="177"/>
      <c r="Y217" s="182">
        <f>SUM(Y218:Y243)</f>
        <v>1.3650823600000002</v>
      </c>
      <c r="Z217" s="177"/>
      <c r="AA217" s="183">
        <f>SUM(AA218:AA243)</f>
        <v>0</v>
      </c>
      <c r="AR217" s="184" t="s">
        <v>76</v>
      </c>
      <c r="AT217" s="185" t="s">
        <v>68</v>
      </c>
      <c r="AU217" s="185" t="s">
        <v>76</v>
      </c>
      <c r="AY217" s="184" t="s">
        <v>134</v>
      </c>
      <c r="BK217" s="186">
        <f>SUM(BK218:BK243)</f>
        <v>0</v>
      </c>
    </row>
    <row r="218" spans="2:65" s="119" customFormat="1" ht="38.25" customHeight="1">
      <c r="B218" s="120"/>
      <c r="C218" s="192">
        <v>37</v>
      </c>
      <c r="D218" s="192" t="s">
        <v>135</v>
      </c>
      <c r="E218" s="193" t="s">
        <v>299</v>
      </c>
      <c r="F218" s="297" t="s">
        <v>300</v>
      </c>
      <c r="G218" s="297"/>
      <c r="H218" s="297"/>
      <c r="I218" s="297"/>
      <c r="J218" s="194" t="s">
        <v>197</v>
      </c>
      <c r="K218" s="195">
        <v>38.3</v>
      </c>
      <c r="L218" s="298"/>
      <c r="M218" s="298"/>
      <c r="N218" s="299">
        <f>ROUND(L218*K218,2)</f>
        <v>0</v>
      </c>
      <c r="O218" s="299"/>
      <c r="P218" s="299"/>
      <c r="Q218" s="299"/>
      <c r="R218" s="123"/>
      <c r="T218" s="187"/>
      <c r="U218" s="188" t="s">
        <v>35</v>
      </c>
      <c r="V218" s="189">
        <v>0.3410000000000001</v>
      </c>
      <c r="W218" s="189">
        <f>V218*K218</f>
        <v>13.060300000000002</v>
      </c>
      <c r="X218" s="189">
        <v>0</v>
      </c>
      <c r="Y218" s="189">
        <f>X218*K218</f>
        <v>0</v>
      </c>
      <c r="Z218" s="189">
        <v>0</v>
      </c>
      <c r="AA218" s="190">
        <f>Z218*K218</f>
        <v>0</v>
      </c>
      <c r="AR218" s="110" t="s">
        <v>139</v>
      </c>
      <c r="AT218" s="110" t="s">
        <v>135</v>
      </c>
      <c r="AU218" s="110" t="s">
        <v>81</v>
      </c>
      <c r="AY218" s="110" t="s">
        <v>134</v>
      </c>
      <c r="BE218" s="191">
        <f>IF(U218="základní",N218,0)</f>
        <v>0</v>
      </c>
      <c r="BF218" s="191">
        <f>IF(U218="snížená",N218,0)</f>
        <v>0</v>
      </c>
      <c r="BG218" s="191">
        <f>IF(U218="zákl. přenesená",N218,0)</f>
        <v>0</v>
      </c>
      <c r="BH218" s="191">
        <f>IF(U218="sníž. přenesená",N218,0)</f>
        <v>0</v>
      </c>
      <c r="BI218" s="191">
        <f>IF(U218="nulová",N218,0)</f>
        <v>0</v>
      </c>
      <c r="BJ218" s="110" t="s">
        <v>76</v>
      </c>
      <c r="BK218" s="191">
        <f>ROUND(L218*K218,2)</f>
        <v>0</v>
      </c>
      <c r="BL218" s="110" t="s">
        <v>139</v>
      </c>
      <c r="BM218" s="110" t="s">
        <v>301</v>
      </c>
    </row>
    <row r="219" spans="2:51" s="207" customFormat="1" ht="16.5" customHeight="1">
      <c r="B219" s="202"/>
      <c r="C219" s="203"/>
      <c r="D219" s="203"/>
      <c r="E219" s="204"/>
      <c r="F219" s="304" t="s">
        <v>302</v>
      </c>
      <c r="G219" s="304"/>
      <c r="H219" s="304"/>
      <c r="I219" s="304"/>
      <c r="J219" s="203"/>
      <c r="K219" s="205">
        <v>38.3</v>
      </c>
      <c r="L219" s="228"/>
      <c r="M219" s="228"/>
      <c r="N219" s="203"/>
      <c r="O219" s="203"/>
      <c r="P219" s="203"/>
      <c r="Q219" s="203"/>
      <c r="R219" s="206"/>
      <c r="T219" s="208"/>
      <c r="U219" s="203"/>
      <c r="V219" s="203"/>
      <c r="W219" s="203"/>
      <c r="X219" s="203"/>
      <c r="Y219" s="203"/>
      <c r="Z219" s="203"/>
      <c r="AA219" s="209"/>
      <c r="AT219" s="210" t="s">
        <v>141</v>
      </c>
      <c r="AU219" s="210" t="s">
        <v>81</v>
      </c>
      <c r="AV219" s="207" t="s">
        <v>81</v>
      </c>
      <c r="AW219" s="207" t="s">
        <v>28</v>
      </c>
      <c r="AX219" s="207" t="s">
        <v>69</v>
      </c>
      <c r="AY219" s="210" t="s">
        <v>134</v>
      </c>
    </row>
    <row r="220" spans="2:51" s="216" customFormat="1" ht="16.5" customHeight="1">
      <c r="B220" s="211"/>
      <c r="C220" s="212"/>
      <c r="D220" s="212"/>
      <c r="E220" s="213"/>
      <c r="F220" s="302" t="s">
        <v>142</v>
      </c>
      <c r="G220" s="302"/>
      <c r="H220" s="302"/>
      <c r="I220" s="302"/>
      <c r="J220" s="212"/>
      <c r="K220" s="214">
        <v>38.3</v>
      </c>
      <c r="L220" s="229"/>
      <c r="M220" s="229"/>
      <c r="N220" s="212"/>
      <c r="O220" s="212"/>
      <c r="P220" s="212"/>
      <c r="Q220" s="212"/>
      <c r="R220" s="215"/>
      <c r="T220" s="217"/>
      <c r="U220" s="212"/>
      <c r="V220" s="212"/>
      <c r="W220" s="212"/>
      <c r="X220" s="212"/>
      <c r="Y220" s="212"/>
      <c r="Z220" s="212"/>
      <c r="AA220" s="218"/>
      <c r="AT220" s="219" t="s">
        <v>141</v>
      </c>
      <c r="AU220" s="219" t="s">
        <v>81</v>
      </c>
      <c r="AV220" s="216" t="s">
        <v>139</v>
      </c>
      <c r="AW220" s="216" t="s">
        <v>28</v>
      </c>
      <c r="AX220" s="216" t="s">
        <v>76</v>
      </c>
      <c r="AY220" s="219" t="s">
        <v>134</v>
      </c>
    </row>
    <row r="221" spans="2:65" s="119" customFormat="1" ht="25.5" customHeight="1">
      <c r="B221" s="120"/>
      <c r="C221" s="220">
        <v>38</v>
      </c>
      <c r="D221" s="220" t="s">
        <v>210</v>
      </c>
      <c r="E221" s="221" t="s">
        <v>304</v>
      </c>
      <c r="F221" s="307" t="s">
        <v>305</v>
      </c>
      <c r="G221" s="307"/>
      <c r="H221" s="307"/>
      <c r="I221" s="307"/>
      <c r="J221" s="222" t="s">
        <v>197</v>
      </c>
      <c r="K221" s="223">
        <v>38.3</v>
      </c>
      <c r="L221" s="308"/>
      <c r="M221" s="308"/>
      <c r="N221" s="309">
        <f>ROUND(L221*K221,2)</f>
        <v>0</v>
      </c>
      <c r="O221" s="309"/>
      <c r="P221" s="309"/>
      <c r="Q221" s="309"/>
      <c r="R221" s="123"/>
      <c r="T221" s="187"/>
      <c r="U221" s="188" t="s">
        <v>35</v>
      </c>
      <c r="V221" s="189">
        <v>0</v>
      </c>
      <c r="W221" s="189">
        <f>V221*K221</f>
        <v>0</v>
      </c>
      <c r="X221" s="189">
        <v>0.00318</v>
      </c>
      <c r="Y221" s="189">
        <f>X221*K221</f>
        <v>0.121794</v>
      </c>
      <c r="Z221" s="189">
        <v>0</v>
      </c>
      <c r="AA221" s="190">
        <f>Z221*K221</f>
        <v>0</v>
      </c>
      <c r="AR221" s="110" t="s">
        <v>173</v>
      </c>
      <c r="AT221" s="110" t="s">
        <v>210</v>
      </c>
      <c r="AU221" s="110" t="s">
        <v>81</v>
      </c>
      <c r="AY221" s="110" t="s">
        <v>134</v>
      </c>
      <c r="BE221" s="191">
        <f>IF(U221="základní",N221,0)</f>
        <v>0</v>
      </c>
      <c r="BF221" s="191">
        <f>IF(U221="snížená",N221,0)</f>
        <v>0</v>
      </c>
      <c r="BG221" s="191">
        <f>IF(U221="zákl. přenesená",N221,0)</f>
        <v>0</v>
      </c>
      <c r="BH221" s="191">
        <f>IF(U221="sníž. přenesená",N221,0)</f>
        <v>0</v>
      </c>
      <c r="BI221" s="191">
        <f>IF(U221="nulová",N221,0)</f>
        <v>0</v>
      </c>
      <c r="BJ221" s="110" t="s">
        <v>76</v>
      </c>
      <c r="BK221" s="191">
        <f>ROUND(L221*K221,2)</f>
        <v>0</v>
      </c>
      <c r="BL221" s="110" t="s">
        <v>139</v>
      </c>
      <c r="BM221" s="110" t="s">
        <v>306</v>
      </c>
    </row>
    <row r="222" spans="2:65" s="119" customFormat="1" ht="16.5" customHeight="1">
      <c r="B222" s="120"/>
      <c r="C222" s="192">
        <v>39</v>
      </c>
      <c r="D222" s="192" t="s">
        <v>135</v>
      </c>
      <c r="E222" s="193" t="s">
        <v>308</v>
      </c>
      <c r="F222" s="297" t="s">
        <v>309</v>
      </c>
      <c r="G222" s="297"/>
      <c r="H222" s="297"/>
      <c r="I222" s="297"/>
      <c r="J222" s="194" t="s">
        <v>197</v>
      </c>
      <c r="K222" s="195">
        <v>10.2</v>
      </c>
      <c r="L222" s="298"/>
      <c r="M222" s="298"/>
      <c r="N222" s="299">
        <f>ROUND(L222*K222,2)</f>
        <v>0</v>
      </c>
      <c r="O222" s="299"/>
      <c r="P222" s="299"/>
      <c r="Q222" s="299"/>
      <c r="R222" s="123"/>
      <c r="T222" s="187"/>
      <c r="U222" s="188" t="s">
        <v>35</v>
      </c>
      <c r="V222" s="189">
        <v>0.2800000000000001</v>
      </c>
      <c r="W222" s="189">
        <f>V222*K222</f>
        <v>2.8560000000000008</v>
      </c>
      <c r="X222" s="189">
        <v>0.0041</v>
      </c>
      <c r="Y222" s="189">
        <f>X222*K222</f>
        <v>0.04182</v>
      </c>
      <c r="Z222" s="189">
        <v>0</v>
      </c>
      <c r="AA222" s="190">
        <f>Z222*K222</f>
        <v>0</v>
      </c>
      <c r="AR222" s="110" t="s">
        <v>139</v>
      </c>
      <c r="AT222" s="110" t="s">
        <v>135</v>
      </c>
      <c r="AU222" s="110" t="s">
        <v>81</v>
      </c>
      <c r="AY222" s="110" t="s">
        <v>134</v>
      </c>
      <c r="BE222" s="191">
        <f>IF(U222="základní",N222,0)</f>
        <v>0</v>
      </c>
      <c r="BF222" s="191">
        <f>IF(U222="snížená",N222,0)</f>
        <v>0</v>
      </c>
      <c r="BG222" s="191">
        <f>IF(U222="zákl. přenesená",N222,0)</f>
        <v>0</v>
      </c>
      <c r="BH222" s="191">
        <f>IF(U222="sníž. přenesená",N222,0)</f>
        <v>0</v>
      </c>
      <c r="BI222" s="191">
        <f>IF(U222="nulová",N222,0)</f>
        <v>0</v>
      </c>
      <c r="BJ222" s="110" t="s">
        <v>76</v>
      </c>
      <c r="BK222" s="191">
        <f>ROUND(L222*K222,2)</f>
        <v>0</v>
      </c>
      <c r="BL222" s="110" t="s">
        <v>139</v>
      </c>
      <c r="BM222" s="110" t="s">
        <v>310</v>
      </c>
    </row>
    <row r="223" spans="2:51" s="207" customFormat="1" ht="16.5" customHeight="1">
      <c r="B223" s="202"/>
      <c r="C223" s="203"/>
      <c r="D223" s="203"/>
      <c r="E223" s="204"/>
      <c r="F223" s="304" t="s">
        <v>311</v>
      </c>
      <c r="G223" s="304"/>
      <c r="H223" s="304"/>
      <c r="I223" s="304"/>
      <c r="J223" s="203"/>
      <c r="K223" s="205">
        <v>10.2</v>
      </c>
      <c r="L223" s="228"/>
      <c r="M223" s="228"/>
      <c r="N223" s="203"/>
      <c r="O223" s="203"/>
      <c r="P223" s="203"/>
      <c r="Q223" s="203"/>
      <c r="R223" s="206"/>
      <c r="T223" s="208"/>
      <c r="U223" s="203"/>
      <c r="V223" s="203"/>
      <c r="W223" s="203"/>
      <c r="X223" s="203"/>
      <c r="Y223" s="203"/>
      <c r="Z223" s="203"/>
      <c r="AA223" s="209"/>
      <c r="AT223" s="210" t="s">
        <v>141</v>
      </c>
      <c r="AU223" s="210" t="s">
        <v>81</v>
      </c>
      <c r="AV223" s="207" t="s">
        <v>81</v>
      </c>
      <c r="AW223" s="207" t="s">
        <v>28</v>
      </c>
      <c r="AX223" s="207" t="s">
        <v>69</v>
      </c>
      <c r="AY223" s="210" t="s">
        <v>134</v>
      </c>
    </row>
    <row r="224" spans="2:51" s="216" customFormat="1" ht="16.5" customHeight="1">
      <c r="B224" s="211"/>
      <c r="C224" s="212"/>
      <c r="D224" s="212"/>
      <c r="E224" s="213"/>
      <c r="F224" s="302" t="s">
        <v>142</v>
      </c>
      <c r="G224" s="302"/>
      <c r="H224" s="302"/>
      <c r="I224" s="302"/>
      <c r="J224" s="212"/>
      <c r="K224" s="214">
        <v>10.2</v>
      </c>
      <c r="L224" s="229"/>
      <c r="M224" s="229"/>
      <c r="N224" s="212"/>
      <c r="O224" s="212"/>
      <c r="P224" s="212"/>
      <c r="Q224" s="212"/>
      <c r="R224" s="215"/>
      <c r="T224" s="217"/>
      <c r="U224" s="212"/>
      <c r="V224" s="212"/>
      <c r="W224" s="212"/>
      <c r="X224" s="212"/>
      <c r="Y224" s="212"/>
      <c r="Z224" s="212"/>
      <c r="AA224" s="218"/>
      <c r="AT224" s="219" t="s">
        <v>141</v>
      </c>
      <c r="AU224" s="219" t="s">
        <v>81</v>
      </c>
      <c r="AV224" s="216" t="s">
        <v>139</v>
      </c>
      <c r="AW224" s="216" t="s">
        <v>28</v>
      </c>
      <c r="AX224" s="216" t="s">
        <v>76</v>
      </c>
      <c r="AY224" s="219" t="s">
        <v>134</v>
      </c>
    </row>
    <row r="225" spans="2:65" s="119" customFormat="1" ht="16.5" customHeight="1">
      <c r="B225" s="120"/>
      <c r="C225" s="192">
        <v>40</v>
      </c>
      <c r="D225" s="192" t="s">
        <v>135</v>
      </c>
      <c r="E225" s="193" t="s">
        <v>313</v>
      </c>
      <c r="F225" s="297" t="s">
        <v>314</v>
      </c>
      <c r="G225" s="297"/>
      <c r="H225" s="297"/>
      <c r="I225" s="297"/>
      <c r="J225" s="194" t="s">
        <v>197</v>
      </c>
      <c r="K225" s="195">
        <v>9.2</v>
      </c>
      <c r="L225" s="298"/>
      <c r="M225" s="298"/>
      <c r="N225" s="299">
        <f>ROUND(L225*K225,2)</f>
        <v>0</v>
      </c>
      <c r="O225" s="299"/>
      <c r="P225" s="299"/>
      <c r="Q225" s="299"/>
      <c r="R225" s="123"/>
      <c r="T225" s="187"/>
      <c r="U225" s="188" t="s">
        <v>35</v>
      </c>
      <c r="V225" s="189">
        <v>0.2800000000000001</v>
      </c>
      <c r="W225" s="189">
        <f>V225*K225</f>
        <v>2.5760000000000005</v>
      </c>
      <c r="X225" s="189">
        <v>0.0041</v>
      </c>
      <c r="Y225" s="189">
        <f>X225*K225</f>
        <v>0.037720000000000004</v>
      </c>
      <c r="Z225" s="189">
        <v>0</v>
      </c>
      <c r="AA225" s="190">
        <f>Z225*K225</f>
        <v>0</v>
      </c>
      <c r="AR225" s="110" t="s">
        <v>139</v>
      </c>
      <c r="AT225" s="110" t="s">
        <v>135</v>
      </c>
      <c r="AU225" s="110" t="s">
        <v>81</v>
      </c>
      <c r="AY225" s="110" t="s">
        <v>134</v>
      </c>
      <c r="BE225" s="191">
        <f>IF(U225="základní",N225,0)</f>
        <v>0</v>
      </c>
      <c r="BF225" s="191">
        <f>IF(U225="snížená",N225,0)</f>
        <v>0</v>
      </c>
      <c r="BG225" s="191">
        <f>IF(U225="zákl. přenesená",N225,0)</f>
        <v>0</v>
      </c>
      <c r="BH225" s="191">
        <f>IF(U225="sníž. přenesená",N225,0)</f>
        <v>0</v>
      </c>
      <c r="BI225" s="191">
        <f>IF(U225="nulová",N225,0)</f>
        <v>0</v>
      </c>
      <c r="BJ225" s="110" t="s">
        <v>76</v>
      </c>
      <c r="BK225" s="191">
        <f>ROUND(L225*K225,2)</f>
        <v>0</v>
      </c>
      <c r="BL225" s="110" t="s">
        <v>139</v>
      </c>
      <c r="BM225" s="110" t="s">
        <v>315</v>
      </c>
    </row>
    <row r="226" spans="2:51" s="207" customFormat="1" ht="16.5" customHeight="1">
      <c r="B226" s="202"/>
      <c r="C226" s="203"/>
      <c r="D226" s="203"/>
      <c r="E226" s="204"/>
      <c r="F226" s="304" t="s">
        <v>316</v>
      </c>
      <c r="G226" s="304"/>
      <c r="H226" s="304"/>
      <c r="I226" s="304"/>
      <c r="J226" s="203"/>
      <c r="K226" s="205">
        <v>9.2</v>
      </c>
      <c r="L226" s="228"/>
      <c r="M226" s="228"/>
      <c r="N226" s="203"/>
      <c r="O226" s="203"/>
      <c r="P226" s="203"/>
      <c r="Q226" s="203"/>
      <c r="R226" s="206"/>
      <c r="T226" s="208"/>
      <c r="U226" s="203"/>
      <c r="V226" s="203"/>
      <c r="W226" s="203"/>
      <c r="X226" s="203"/>
      <c r="Y226" s="203"/>
      <c r="Z226" s="203"/>
      <c r="AA226" s="209"/>
      <c r="AT226" s="210" t="s">
        <v>141</v>
      </c>
      <c r="AU226" s="210" t="s">
        <v>81</v>
      </c>
      <c r="AV226" s="207" t="s">
        <v>81</v>
      </c>
      <c r="AW226" s="207" t="s">
        <v>28</v>
      </c>
      <c r="AX226" s="207" t="s">
        <v>69</v>
      </c>
      <c r="AY226" s="210" t="s">
        <v>134</v>
      </c>
    </row>
    <row r="227" spans="2:51" s="216" customFormat="1" ht="16.5" customHeight="1">
      <c r="B227" s="211"/>
      <c r="C227" s="212"/>
      <c r="D227" s="212"/>
      <c r="E227" s="213"/>
      <c r="F227" s="302" t="s">
        <v>142</v>
      </c>
      <c r="G227" s="302"/>
      <c r="H227" s="302"/>
      <c r="I227" s="302"/>
      <c r="J227" s="212"/>
      <c r="K227" s="214">
        <v>9.2</v>
      </c>
      <c r="L227" s="229"/>
      <c r="M227" s="229"/>
      <c r="N227" s="212"/>
      <c r="O227" s="212"/>
      <c r="P227" s="212"/>
      <c r="Q227" s="212"/>
      <c r="R227" s="215"/>
      <c r="T227" s="217"/>
      <c r="U227" s="212"/>
      <c r="V227" s="212"/>
      <c r="W227" s="212"/>
      <c r="X227" s="212"/>
      <c r="Y227" s="212"/>
      <c r="Z227" s="212"/>
      <c r="AA227" s="218"/>
      <c r="AT227" s="219" t="s">
        <v>141</v>
      </c>
      <c r="AU227" s="219" t="s">
        <v>81</v>
      </c>
      <c r="AV227" s="216" t="s">
        <v>139</v>
      </c>
      <c r="AW227" s="216" t="s">
        <v>28</v>
      </c>
      <c r="AX227" s="216" t="s">
        <v>76</v>
      </c>
      <c r="AY227" s="219" t="s">
        <v>134</v>
      </c>
    </row>
    <row r="228" spans="2:65" s="119" customFormat="1" ht="25.5" customHeight="1">
      <c r="B228" s="120"/>
      <c r="C228" s="192">
        <v>41</v>
      </c>
      <c r="D228" s="192" t="s">
        <v>135</v>
      </c>
      <c r="E228" s="193" t="s">
        <v>318</v>
      </c>
      <c r="F228" s="297" t="s">
        <v>319</v>
      </c>
      <c r="G228" s="297"/>
      <c r="H228" s="297"/>
      <c r="I228" s="297"/>
      <c r="J228" s="194" t="s">
        <v>285</v>
      </c>
      <c r="K228" s="195">
        <v>2</v>
      </c>
      <c r="L228" s="298"/>
      <c r="M228" s="298"/>
      <c r="N228" s="299">
        <f>ROUND(L228*K228,2)</f>
        <v>0</v>
      </c>
      <c r="O228" s="299"/>
      <c r="P228" s="299"/>
      <c r="Q228" s="299"/>
      <c r="R228" s="123"/>
      <c r="T228" s="187"/>
      <c r="U228" s="188" t="s">
        <v>35</v>
      </c>
      <c r="V228" s="189">
        <v>0.675</v>
      </c>
      <c r="W228" s="189">
        <f>V228*K228</f>
        <v>1.35</v>
      </c>
      <c r="X228" s="189">
        <v>0</v>
      </c>
      <c r="Y228" s="189">
        <f>X228*K228</f>
        <v>0</v>
      </c>
      <c r="Z228" s="189">
        <v>0</v>
      </c>
      <c r="AA228" s="190">
        <f>Z228*K228</f>
        <v>0</v>
      </c>
      <c r="AR228" s="110" t="s">
        <v>139</v>
      </c>
      <c r="AT228" s="110" t="s">
        <v>135</v>
      </c>
      <c r="AU228" s="110" t="s">
        <v>81</v>
      </c>
      <c r="AY228" s="110" t="s">
        <v>134</v>
      </c>
      <c r="BE228" s="191">
        <f>IF(U228="základní",N228,0)</f>
        <v>0</v>
      </c>
      <c r="BF228" s="191">
        <f>IF(U228="snížená",N228,0)</f>
        <v>0</v>
      </c>
      <c r="BG228" s="191">
        <f>IF(U228="zákl. přenesená",N228,0)</f>
        <v>0</v>
      </c>
      <c r="BH228" s="191">
        <f>IF(U228="sníž. přenesená",N228,0)</f>
        <v>0</v>
      </c>
      <c r="BI228" s="191">
        <f>IF(U228="nulová",N228,0)</f>
        <v>0</v>
      </c>
      <c r="BJ228" s="110" t="s">
        <v>76</v>
      </c>
      <c r="BK228" s="191">
        <f>ROUND(L228*K228,2)</f>
        <v>0</v>
      </c>
      <c r="BL228" s="110" t="s">
        <v>139</v>
      </c>
      <c r="BM228" s="110" t="s">
        <v>320</v>
      </c>
    </row>
    <row r="229" spans="2:65" s="119" customFormat="1" ht="25.5" customHeight="1">
      <c r="B229" s="120"/>
      <c r="C229" s="220">
        <v>42</v>
      </c>
      <c r="D229" s="220" t="s">
        <v>210</v>
      </c>
      <c r="E229" s="221" t="s">
        <v>322</v>
      </c>
      <c r="F229" s="307" t="s">
        <v>323</v>
      </c>
      <c r="G229" s="307"/>
      <c r="H229" s="307"/>
      <c r="I229" s="307"/>
      <c r="J229" s="222" t="s">
        <v>285</v>
      </c>
      <c r="K229" s="223">
        <v>2</v>
      </c>
      <c r="L229" s="308"/>
      <c r="M229" s="308"/>
      <c r="N229" s="309">
        <f>ROUND(L229*K229,2)</f>
        <v>0</v>
      </c>
      <c r="O229" s="309"/>
      <c r="P229" s="309"/>
      <c r="Q229" s="309"/>
      <c r="R229" s="123"/>
      <c r="T229" s="187"/>
      <c r="U229" s="188" t="s">
        <v>35</v>
      </c>
      <c r="V229" s="189">
        <v>0</v>
      </c>
      <c r="W229" s="189">
        <f>V229*K229</f>
        <v>0</v>
      </c>
      <c r="X229" s="189">
        <v>0.00072</v>
      </c>
      <c r="Y229" s="189">
        <f>X229*K229</f>
        <v>0.00144</v>
      </c>
      <c r="Z229" s="189">
        <v>0</v>
      </c>
      <c r="AA229" s="190">
        <f>Z229*K229</f>
        <v>0</v>
      </c>
      <c r="AR229" s="110" t="s">
        <v>173</v>
      </c>
      <c r="AT229" s="110" t="s">
        <v>210</v>
      </c>
      <c r="AU229" s="110" t="s">
        <v>81</v>
      </c>
      <c r="AY229" s="110" t="s">
        <v>134</v>
      </c>
      <c r="BE229" s="191">
        <f>IF(U229="základní",N229,0)</f>
        <v>0</v>
      </c>
      <c r="BF229" s="191">
        <f>IF(U229="snížená",N229,0)</f>
        <v>0</v>
      </c>
      <c r="BG229" s="191">
        <f>IF(U229="zákl. přenesená",N229,0)</f>
        <v>0</v>
      </c>
      <c r="BH229" s="191">
        <f>IF(U229="sníž. přenesená",N229,0)</f>
        <v>0</v>
      </c>
      <c r="BI229" s="191">
        <f>IF(U229="nulová",N229,0)</f>
        <v>0</v>
      </c>
      <c r="BJ229" s="110" t="s">
        <v>76</v>
      </c>
      <c r="BK229" s="191">
        <f>ROUND(L229*K229,2)</f>
        <v>0</v>
      </c>
      <c r="BL229" s="110" t="s">
        <v>139</v>
      </c>
      <c r="BM229" s="110" t="s">
        <v>324</v>
      </c>
    </row>
    <row r="230" spans="2:65" s="119" customFormat="1" ht="25.5" customHeight="1">
      <c r="B230" s="120"/>
      <c r="C230" s="192">
        <v>43</v>
      </c>
      <c r="D230" s="192" t="s">
        <v>135</v>
      </c>
      <c r="E230" s="193" t="s">
        <v>326</v>
      </c>
      <c r="F230" s="297" t="s">
        <v>327</v>
      </c>
      <c r="G230" s="297"/>
      <c r="H230" s="297"/>
      <c r="I230" s="297"/>
      <c r="J230" s="194" t="s">
        <v>285</v>
      </c>
      <c r="K230" s="195">
        <v>4</v>
      </c>
      <c r="L230" s="298"/>
      <c r="M230" s="298"/>
      <c r="N230" s="299">
        <f>ROUND(L230*K230,2)</f>
        <v>0</v>
      </c>
      <c r="O230" s="299"/>
      <c r="P230" s="299"/>
      <c r="Q230" s="299"/>
      <c r="R230" s="123"/>
      <c r="T230" s="187"/>
      <c r="U230" s="188" t="s">
        <v>35</v>
      </c>
      <c r="V230" s="189">
        <v>0.619</v>
      </c>
      <c r="W230" s="189">
        <f>V230*K230</f>
        <v>2.476</v>
      </c>
      <c r="X230" s="189">
        <v>0</v>
      </c>
      <c r="Y230" s="189">
        <f>X230*K230</f>
        <v>0</v>
      </c>
      <c r="Z230" s="189">
        <v>0</v>
      </c>
      <c r="AA230" s="190">
        <f>Z230*K230</f>
        <v>0</v>
      </c>
      <c r="AR230" s="110" t="s">
        <v>139</v>
      </c>
      <c r="AT230" s="110" t="s">
        <v>135</v>
      </c>
      <c r="AU230" s="110" t="s">
        <v>81</v>
      </c>
      <c r="AY230" s="110" t="s">
        <v>134</v>
      </c>
      <c r="BE230" s="191">
        <f>IF(U230="základní",N230,0)</f>
        <v>0</v>
      </c>
      <c r="BF230" s="191">
        <f>IF(U230="snížená",N230,0)</f>
        <v>0</v>
      </c>
      <c r="BG230" s="191">
        <f>IF(U230="zákl. přenesená",N230,0)</f>
        <v>0</v>
      </c>
      <c r="BH230" s="191">
        <f>IF(U230="sníž. přenesená",N230,0)</f>
        <v>0</v>
      </c>
      <c r="BI230" s="191">
        <f>IF(U230="nulová",N230,0)</f>
        <v>0</v>
      </c>
      <c r="BJ230" s="110" t="s">
        <v>76</v>
      </c>
      <c r="BK230" s="191">
        <f>ROUND(L230*K230,2)</f>
        <v>0</v>
      </c>
      <c r="BL230" s="110" t="s">
        <v>139</v>
      </c>
      <c r="BM230" s="110" t="s">
        <v>328</v>
      </c>
    </row>
    <row r="231" spans="2:51" s="207" customFormat="1" ht="16.5" customHeight="1">
      <c r="B231" s="202"/>
      <c r="C231" s="203"/>
      <c r="D231" s="203"/>
      <c r="E231" s="204"/>
      <c r="F231" s="304" t="s">
        <v>329</v>
      </c>
      <c r="G231" s="304"/>
      <c r="H231" s="304"/>
      <c r="I231" s="304"/>
      <c r="J231" s="203"/>
      <c r="K231" s="205">
        <v>4</v>
      </c>
      <c r="L231" s="228"/>
      <c r="M231" s="228"/>
      <c r="N231" s="203"/>
      <c r="O231" s="203"/>
      <c r="P231" s="203"/>
      <c r="Q231" s="203"/>
      <c r="R231" s="206"/>
      <c r="T231" s="208"/>
      <c r="U231" s="203"/>
      <c r="V231" s="203"/>
      <c r="W231" s="203"/>
      <c r="X231" s="203"/>
      <c r="Y231" s="203"/>
      <c r="Z231" s="203"/>
      <c r="AA231" s="209"/>
      <c r="AT231" s="210" t="s">
        <v>141</v>
      </c>
      <c r="AU231" s="210" t="s">
        <v>81</v>
      </c>
      <c r="AV231" s="207" t="s">
        <v>81</v>
      </c>
      <c r="AW231" s="207" t="s">
        <v>28</v>
      </c>
      <c r="AX231" s="207" t="s">
        <v>69</v>
      </c>
      <c r="AY231" s="210" t="s">
        <v>134</v>
      </c>
    </row>
    <row r="232" spans="2:51" s="216" customFormat="1" ht="16.5" customHeight="1">
      <c r="B232" s="211"/>
      <c r="C232" s="212"/>
      <c r="D232" s="212"/>
      <c r="E232" s="213"/>
      <c r="F232" s="302" t="s">
        <v>142</v>
      </c>
      <c r="G232" s="302"/>
      <c r="H232" s="302"/>
      <c r="I232" s="302"/>
      <c r="J232" s="212"/>
      <c r="K232" s="214">
        <v>4</v>
      </c>
      <c r="L232" s="229"/>
      <c r="M232" s="229"/>
      <c r="N232" s="212"/>
      <c r="O232" s="212"/>
      <c r="P232" s="212"/>
      <c r="Q232" s="212"/>
      <c r="R232" s="215"/>
      <c r="T232" s="217"/>
      <c r="U232" s="212"/>
      <c r="V232" s="212"/>
      <c r="W232" s="212"/>
      <c r="X232" s="212"/>
      <c r="Y232" s="212"/>
      <c r="Z232" s="212"/>
      <c r="AA232" s="218"/>
      <c r="AT232" s="219" t="s">
        <v>141</v>
      </c>
      <c r="AU232" s="219" t="s">
        <v>81</v>
      </c>
      <c r="AV232" s="216" t="s">
        <v>139</v>
      </c>
      <c r="AW232" s="216" t="s">
        <v>28</v>
      </c>
      <c r="AX232" s="216" t="s">
        <v>76</v>
      </c>
      <c r="AY232" s="219" t="s">
        <v>134</v>
      </c>
    </row>
    <row r="233" spans="2:65" s="119" customFormat="1" ht="25.5" customHeight="1">
      <c r="B233" s="120"/>
      <c r="C233" s="220">
        <v>44</v>
      </c>
      <c r="D233" s="220" t="s">
        <v>210</v>
      </c>
      <c r="E233" s="221" t="s">
        <v>331</v>
      </c>
      <c r="F233" s="307" t="s">
        <v>332</v>
      </c>
      <c r="G233" s="307"/>
      <c r="H233" s="307"/>
      <c r="I233" s="307"/>
      <c r="J233" s="222" t="s">
        <v>285</v>
      </c>
      <c r="K233" s="223">
        <v>2</v>
      </c>
      <c r="L233" s="308"/>
      <c r="M233" s="308"/>
      <c r="N233" s="309">
        <f>ROUND(L233*K233,2)</f>
        <v>0</v>
      </c>
      <c r="O233" s="309"/>
      <c r="P233" s="309"/>
      <c r="Q233" s="309"/>
      <c r="R233" s="123"/>
      <c r="T233" s="187"/>
      <c r="U233" s="188" t="s">
        <v>35</v>
      </c>
      <c r="V233" s="189">
        <v>0</v>
      </c>
      <c r="W233" s="189">
        <f>V233*K233</f>
        <v>0</v>
      </c>
      <c r="X233" s="189">
        <v>0.0009300000000000002</v>
      </c>
      <c r="Y233" s="189">
        <f>X233*K233</f>
        <v>0.0018600000000000003</v>
      </c>
      <c r="Z233" s="189">
        <v>0</v>
      </c>
      <c r="AA233" s="190">
        <f>Z233*K233</f>
        <v>0</v>
      </c>
      <c r="AR233" s="110" t="s">
        <v>173</v>
      </c>
      <c r="AT233" s="110" t="s">
        <v>210</v>
      </c>
      <c r="AU233" s="110" t="s">
        <v>81</v>
      </c>
      <c r="AY233" s="110" t="s">
        <v>134</v>
      </c>
      <c r="BE233" s="191">
        <f>IF(U233="základní",N233,0)</f>
        <v>0</v>
      </c>
      <c r="BF233" s="191">
        <f>IF(U233="snížená",N233,0)</f>
        <v>0</v>
      </c>
      <c r="BG233" s="191">
        <f>IF(U233="zákl. přenesená",N233,0)</f>
        <v>0</v>
      </c>
      <c r="BH233" s="191">
        <f>IF(U233="sníž. přenesená",N233,0)</f>
        <v>0</v>
      </c>
      <c r="BI233" s="191">
        <f>IF(U233="nulová",N233,0)</f>
        <v>0</v>
      </c>
      <c r="BJ233" s="110" t="s">
        <v>76</v>
      </c>
      <c r="BK233" s="191">
        <f>ROUND(L233*K233,2)</f>
        <v>0</v>
      </c>
      <c r="BL233" s="110" t="s">
        <v>139</v>
      </c>
      <c r="BM233" s="110" t="s">
        <v>333</v>
      </c>
    </row>
    <row r="234" spans="2:65" s="119" customFormat="1" ht="25.5" customHeight="1">
      <c r="B234" s="120"/>
      <c r="C234" s="220">
        <v>45</v>
      </c>
      <c r="D234" s="220" t="s">
        <v>210</v>
      </c>
      <c r="E234" s="221" t="s">
        <v>335</v>
      </c>
      <c r="F234" s="307" t="s">
        <v>336</v>
      </c>
      <c r="G234" s="307"/>
      <c r="H234" s="307"/>
      <c r="I234" s="307"/>
      <c r="J234" s="222" t="s">
        <v>285</v>
      </c>
      <c r="K234" s="223">
        <v>2</v>
      </c>
      <c r="L234" s="308"/>
      <c r="M234" s="308"/>
      <c r="N234" s="309">
        <f>ROUND(L234*K234,2)</f>
        <v>0</v>
      </c>
      <c r="O234" s="309"/>
      <c r="P234" s="309"/>
      <c r="Q234" s="309"/>
      <c r="R234" s="123"/>
      <c r="T234" s="187"/>
      <c r="U234" s="188" t="s">
        <v>35</v>
      </c>
      <c r="V234" s="189">
        <v>0</v>
      </c>
      <c r="W234" s="189">
        <f>V234*K234</f>
        <v>0</v>
      </c>
      <c r="X234" s="189">
        <v>0.0017900000000000001</v>
      </c>
      <c r="Y234" s="189">
        <f>X234*K234</f>
        <v>0.0035800000000000003</v>
      </c>
      <c r="Z234" s="189">
        <v>0</v>
      </c>
      <c r="AA234" s="190">
        <f>Z234*K234</f>
        <v>0</v>
      </c>
      <c r="AR234" s="110" t="s">
        <v>173</v>
      </c>
      <c r="AT234" s="110" t="s">
        <v>210</v>
      </c>
      <c r="AU234" s="110" t="s">
        <v>81</v>
      </c>
      <c r="AY234" s="110" t="s">
        <v>134</v>
      </c>
      <c r="BE234" s="191">
        <f>IF(U234="základní",N234,0)</f>
        <v>0</v>
      </c>
      <c r="BF234" s="191">
        <f>IF(U234="snížená",N234,0)</f>
        <v>0</v>
      </c>
      <c r="BG234" s="191">
        <f>IF(U234="zákl. přenesená",N234,0)</f>
        <v>0</v>
      </c>
      <c r="BH234" s="191">
        <f>IF(U234="sníž. přenesená",N234,0)</f>
        <v>0</v>
      </c>
      <c r="BI234" s="191">
        <f>IF(U234="nulová",N234,0)</f>
        <v>0</v>
      </c>
      <c r="BJ234" s="110" t="s">
        <v>76</v>
      </c>
      <c r="BK234" s="191">
        <f>ROUND(L234*K234,2)</f>
        <v>0</v>
      </c>
      <c r="BL234" s="110" t="s">
        <v>139</v>
      </c>
      <c r="BM234" s="110" t="s">
        <v>337</v>
      </c>
    </row>
    <row r="235" spans="2:65" s="250" customFormat="1" ht="25.5" customHeight="1">
      <c r="B235" s="245"/>
      <c r="C235" s="240">
        <v>46</v>
      </c>
      <c r="D235" s="240" t="s">
        <v>135</v>
      </c>
      <c r="E235" s="246" t="s">
        <v>341</v>
      </c>
      <c r="F235" s="310" t="s">
        <v>342</v>
      </c>
      <c r="G235" s="310"/>
      <c r="H235" s="310"/>
      <c r="I235" s="310"/>
      <c r="J235" s="247" t="s">
        <v>197</v>
      </c>
      <c r="K235" s="248">
        <v>5</v>
      </c>
      <c r="L235" s="311"/>
      <c r="M235" s="311"/>
      <c r="N235" s="312">
        <f>ROUND(L235*K235,2)</f>
        <v>0</v>
      </c>
      <c r="O235" s="312"/>
      <c r="P235" s="312"/>
      <c r="Q235" s="312"/>
      <c r="R235" s="249"/>
      <c r="T235" s="251"/>
      <c r="U235" s="252" t="s">
        <v>35</v>
      </c>
      <c r="V235" s="253">
        <v>0.745</v>
      </c>
      <c r="W235" s="253">
        <f>V235*K235</f>
        <v>3.725</v>
      </c>
      <c r="X235" s="253">
        <v>0</v>
      </c>
      <c r="Y235" s="253">
        <f>X235*K235</f>
        <v>0</v>
      </c>
      <c r="Z235" s="253">
        <v>0</v>
      </c>
      <c r="AA235" s="254">
        <f>Z235*K235</f>
        <v>0</v>
      </c>
      <c r="AR235" s="255" t="s">
        <v>139</v>
      </c>
      <c r="AT235" s="255" t="s">
        <v>135</v>
      </c>
      <c r="AU235" s="255" t="s">
        <v>81</v>
      </c>
      <c r="AY235" s="255" t="s">
        <v>134</v>
      </c>
      <c r="BE235" s="256">
        <f>IF(U235="základní",N235,0)</f>
        <v>0</v>
      </c>
      <c r="BF235" s="256">
        <f>IF(U235="snížená",N235,0)</f>
        <v>0</v>
      </c>
      <c r="BG235" s="256">
        <f>IF(U235="zákl. přenesená",N235,0)</f>
        <v>0</v>
      </c>
      <c r="BH235" s="256">
        <f>IF(U235="sníž. přenesená",N235,0)</f>
        <v>0</v>
      </c>
      <c r="BI235" s="256">
        <f>IF(U235="nulová",N235,0)</f>
        <v>0</v>
      </c>
      <c r="BJ235" s="255" t="s">
        <v>76</v>
      </c>
      <c r="BK235" s="256">
        <f>ROUND(L235*K235,2)</f>
        <v>0</v>
      </c>
      <c r="BL235" s="255" t="s">
        <v>139</v>
      </c>
      <c r="BM235" s="255" t="s">
        <v>343</v>
      </c>
    </row>
    <row r="236" spans="2:51" s="207" customFormat="1" ht="16.5" customHeight="1">
      <c r="B236" s="202"/>
      <c r="C236" s="203"/>
      <c r="D236" s="203"/>
      <c r="E236" s="204"/>
      <c r="F236" s="304" t="s">
        <v>158</v>
      </c>
      <c r="G236" s="304"/>
      <c r="H236" s="304"/>
      <c r="I236" s="304"/>
      <c r="J236" s="203"/>
      <c r="K236" s="205">
        <v>5</v>
      </c>
      <c r="L236" s="228"/>
      <c r="M236" s="228"/>
      <c r="N236" s="203"/>
      <c r="O236" s="203"/>
      <c r="P236" s="203"/>
      <c r="Q236" s="203"/>
      <c r="R236" s="206"/>
      <c r="T236" s="208"/>
      <c r="U236" s="203"/>
      <c r="V236" s="203"/>
      <c r="W236" s="203"/>
      <c r="X236" s="203"/>
      <c r="Y236" s="203"/>
      <c r="Z236" s="203"/>
      <c r="AA236" s="209"/>
      <c r="AT236" s="210" t="s">
        <v>141</v>
      </c>
      <c r="AU236" s="210" t="s">
        <v>81</v>
      </c>
      <c r="AV236" s="207" t="s">
        <v>81</v>
      </c>
      <c r="AW236" s="207" t="s">
        <v>28</v>
      </c>
      <c r="AX236" s="207" t="s">
        <v>69</v>
      </c>
      <c r="AY236" s="210" t="s">
        <v>134</v>
      </c>
    </row>
    <row r="237" spans="2:51" s="216" customFormat="1" ht="16.5" customHeight="1">
      <c r="B237" s="211"/>
      <c r="C237" s="212"/>
      <c r="D237" s="212"/>
      <c r="E237" s="213"/>
      <c r="F237" s="302" t="s">
        <v>142</v>
      </c>
      <c r="G237" s="302"/>
      <c r="H237" s="302"/>
      <c r="I237" s="302"/>
      <c r="J237" s="212"/>
      <c r="K237" s="214">
        <v>5</v>
      </c>
      <c r="L237" s="229"/>
      <c r="M237" s="229"/>
      <c r="N237" s="212"/>
      <c r="O237" s="212"/>
      <c r="P237" s="212"/>
      <c r="Q237" s="212"/>
      <c r="R237" s="215"/>
      <c r="T237" s="217"/>
      <c r="U237" s="212"/>
      <c r="V237" s="212"/>
      <c r="W237" s="212"/>
      <c r="X237" s="212"/>
      <c r="Y237" s="212"/>
      <c r="Z237" s="212"/>
      <c r="AA237" s="218"/>
      <c r="AT237" s="219" t="s">
        <v>141</v>
      </c>
      <c r="AU237" s="219" t="s">
        <v>81</v>
      </c>
      <c r="AV237" s="216" t="s">
        <v>139</v>
      </c>
      <c r="AW237" s="216" t="s">
        <v>28</v>
      </c>
      <c r="AX237" s="216" t="s">
        <v>76</v>
      </c>
      <c r="AY237" s="219" t="s">
        <v>134</v>
      </c>
    </row>
    <row r="238" spans="2:65" s="119" customFormat="1" ht="25.5" customHeight="1">
      <c r="B238" s="120"/>
      <c r="C238" s="192">
        <v>47</v>
      </c>
      <c r="D238" s="192" t="s">
        <v>135</v>
      </c>
      <c r="E238" s="193" t="s">
        <v>345</v>
      </c>
      <c r="F238" s="297" t="s">
        <v>346</v>
      </c>
      <c r="G238" s="297"/>
      <c r="H238" s="297"/>
      <c r="I238" s="297"/>
      <c r="J238" s="194" t="s">
        <v>197</v>
      </c>
      <c r="K238" s="195">
        <v>38.3</v>
      </c>
      <c r="L238" s="298"/>
      <c r="M238" s="298"/>
      <c r="N238" s="299">
        <f aca="true" t="shared" si="20" ref="N238:N243">ROUND(L238*K238,2)</f>
        <v>0</v>
      </c>
      <c r="O238" s="299"/>
      <c r="P238" s="299"/>
      <c r="Q238" s="299"/>
      <c r="R238" s="123"/>
      <c r="T238" s="187"/>
      <c r="U238" s="188" t="s">
        <v>35</v>
      </c>
      <c r="V238" s="189">
        <v>0.044</v>
      </c>
      <c r="W238" s="189">
        <f aca="true" t="shared" si="21" ref="W238:W243">V238*K238</f>
        <v>1.6851999999999998</v>
      </c>
      <c r="X238" s="189">
        <v>0</v>
      </c>
      <c r="Y238" s="189">
        <f aca="true" t="shared" si="22" ref="Y238:Y243">X238*K238</f>
        <v>0</v>
      </c>
      <c r="Z238" s="189">
        <v>0</v>
      </c>
      <c r="AA238" s="190">
        <f aca="true" t="shared" si="23" ref="AA238:AA243">Z238*K238</f>
        <v>0</v>
      </c>
      <c r="AR238" s="110" t="s">
        <v>139</v>
      </c>
      <c r="AT238" s="110" t="s">
        <v>135</v>
      </c>
      <c r="AU238" s="110" t="s">
        <v>81</v>
      </c>
      <c r="AY238" s="110" t="s">
        <v>134</v>
      </c>
      <c r="BE238" s="191">
        <f aca="true" t="shared" si="24" ref="BE238:BE243">IF(U238="základní",N238,0)</f>
        <v>0</v>
      </c>
      <c r="BF238" s="191">
        <f aca="true" t="shared" si="25" ref="BF238:BF243">IF(U238="snížená",N238,0)</f>
        <v>0</v>
      </c>
      <c r="BG238" s="191">
        <f aca="true" t="shared" si="26" ref="BG238:BG243">IF(U238="zákl. přenesená",N238,0)</f>
        <v>0</v>
      </c>
      <c r="BH238" s="191">
        <f aca="true" t="shared" si="27" ref="BH238:BH243">IF(U238="sníž. přenesená",N238,0)</f>
        <v>0</v>
      </c>
      <c r="BI238" s="191">
        <f aca="true" t="shared" si="28" ref="BI238:BI243">IF(U238="nulová",N238,0)</f>
        <v>0</v>
      </c>
      <c r="BJ238" s="110" t="s">
        <v>76</v>
      </c>
      <c r="BK238" s="191">
        <f aca="true" t="shared" si="29" ref="BK238:BK243">ROUND(L238*K238,2)</f>
        <v>0</v>
      </c>
      <c r="BL238" s="110" t="s">
        <v>139</v>
      </c>
      <c r="BM238" s="110" t="s">
        <v>347</v>
      </c>
    </row>
    <row r="239" spans="2:65" s="119" customFormat="1" ht="25.5" customHeight="1">
      <c r="B239" s="120"/>
      <c r="C239" s="192">
        <v>48</v>
      </c>
      <c r="D239" s="192" t="s">
        <v>135</v>
      </c>
      <c r="E239" s="193" t="s">
        <v>349</v>
      </c>
      <c r="F239" s="297" t="s">
        <v>350</v>
      </c>
      <c r="G239" s="297"/>
      <c r="H239" s="297"/>
      <c r="I239" s="297"/>
      <c r="J239" s="194" t="s">
        <v>285</v>
      </c>
      <c r="K239" s="195">
        <v>2</v>
      </c>
      <c r="L239" s="298"/>
      <c r="M239" s="298"/>
      <c r="N239" s="299">
        <f t="shared" si="20"/>
        <v>0</v>
      </c>
      <c r="O239" s="299"/>
      <c r="P239" s="299"/>
      <c r="Q239" s="299"/>
      <c r="R239" s="123"/>
      <c r="T239" s="187"/>
      <c r="U239" s="188" t="s">
        <v>35</v>
      </c>
      <c r="V239" s="189">
        <v>10.3</v>
      </c>
      <c r="W239" s="189">
        <f t="shared" si="21"/>
        <v>20.6</v>
      </c>
      <c r="X239" s="189">
        <v>0.46009000000000005</v>
      </c>
      <c r="Y239" s="189">
        <f t="shared" si="22"/>
        <v>0.9201800000000001</v>
      </c>
      <c r="Z239" s="189">
        <v>0</v>
      </c>
      <c r="AA239" s="190">
        <f t="shared" si="23"/>
        <v>0</v>
      </c>
      <c r="AR239" s="110" t="s">
        <v>139</v>
      </c>
      <c r="AT239" s="110" t="s">
        <v>135</v>
      </c>
      <c r="AU239" s="110" t="s">
        <v>81</v>
      </c>
      <c r="AY239" s="110" t="s">
        <v>134</v>
      </c>
      <c r="BE239" s="191">
        <f t="shared" si="24"/>
        <v>0</v>
      </c>
      <c r="BF239" s="191">
        <f t="shared" si="25"/>
        <v>0</v>
      </c>
      <c r="BG239" s="191">
        <f t="shared" si="26"/>
        <v>0</v>
      </c>
      <c r="BH239" s="191">
        <f t="shared" si="27"/>
        <v>0</v>
      </c>
      <c r="BI239" s="191">
        <f t="shared" si="28"/>
        <v>0</v>
      </c>
      <c r="BJ239" s="110" t="s">
        <v>76</v>
      </c>
      <c r="BK239" s="191">
        <f t="shared" si="29"/>
        <v>0</v>
      </c>
      <c r="BL239" s="110" t="s">
        <v>139</v>
      </c>
      <c r="BM239" s="110" t="s">
        <v>351</v>
      </c>
    </row>
    <row r="240" spans="2:65" s="119" customFormat="1" ht="16.5" customHeight="1">
      <c r="B240" s="120"/>
      <c r="C240" s="192" t="s">
        <v>354</v>
      </c>
      <c r="D240" s="192" t="s">
        <v>135</v>
      </c>
      <c r="E240" s="193" t="s">
        <v>355</v>
      </c>
      <c r="F240" s="297" t="s">
        <v>356</v>
      </c>
      <c r="G240" s="297"/>
      <c r="H240" s="297"/>
      <c r="I240" s="297"/>
      <c r="J240" s="194" t="s">
        <v>213</v>
      </c>
      <c r="K240" s="195">
        <v>0.216</v>
      </c>
      <c r="L240" s="298"/>
      <c r="M240" s="298"/>
      <c r="N240" s="299">
        <f t="shared" si="20"/>
        <v>0</v>
      </c>
      <c r="O240" s="299"/>
      <c r="P240" s="299"/>
      <c r="Q240" s="299"/>
      <c r="R240" s="123"/>
      <c r="T240" s="187"/>
      <c r="U240" s="188" t="s">
        <v>35</v>
      </c>
      <c r="V240" s="189">
        <v>23.942</v>
      </c>
      <c r="W240" s="189">
        <f t="shared" si="21"/>
        <v>5.171472</v>
      </c>
      <c r="X240" s="189">
        <v>1.04196</v>
      </c>
      <c r="Y240" s="189">
        <f t="shared" si="22"/>
        <v>0.22506336</v>
      </c>
      <c r="Z240" s="189">
        <v>0</v>
      </c>
      <c r="AA240" s="190">
        <f t="shared" si="23"/>
        <v>0</v>
      </c>
      <c r="AR240" s="110" t="s">
        <v>139</v>
      </c>
      <c r="AT240" s="110" t="s">
        <v>135</v>
      </c>
      <c r="AU240" s="110" t="s">
        <v>81</v>
      </c>
      <c r="AY240" s="110" t="s">
        <v>134</v>
      </c>
      <c r="BE240" s="191">
        <f t="shared" si="24"/>
        <v>0</v>
      </c>
      <c r="BF240" s="191">
        <f t="shared" si="25"/>
        <v>0</v>
      </c>
      <c r="BG240" s="191">
        <f t="shared" si="26"/>
        <v>0</v>
      </c>
      <c r="BH240" s="191">
        <f t="shared" si="27"/>
        <v>0</v>
      </c>
      <c r="BI240" s="191">
        <f t="shared" si="28"/>
        <v>0</v>
      </c>
      <c r="BJ240" s="110" t="s">
        <v>76</v>
      </c>
      <c r="BK240" s="191">
        <f t="shared" si="29"/>
        <v>0</v>
      </c>
      <c r="BL240" s="110" t="s">
        <v>139</v>
      </c>
      <c r="BM240" s="110" t="s">
        <v>357</v>
      </c>
    </row>
    <row r="241" spans="2:65" s="119" customFormat="1" ht="25.5" customHeight="1">
      <c r="B241" s="120"/>
      <c r="C241" s="192" t="s">
        <v>358</v>
      </c>
      <c r="D241" s="192" t="s">
        <v>135</v>
      </c>
      <c r="E241" s="193" t="s">
        <v>359</v>
      </c>
      <c r="F241" s="297" t="s">
        <v>360</v>
      </c>
      <c r="G241" s="297"/>
      <c r="H241" s="297"/>
      <c r="I241" s="297"/>
      <c r="J241" s="194" t="s">
        <v>285</v>
      </c>
      <c r="K241" s="195">
        <v>1</v>
      </c>
      <c r="L241" s="298"/>
      <c r="M241" s="298"/>
      <c r="N241" s="299">
        <f t="shared" si="20"/>
        <v>0</v>
      </c>
      <c r="O241" s="299"/>
      <c r="P241" s="299"/>
      <c r="Q241" s="299"/>
      <c r="R241" s="123"/>
      <c r="T241" s="187"/>
      <c r="U241" s="188" t="s">
        <v>35</v>
      </c>
      <c r="V241" s="189">
        <v>0.403</v>
      </c>
      <c r="W241" s="189">
        <f t="shared" si="21"/>
        <v>0.403</v>
      </c>
      <c r="X241" s="189">
        <v>0.00016</v>
      </c>
      <c r="Y241" s="189">
        <f t="shared" si="22"/>
        <v>0.00016</v>
      </c>
      <c r="Z241" s="189">
        <v>0</v>
      </c>
      <c r="AA241" s="190">
        <f t="shared" si="23"/>
        <v>0</v>
      </c>
      <c r="AR241" s="110" t="s">
        <v>139</v>
      </c>
      <c r="AT241" s="110" t="s">
        <v>135</v>
      </c>
      <c r="AU241" s="110" t="s">
        <v>81</v>
      </c>
      <c r="AY241" s="110" t="s">
        <v>134</v>
      </c>
      <c r="BE241" s="191">
        <f t="shared" si="24"/>
        <v>0</v>
      </c>
      <c r="BF241" s="191">
        <f t="shared" si="25"/>
        <v>0</v>
      </c>
      <c r="BG241" s="191">
        <f t="shared" si="26"/>
        <v>0</v>
      </c>
      <c r="BH241" s="191">
        <f t="shared" si="27"/>
        <v>0</v>
      </c>
      <c r="BI241" s="191">
        <f t="shared" si="28"/>
        <v>0</v>
      </c>
      <c r="BJ241" s="110" t="s">
        <v>76</v>
      </c>
      <c r="BK241" s="191">
        <f t="shared" si="29"/>
        <v>0</v>
      </c>
      <c r="BL241" s="110" t="s">
        <v>139</v>
      </c>
      <c r="BM241" s="110" t="s">
        <v>361</v>
      </c>
    </row>
    <row r="242" spans="2:65" s="119" customFormat="1" ht="25.5" customHeight="1">
      <c r="B242" s="120"/>
      <c r="C242" s="192" t="s">
        <v>362</v>
      </c>
      <c r="D242" s="192" t="s">
        <v>135</v>
      </c>
      <c r="E242" s="193" t="s">
        <v>363</v>
      </c>
      <c r="F242" s="297" t="s">
        <v>364</v>
      </c>
      <c r="G242" s="297"/>
      <c r="H242" s="297"/>
      <c r="I242" s="297"/>
      <c r="J242" s="194" t="s">
        <v>197</v>
      </c>
      <c r="K242" s="195">
        <v>42.2</v>
      </c>
      <c r="L242" s="298"/>
      <c r="M242" s="298"/>
      <c r="N242" s="299">
        <f t="shared" si="20"/>
        <v>0</v>
      </c>
      <c r="O242" s="299"/>
      <c r="P242" s="299"/>
      <c r="Q242" s="299"/>
      <c r="R242" s="123"/>
      <c r="T242" s="187"/>
      <c r="U242" s="188" t="s">
        <v>35</v>
      </c>
      <c r="V242" s="189">
        <v>0.054000000000000006</v>
      </c>
      <c r="W242" s="189">
        <f t="shared" si="21"/>
        <v>2.2788000000000004</v>
      </c>
      <c r="X242" s="189">
        <v>0.00019</v>
      </c>
      <c r="Y242" s="189">
        <f t="shared" si="22"/>
        <v>0.008018</v>
      </c>
      <c r="Z242" s="189">
        <v>0</v>
      </c>
      <c r="AA242" s="190">
        <f t="shared" si="23"/>
        <v>0</v>
      </c>
      <c r="AR242" s="110" t="s">
        <v>139</v>
      </c>
      <c r="AT242" s="110" t="s">
        <v>135</v>
      </c>
      <c r="AU242" s="110" t="s">
        <v>81</v>
      </c>
      <c r="AY242" s="110" t="s">
        <v>134</v>
      </c>
      <c r="BE242" s="191">
        <f t="shared" si="24"/>
        <v>0</v>
      </c>
      <c r="BF242" s="191">
        <f t="shared" si="25"/>
        <v>0</v>
      </c>
      <c r="BG242" s="191">
        <f t="shared" si="26"/>
        <v>0</v>
      </c>
      <c r="BH242" s="191">
        <f t="shared" si="27"/>
        <v>0</v>
      </c>
      <c r="BI242" s="191">
        <f t="shared" si="28"/>
        <v>0</v>
      </c>
      <c r="BJ242" s="110" t="s">
        <v>76</v>
      </c>
      <c r="BK242" s="191">
        <f t="shared" si="29"/>
        <v>0</v>
      </c>
      <c r="BL242" s="110" t="s">
        <v>139</v>
      </c>
      <c r="BM242" s="110" t="s">
        <v>365</v>
      </c>
    </row>
    <row r="243" spans="2:65" s="119" customFormat="1" ht="25.5" customHeight="1">
      <c r="B243" s="120"/>
      <c r="C243" s="192" t="s">
        <v>366</v>
      </c>
      <c r="D243" s="192" t="s">
        <v>135</v>
      </c>
      <c r="E243" s="193" t="s">
        <v>367</v>
      </c>
      <c r="F243" s="297" t="s">
        <v>368</v>
      </c>
      <c r="G243" s="297"/>
      <c r="H243" s="297"/>
      <c r="I243" s="297"/>
      <c r="J243" s="194" t="s">
        <v>197</v>
      </c>
      <c r="K243" s="195">
        <v>38.3</v>
      </c>
      <c r="L243" s="298"/>
      <c r="M243" s="298"/>
      <c r="N243" s="299">
        <f t="shared" si="20"/>
        <v>0</v>
      </c>
      <c r="O243" s="299"/>
      <c r="P243" s="299"/>
      <c r="Q243" s="299"/>
      <c r="R243" s="123"/>
      <c r="T243" s="187"/>
      <c r="U243" s="188" t="s">
        <v>35</v>
      </c>
      <c r="V243" s="189">
        <v>0.025</v>
      </c>
      <c r="W243" s="189">
        <f t="shared" si="21"/>
        <v>0.9575</v>
      </c>
      <c r="X243" s="189">
        <v>9E-05</v>
      </c>
      <c r="Y243" s="189">
        <f t="shared" si="22"/>
        <v>0.003447</v>
      </c>
      <c r="Z243" s="189">
        <v>0</v>
      </c>
      <c r="AA243" s="190">
        <f t="shared" si="23"/>
        <v>0</v>
      </c>
      <c r="AR243" s="110" t="s">
        <v>139</v>
      </c>
      <c r="AT243" s="110" t="s">
        <v>135</v>
      </c>
      <c r="AU243" s="110" t="s">
        <v>81</v>
      </c>
      <c r="AY243" s="110" t="s">
        <v>134</v>
      </c>
      <c r="BE243" s="191">
        <f t="shared" si="24"/>
        <v>0</v>
      </c>
      <c r="BF243" s="191">
        <f t="shared" si="25"/>
        <v>0</v>
      </c>
      <c r="BG243" s="191">
        <f t="shared" si="26"/>
        <v>0</v>
      </c>
      <c r="BH243" s="191">
        <f t="shared" si="27"/>
        <v>0</v>
      </c>
      <c r="BI243" s="191">
        <f t="shared" si="28"/>
        <v>0</v>
      </c>
      <c r="BJ243" s="110" t="s">
        <v>76</v>
      </c>
      <c r="BK243" s="191">
        <f t="shared" si="29"/>
        <v>0</v>
      </c>
      <c r="BL243" s="110" t="s">
        <v>139</v>
      </c>
      <c r="BM243" s="110" t="s">
        <v>369</v>
      </c>
    </row>
    <row r="244" spans="2:63" s="180" customFormat="1" ht="29.85" customHeight="1">
      <c r="B244" s="176"/>
      <c r="C244" s="177"/>
      <c r="D244" s="201" t="s">
        <v>113</v>
      </c>
      <c r="E244" s="201"/>
      <c r="F244" s="201"/>
      <c r="G244" s="201"/>
      <c r="H244" s="201"/>
      <c r="I244" s="201"/>
      <c r="J244" s="201"/>
      <c r="K244" s="201"/>
      <c r="L244" s="230"/>
      <c r="M244" s="230"/>
      <c r="N244" s="303">
        <f>SUM(N245:Q246)</f>
        <v>0</v>
      </c>
      <c r="O244" s="303"/>
      <c r="P244" s="303"/>
      <c r="Q244" s="303"/>
      <c r="R244" s="179"/>
      <c r="T244" s="181"/>
      <c r="U244" s="177"/>
      <c r="V244" s="177"/>
      <c r="W244" s="182">
        <f>SUM(W245:W246)</f>
        <v>3.002</v>
      </c>
      <c r="X244" s="177"/>
      <c r="Y244" s="182">
        <f>SUM(Y245:Y246)</f>
        <v>0</v>
      </c>
      <c r="Z244" s="177"/>
      <c r="AA244" s="183">
        <f>SUM(AA245:AA246)</f>
        <v>0</v>
      </c>
      <c r="AR244" s="184" t="s">
        <v>76</v>
      </c>
      <c r="AT244" s="185" t="s">
        <v>68</v>
      </c>
      <c r="AU244" s="185" t="s">
        <v>76</v>
      </c>
      <c r="AY244" s="184" t="s">
        <v>134</v>
      </c>
      <c r="BK244" s="186">
        <f>SUM(BK245:BK246)</f>
        <v>0</v>
      </c>
    </row>
    <row r="245" spans="2:65" s="119" customFormat="1" ht="51.75" customHeight="1">
      <c r="B245" s="120"/>
      <c r="C245" s="192" t="s">
        <v>370</v>
      </c>
      <c r="D245" s="192" t="s">
        <v>135</v>
      </c>
      <c r="E245" s="193" t="s">
        <v>371</v>
      </c>
      <c r="F245" s="297" t="s">
        <v>770</v>
      </c>
      <c r="G245" s="297"/>
      <c r="H245" s="297"/>
      <c r="I245" s="297"/>
      <c r="J245" s="194" t="s">
        <v>372</v>
      </c>
      <c r="K245" s="195">
        <v>1</v>
      </c>
      <c r="L245" s="298"/>
      <c r="M245" s="298"/>
      <c r="N245" s="299">
        <f>ROUND(L245*K245,2)</f>
        <v>0</v>
      </c>
      <c r="O245" s="299"/>
      <c r="P245" s="299"/>
      <c r="Q245" s="299"/>
      <c r="R245" s="123"/>
      <c r="T245" s="187"/>
      <c r="U245" s="188" t="s">
        <v>35</v>
      </c>
      <c r="V245" s="189">
        <v>1.501</v>
      </c>
      <c r="W245" s="189">
        <f>V245*K245</f>
        <v>1.501</v>
      </c>
      <c r="X245" s="189">
        <v>0</v>
      </c>
      <c r="Y245" s="189">
        <f>X245*K245</f>
        <v>0</v>
      </c>
      <c r="Z245" s="189">
        <v>0</v>
      </c>
      <c r="AA245" s="190">
        <f>Z245*K245</f>
        <v>0</v>
      </c>
      <c r="AR245" s="110" t="s">
        <v>139</v>
      </c>
      <c r="AT245" s="110" t="s">
        <v>135</v>
      </c>
      <c r="AU245" s="110" t="s">
        <v>81</v>
      </c>
      <c r="AY245" s="110" t="s">
        <v>134</v>
      </c>
      <c r="BE245" s="191">
        <f>IF(U245="základní",N245,0)</f>
        <v>0</v>
      </c>
      <c r="BF245" s="191">
        <f>IF(U245="snížená",N245,0)</f>
        <v>0</v>
      </c>
      <c r="BG245" s="191">
        <f>IF(U245="zákl. přenesená",N245,0)</f>
        <v>0</v>
      </c>
      <c r="BH245" s="191">
        <f>IF(U245="sníž. přenesená",N245,0)</f>
        <v>0</v>
      </c>
      <c r="BI245" s="191">
        <f>IF(U245="nulová",N245,0)</f>
        <v>0</v>
      </c>
      <c r="BJ245" s="110" t="s">
        <v>76</v>
      </c>
      <c r="BK245" s="191">
        <f>ROUND(L245*K245,2)</f>
        <v>0</v>
      </c>
      <c r="BL245" s="110" t="s">
        <v>139</v>
      </c>
      <c r="BM245" s="110" t="s">
        <v>373</v>
      </c>
    </row>
    <row r="246" spans="2:65" s="119" customFormat="1" ht="16.5" customHeight="1">
      <c r="B246" s="120"/>
      <c r="C246" s="192" t="s">
        <v>374</v>
      </c>
      <c r="D246" s="192" t="s">
        <v>135</v>
      </c>
      <c r="E246" s="193" t="s">
        <v>375</v>
      </c>
      <c r="F246" s="297" t="s">
        <v>376</v>
      </c>
      <c r="G246" s="297"/>
      <c r="H246" s="297"/>
      <c r="I246" s="297"/>
      <c r="J246" s="194" t="s">
        <v>372</v>
      </c>
      <c r="K246" s="195">
        <v>1</v>
      </c>
      <c r="L246" s="298"/>
      <c r="M246" s="298"/>
      <c r="N246" s="299">
        <f>ROUND(L246*K246,2)</f>
        <v>0</v>
      </c>
      <c r="O246" s="299"/>
      <c r="P246" s="299"/>
      <c r="Q246" s="299"/>
      <c r="R246" s="123"/>
      <c r="T246" s="187"/>
      <c r="U246" s="188" t="s">
        <v>35</v>
      </c>
      <c r="V246" s="189">
        <v>1.501</v>
      </c>
      <c r="W246" s="189">
        <f>V246*K246</f>
        <v>1.501</v>
      </c>
      <c r="X246" s="189">
        <v>0</v>
      </c>
      <c r="Y246" s="189">
        <f>X246*K246</f>
        <v>0</v>
      </c>
      <c r="Z246" s="189">
        <v>0</v>
      </c>
      <c r="AA246" s="190">
        <f>Z246*K246</f>
        <v>0</v>
      </c>
      <c r="AR246" s="110" t="s">
        <v>139</v>
      </c>
      <c r="AT246" s="110" t="s">
        <v>135</v>
      </c>
      <c r="AU246" s="110" t="s">
        <v>81</v>
      </c>
      <c r="AY246" s="110" t="s">
        <v>134</v>
      </c>
      <c r="BE246" s="191">
        <f>IF(U246="základní",N246,0)</f>
        <v>0</v>
      </c>
      <c r="BF246" s="191">
        <f>IF(U246="snížená",N246,0)</f>
        <v>0</v>
      </c>
      <c r="BG246" s="191">
        <f>IF(U246="zákl. přenesená",N246,0)</f>
        <v>0</v>
      </c>
      <c r="BH246" s="191">
        <f>IF(U246="sníž. přenesená",N246,0)</f>
        <v>0</v>
      </c>
      <c r="BI246" s="191">
        <f>IF(U246="nulová",N246,0)</f>
        <v>0</v>
      </c>
      <c r="BJ246" s="110" t="s">
        <v>76</v>
      </c>
      <c r="BK246" s="191">
        <f>ROUND(L246*K246,2)</f>
        <v>0</v>
      </c>
      <c r="BL246" s="110" t="s">
        <v>139</v>
      </c>
      <c r="BM246" s="110" t="s">
        <v>377</v>
      </c>
    </row>
    <row r="247" spans="2:63" s="180" customFormat="1" ht="29.85" customHeight="1">
      <c r="B247" s="176"/>
      <c r="C247" s="177"/>
      <c r="D247" s="201" t="s">
        <v>114</v>
      </c>
      <c r="E247" s="201"/>
      <c r="F247" s="201"/>
      <c r="G247" s="201"/>
      <c r="H247" s="201"/>
      <c r="I247" s="201"/>
      <c r="J247" s="201"/>
      <c r="K247" s="201"/>
      <c r="L247" s="230"/>
      <c r="M247" s="230"/>
      <c r="N247" s="303">
        <f>SUM(N248:Q251)</f>
        <v>0</v>
      </c>
      <c r="O247" s="303"/>
      <c r="P247" s="303"/>
      <c r="Q247" s="303"/>
      <c r="R247" s="179"/>
      <c r="T247" s="181"/>
      <c r="U247" s="177"/>
      <c r="V247" s="177"/>
      <c r="W247" s="182">
        <f>SUM(W248:W251)</f>
        <v>2.2363380000000004</v>
      </c>
      <c r="X247" s="177"/>
      <c r="Y247" s="182">
        <f>SUM(Y248:Y251)</f>
        <v>0</v>
      </c>
      <c r="Z247" s="177"/>
      <c r="AA247" s="183">
        <f>SUM(AA248:AA251)</f>
        <v>0</v>
      </c>
      <c r="AR247" s="184" t="s">
        <v>76</v>
      </c>
      <c r="AT247" s="185" t="s">
        <v>68</v>
      </c>
      <c r="AU247" s="185" t="s">
        <v>76</v>
      </c>
      <c r="AY247" s="184" t="s">
        <v>134</v>
      </c>
      <c r="BK247" s="186">
        <f>SUM(BK248:BK251)</f>
        <v>0</v>
      </c>
    </row>
    <row r="248" spans="2:65" s="119" customFormat="1" ht="25.5" customHeight="1">
      <c r="B248" s="120"/>
      <c r="C248" s="192" t="s">
        <v>378</v>
      </c>
      <c r="D248" s="192" t="s">
        <v>135</v>
      </c>
      <c r="E248" s="193" t="s">
        <v>379</v>
      </c>
      <c r="F248" s="297" t="s">
        <v>380</v>
      </c>
      <c r="G248" s="297"/>
      <c r="H248" s="297"/>
      <c r="I248" s="297"/>
      <c r="J248" s="194" t="s">
        <v>150</v>
      </c>
      <c r="K248" s="195">
        <v>19.617</v>
      </c>
      <c r="L248" s="298"/>
      <c r="M248" s="298"/>
      <c r="N248" s="299">
        <f>ROUND(L248*K248,2)</f>
        <v>0</v>
      </c>
      <c r="O248" s="299"/>
      <c r="P248" s="299"/>
      <c r="Q248" s="299"/>
      <c r="R248" s="123"/>
      <c r="T248" s="187"/>
      <c r="U248" s="188" t="s">
        <v>35</v>
      </c>
      <c r="V248" s="189">
        <v>0.114</v>
      </c>
      <c r="W248" s="189">
        <f>V248*K248</f>
        <v>2.2363380000000004</v>
      </c>
      <c r="X248" s="189">
        <v>0</v>
      </c>
      <c r="Y248" s="189">
        <f>X248*K248</f>
        <v>0</v>
      </c>
      <c r="Z248" s="189">
        <v>0</v>
      </c>
      <c r="AA248" s="190">
        <f>Z248*K248</f>
        <v>0</v>
      </c>
      <c r="AR248" s="110" t="s">
        <v>139</v>
      </c>
      <c r="AT248" s="110" t="s">
        <v>135</v>
      </c>
      <c r="AU248" s="110" t="s">
        <v>81</v>
      </c>
      <c r="AY248" s="110" t="s">
        <v>134</v>
      </c>
      <c r="BE248" s="191">
        <f>IF(U248="základní",N248,0)</f>
        <v>0</v>
      </c>
      <c r="BF248" s="191">
        <f>IF(U248="snížená",N248,0)</f>
        <v>0</v>
      </c>
      <c r="BG248" s="191">
        <f>IF(U248="zákl. přenesená",N248,0)</f>
        <v>0</v>
      </c>
      <c r="BH248" s="191">
        <f>IF(U248="sníž. přenesená",N248,0)</f>
        <v>0</v>
      </c>
      <c r="BI248" s="191">
        <f>IF(U248="nulová",N248,0)</f>
        <v>0</v>
      </c>
      <c r="BJ248" s="110" t="s">
        <v>76</v>
      </c>
      <c r="BK248" s="191">
        <f>ROUND(L248*K248,2)</f>
        <v>0</v>
      </c>
      <c r="BL248" s="110" t="s">
        <v>139</v>
      </c>
      <c r="BM248" s="110" t="s">
        <v>381</v>
      </c>
    </row>
    <row r="249" spans="2:51" s="207" customFormat="1" ht="16.5" customHeight="1">
      <c r="B249" s="202"/>
      <c r="C249" s="203"/>
      <c r="D249" s="203"/>
      <c r="E249" s="204"/>
      <c r="F249" s="304" t="s">
        <v>382</v>
      </c>
      <c r="G249" s="304"/>
      <c r="H249" s="304"/>
      <c r="I249" s="304"/>
      <c r="J249" s="203"/>
      <c r="K249" s="205">
        <v>19.617</v>
      </c>
      <c r="L249" s="228"/>
      <c r="M249" s="228"/>
      <c r="N249" s="203"/>
      <c r="O249" s="203"/>
      <c r="P249" s="203"/>
      <c r="Q249" s="203"/>
      <c r="R249" s="206"/>
      <c r="T249" s="208"/>
      <c r="U249" s="203"/>
      <c r="V249" s="203"/>
      <c r="W249" s="203"/>
      <c r="X249" s="203"/>
      <c r="Y249" s="203"/>
      <c r="Z249" s="203"/>
      <c r="AA249" s="209"/>
      <c r="AT249" s="210" t="s">
        <v>141</v>
      </c>
      <c r="AU249" s="210" t="s">
        <v>81</v>
      </c>
      <c r="AV249" s="207" t="s">
        <v>81</v>
      </c>
      <c r="AW249" s="207" t="s">
        <v>28</v>
      </c>
      <c r="AX249" s="207" t="s">
        <v>69</v>
      </c>
      <c r="AY249" s="210" t="s">
        <v>134</v>
      </c>
    </row>
    <row r="250" spans="2:51" s="216" customFormat="1" ht="16.5" customHeight="1">
      <c r="B250" s="211"/>
      <c r="C250" s="212"/>
      <c r="D250" s="212"/>
      <c r="E250" s="213"/>
      <c r="F250" s="302" t="s">
        <v>142</v>
      </c>
      <c r="G250" s="302"/>
      <c r="H250" s="302"/>
      <c r="I250" s="302"/>
      <c r="J250" s="212"/>
      <c r="K250" s="214">
        <v>19.617</v>
      </c>
      <c r="L250" s="229"/>
      <c r="M250" s="229"/>
      <c r="N250" s="212"/>
      <c r="O250" s="212"/>
      <c r="P250" s="212"/>
      <c r="Q250" s="212"/>
      <c r="R250" s="215"/>
      <c r="T250" s="217"/>
      <c r="U250" s="212"/>
      <c r="V250" s="212"/>
      <c r="W250" s="212"/>
      <c r="X250" s="212"/>
      <c r="Y250" s="212"/>
      <c r="Z250" s="212"/>
      <c r="AA250" s="218"/>
      <c r="AT250" s="219" t="s">
        <v>141</v>
      </c>
      <c r="AU250" s="219" t="s">
        <v>81</v>
      </c>
      <c r="AV250" s="216" t="s">
        <v>139</v>
      </c>
      <c r="AW250" s="216" t="s">
        <v>28</v>
      </c>
      <c r="AX250" s="216" t="s">
        <v>76</v>
      </c>
      <c r="AY250" s="219" t="s">
        <v>134</v>
      </c>
    </row>
    <row r="251" spans="2:65" s="119" customFormat="1" ht="16.5" customHeight="1">
      <c r="B251" s="120"/>
      <c r="C251" s="220" t="s">
        <v>383</v>
      </c>
      <c r="D251" s="220" t="s">
        <v>210</v>
      </c>
      <c r="E251" s="221" t="s">
        <v>384</v>
      </c>
      <c r="F251" s="307" t="s">
        <v>385</v>
      </c>
      <c r="G251" s="307"/>
      <c r="H251" s="307"/>
      <c r="I251" s="307"/>
      <c r="J251" s="222" t="s">
        <v>150</v>
      </c>
      <c r="K251" s="223">
        <v>19.617</v>
      </c>
      <c r="L251" s="308"/>
      <c r="M251" s="308"/>
      <c r="N251" s="309">
        <f>ROUND(L251*K251,2)</f>
        <v>0</v>
      </c>
      <c r="O251" s="309"/>
      <c r="P251" s="309"/>
      <c r="Q251" s="309"/>
      <c r="R251" s="123"/>
      <c r="T251" s="187"/>
      <c r="U251" s="188" t="s">
        <v>35</v>
      </c>
      <c r="V251" s="189">
        <v>0</v>
      </c>
      <c r="W251" s="189">
        <f>V251*K251</f>
        <v>0</v>
      </c>
      <c r="X251" s="189">
        <v>0</v>
      </c>
      <c r="Y251" s="189">
        <f>X251*K251</f>
        <v>0</v>
      </c>
      <c r="Z251" s="189">
        <v>0</v>
      </c>
      <c r="AA251" s="190">
        <f>Z251*K251</f>
        <v>0</v>
      </c>
      <c r="AR251" s="110" t="s">
        <v>173</v>
      </c>
      <c r="AT251" s="110" t="s">
        <v>210</v>
      </c>
      <c r="AU251" s="110" t="s">
        <v>81</v>
      </c>
      <c r="AY251" s="110" t="s">
        <v>134</v>
      </c>
      <c r="BE251" s="191">
        <f>IF(U251="základní",N251,0)</f>
        <v>0</v>
      </c>
      <c r="BF251" s="191">
        <f>IF(U251="snížená",N251,0)</f>
        <v>0</v>
      </c>
      <c r="BG251" s="191">
        <f>IF(U251="zákl. přenesená",N251,0)</f>
        <v>0</v>
      </c>
      <c r="BH251" s="191">
        <f>IF(U251="sníž. přenesená",N251,0)</f>
        <v>0</v>
      </c>
      <c r="BI251" s="191">
        <f>IF(U251="nulová",N251,0)</f>
        <v>0</v>
      </c>
      <c r="BJ251" s="110" t="s">
        <v>76</v>
      </c>
      <c r="BK251" s="191">
        <f>ROUND(L251*K251,2)</f>
        <v>0</v>
      </c>
      <c r="BL251" s="110" t="s">
        <v>139</v>
      </c>
      <c r="BM251" s="110" t="s">
        <v>386</v>
      </c>
    </row>
    <row r="252" spans="2:63" s="180" customFormat="1" ht="29.85" customHeight="1">
      <c r="B252" s="176"/>
      <c r="C252" s="177"/>
      <c r="D252" s="201" t="s">
        <v>115</v>
      </c>
      <c r="E252" s="201"/>
      <c r="F252" s="201"/>
      <c r="G252" s="201"/>
      <c r="H252" s="201"/>
      <c r="I252" s="201"/>
      <c r="J252" s="201"/>
      <c r="K252" s="201"/>
      <c r="L252" s="230"/>
      <c r="M252" s="230"/>
      <c r="N252" s="303">
        <f>N253</f>
        <v>0</v>
      </c>
      <c r="O252" s="303"/>
      <c r="P252" s="303"/>
      <c r="Q252" s="303"/>
      <c r="R252" s="179"/>
      <c r="T252" s="181"/>
      <c r="U252" s="177"/>
      <c r="V252" s="177"/>
      <c r="W252" s="182">
        <f>W253</f>
        <v>26.820952000000002</v>
      </c>
      <c r="X252" s="177"/>
      <c r="Y252" s="182">
        <f>Y253</f>
        <v>0</v>
      </c>
      <c r="Z252" s="177"/>
      <c r="AA252" s="183">
        <f>AA253</f>
        <v>0</v>
      </c>
      <c r="AR252" s="184" t="s">
        <v>76</v>
      </c>
      <c r="AT252" s="185" t="s">
        <v>68</v>
      </c>
      <c r="AU252" s="185" t="s">
        <v>76</v>
      </c>
      <c r="AY252" s="184" t="s">
        <v>134</v>
      </c>
      <c r="BK252" s="186">
        <f>BK253</f>
        <v>0</v>
      </c>
    </row>
    <row r="253" spans="2:65" s="119" customFormat="1" ht="25.5" customHeight="1">
      <c r="B253" s="120"/>
      <c r="C253" s="192" t="s">
        <v>387</v>
      </c>
      <c r="D253" s="192" t="s">
        <v>135</v>
      </c>
      <c r="E253" s="193" t="s">
        <v>388</v>
      </c>
      <c r="F253" s="297" t="s">
        <v>389</v>
      </c>
      <c r="G253" s="297"/>
      <c r="H253" s="297"/>
      <c r="I253" s="297"/>
      <c r="J253" s="194" t="s">
        <v>213</v>
      </c>
      <c r="K253" s="195">
        <v>80.786</v>
      </c>
      <c r="L253" s="298"/>
      <c r="M253" s="298"/>
      <c r="N253" s="299">
        <f>ROUND(L253*K253,2)</f>
        <v>0</v>
      </c>
      <c r="O253" s="299"/>
      <c r="P253" s="299"/>
      <c r="Q253" s="299"/>
      <c r="R253" s="123"/>
      <c r="T253" s="187"/>
      <c r="U253" s="188" t="s">
        <v>35</v>
      </c>
      <c r="V253" s="189">
        <v>0.332</v>
      </c>
      <c r="W253" s="189">
        <f>V253*K253</f>
        <v>26.820952000000002</v>
      </c>
      <c r="X253" s="189">
        <v>0</v>
      </c>
      <c r="Y253" s="189">
        <f>X253*K253</f>
        <v>0</v>
      </c>
      <c r="Z253" s="189">
        <v>0</v>
      </c>
      <c r="AA253" s="190">
        <f>Z253*K253</f>
        <v>0</v>
      </c>
      <c r="AR253" s="110" t="s">
        <v>139</v>
      </c>
      <c r="AT253" s="110" t="s">
        <v>135</v>
      </c>
      <c r="AU253" s="110" t="s">
        <v>81</v>
      </c>
      <c r="AY253" s="110" t="s">
        <v>134</v>
      </c>
      <c r="BE253" s="191">
        <f>IF(U253="základní",N253,0)</f>
        <v>0</v>
      </c>
      <c r="BF253" s="191">
        <f>IF(U253="snížená",N253,0)</f>
        <v>0</v>
      </c>
      <c r="BG253" s="191">
        <f>IF(U253="zákl. přenesená",N253,0)</f>
        <v>0</v>
      </c>
      <c r="BH253" s="191">
        <f>IF(U253="sníž. přenesená",N253,0)</f>
        <v>0</v>
      </c>
      <c r="BI253" s="191">
        <f>IF(U253="nulová",N253,0)</f>
        <v>0</v>
      </c>
      <c r="BJ253" s="110" t="s">
        <v>76</v>
      </c>
      <c r="BK253" s="191">
        <f>ROUND(L253*K253,2)</f>
        <v>0</v>
      </c>
      <c r="BL253" s="110" t="s">
        <v>139</v>
      </c>
      <c r="BM253" s="110" t="s">
        <v>390</v>
      </c>
    </row>
    <row r="254" spans="2:63" s="180" customFormat="1" ht="37.35" customHeight="1">
      <c r="B254" s="176"/>
      <c r="C254" s="177"/>
      <c r="D254" s="178" t="s">
        <v>116</v>
      </c>
      <c r="E254" s="178"/>
      <c r="F254" s="178"/>
      <c r="G254" s="178"/>
      <c r="H254" s="178"/>
      <c r="I254" s="178"/>
      <c r="J254" s="178"/>
      <c r="K254" s="178"/>
      <c r="L254" s="231"/>
      <c r="M254" s="231"/>
      <c r="N254" s="305">
        <f>N90</f>
        <v>0</v>
      </c>
      <c r="O254" s="305"/>
      <c r="P254" s="305"/>
      <c r="Q254" s="305"/>
      <c r="R254" s="179"/>
      <c r="T254" s="181"/>
      <c r="U254" s="177"/>
      <c r="V254" s="177"/>
      <c r="W254" s="182">
        <f>W255+W262+W270</f>
        <v>104.646294</v>
      </c>
      <c r="X254" s="177"/>
      <c r="Y254" s="182">
        <f>Y255+Y262+Y270</f>
        <v>0.02936736</v>
      </c>
      <c r="Z254" s="177"/>
      <c r="AA254" s="183">
        <f>AA255+AA262+AA270</f>
        <v>0</v>
      </c>
      <c r="AR254" s="184" t="s">
        <v>81</v>
      </c>
      <c r="AT254" s="185" t="s">
        <v>68</v>
      </c>
      <c r="AU254" s="185" t="s">
        <v>69</v>
      </c>
      <c r="AY254" s="184" t="s">
        <v>134</v>
      </c>
      <c r="BK254" s="186">
        <f>BK255+BK262+BK270</f>
        <v>0</v>
      </c>
    </row>
    <row r="255" spans="2:63" s="180" customFormat="1" ht="19.9" customHeight="1">
      <c r="B255" s="176"/>
      <c r="C255" s="177"/>
      <c r="D255" s="201" t="s">
        <v>117</v>
      </c>
      <c r="E255" s="201"/>
      <c r="F255" s="201"/>
      <c r="G255" s="201"/>
      <c r="H255" s="201"/>
      <c r="I255" s="201"/>
      <c r="J255" s="201"/>
      <c r="K255" s="201"/>
      <c r="L255" s="230"/>
      <c r="M255" s="230"/>
      <c r="N255" s="306">
        <f>SUM(N256:Q261)</f>
        <v>0</v>
      </c>
      <c r="O255" s="306"/>
      <c r="P255" s="306"/>
      <c r="Q255" s="306"/>
      <c r="R255" s="179"/>
      <c r="T255" s="181"/>
      <c r="U255" s="177"/>
      <c r="V255" s="177"/>
      <c r="W255" s="182">
        <f>SUM(W256:W261)</f>
        <v>0.9743820000000001</v>
      </c>
      <c r="X255" s="177"/>
      <c r="Y255" s="182">
        <f>SUM(Y256:Y261)</f>
        <v>0.028044</v>
      </c>
      <c r="Z255" s="177"/>
      <c r="AA255" s="183">
        <f>SUM(AA256:AA261)</f>
        <v>0</v>
      </c>
      <c r="AR255" s="184" t="s">
        <v>81</v>
      </c>
      <c r="AT255" s="185" t="s">
        <v>68</v>
      </c>
      <c r="AU255" s="185" t="s">
        <v>76</v>
      </c>
      <c r="AY255" s="184" t="s">
        <v>134</v>
      </c>
      <c r="BK255" s="186">
        <f>SUM(BK256:BK261)</f>
        <v>0</v>
      </c>
    </row>
    <row r="256" spans="2:65" s="119" customFormat="1" ht="38.25" customHeight="1">
      <c r="B256" s="120"/>
      <c r="C256" s="192" t="s">
        <v>391</v>
      </c>
      <c r="D256" s="192" t="s">
        <v>135</v>
      </c>
      <c r="E256" s="193" t="s">
        <v>392</v>
      </c>
      <c r="F256" s="297" t="s">
        <v>393</v>
      </c>
      <c r="G256" s="297"/>
      <c r="H256" s="297"/>
      <c r="I256" s="297"/>
      <c r="J256" s="194" t="s">
        <v>187</v>
      </c>
      <c r="K256" s="195">
        <v>3.882</v>
      </c>
      <c r="L256" s="298"/>
      <c r="M256" s="298"/>
      <c r="N256" s="299">
        <f>ROUND(L256*K256,2)</f>
        <v>0</v>
      </c>
      <c r="O256" s="299"/>
      <c r="P256" s="299"/>
      <c r="Q256" s="299"/>
      <c r="R256" s="123"/>
      <c r="T256" s="187"/>
      <c r="U256" s="188" t="s">
        <v>35</v>
      </c>
      <c r="V256" s="189">
        <v>0.251</v>
      </c>
      <c r="W256" s="189">
        <f>V256*K256</f>
        <v>0.9743820000000001</v>
      </c>
      <c r="X256" s="189">
        <v>0.006</v>
      </c>
      <c r="Y256" s="189">
        <f>X256*K256</f>
        <v>0.023292</v>
      </c>
      <c r="Z256" s="189">
        <v>0</v>
      </c>
      <c r="AA256" s="190">
        <f>Z256*K256</f>
        <v>0</v>
      </c>
      <c r="AR256" s="110" t="s">
        <v>216</v>
      </c>
      <c r="AT256" s="110" t="s">
        <v>135</v>
      </c>
      <c r="AU256" s="110" t="s">
        <v>81</v>
      </c>
      <c r="AY256" s="110" t="s">
        <v>134</v>
      </c>
      <c r="BE256" s="191">
        <f>IF(U256="základní",N256,0)</f>
        <v>0</v>
      </c>
      <c r="BF256" s="191">
        <f>IF(U256="snížená",N256,0)</f>
        <v>0</v>
      </c>
      <c r="BG256" s="191">
        <f>IF(U256="zákl. přenesená",N256,0)</f>
        <v>0</v>
      </c>
      <c r="BH256" s="191">
        <f>IF(U256="sníž. přenesená",N256,0)</f>
        <v>0</v>
      </c>
      <c r="BI256" s="191">
        <f>IF(U256="nulová",N256,0)</f>
        <v>0</v>
      </c>
      <c r="BJ256" s="110" t="s">
        <v>76</v>
      </c>
      <c r="BK256" s="191">
        <f>ROUND(L256*K256,2)</f>
        <v>0</v>
      </c>
      <c r="BL256" s="110" t="s">
        <v>216</v>
      </c>
      <c r="BM256" s="110" t="s">
        <v>394</v>
      </c>
    </row>
    <row r="257" spans="2:51" s="236" customFormat="1" ht="16.5" customHeight="1">
      <c r="B257" s="232"/>
      <c r="C257" s="233"/>
      <c r="D257" s="233"/>
      <c r="E257" s="234"/>
      <c r="F257" s="300" t="s">
        <v>395</v>
      </c>
      <c r="G257" s="300"/>
      <c r="H257" s="300"/>
      <c r="I257" s="300"/>
      <c r="J257" s="233"/>
      <c r="K257" s="234"/>
      <c r="L257" s="260"/>
      <c r="M257" s="260"/>
      <c r="N257" s="233"/>
      <c r="O257" s="233"/>
      <c r="P257" s="233"/>
      <c r="Q257" s="233"/>
      <c r="R257" s="235"/>
      <c r="T257" s="237"/>
      <c r="U257" s="233"/>
      <c r="V257" s="233"/>
      <c r="W257" s="233"/>
      <c r="X257" s="233"/>
      <c r="Y257" s="233"/>
      <c r="Z257" s="233"/>
      <c r="AA257" s="238"/>
      <c r="AT257" s="239" t="s">
        <v>141</v>
      </c>
      <c r="AU257" s="239" t="s">
        <v>81</v>
      </c>
      <c r="AV257" s="236" t="s">
        <v>76</v>
      </c>
      <c r="AW257" s="236" t="s">
        <v>28</v>
      </c>
      <c r="AX257" s="236" t="s">
        <v>69</v>
      </c>
      <c r="AY257" s="239" t="s">
        <v>134</v>
      </c>
    </row>
    <row r="258" spans="2:51" s="207" customFormat="1" ht="16.5" customHeight="1">
      <c r="B258" s="202"/>
      <c r="C258" s="203"/>
      <c r="D258" s="203"/>
      <c r="E258" s="204"/>
      <c r="F258" s="301" t="s">
        <v>396</v>
      </c>
      <c r="G258" s="301"/>
      <c r="H258" s="301"/>
      <c r="I258" s="301"/>
      <c r="J258" s="203"/>
      <c r="K258" s="205">
        <v>3.882</v>
      </c>
      <c r="L258" s="228"/>
      <c r="M258" s="228"/>
      <c r="N258" s="203"/>
      <c r="O258" s="203"/>
      <c r="P258" s="203"/>
      <c r="Q258" s="203"/>
      <c r="R258" s="206"/>
      <c r="T258" s="208"/>
      <c r="U258" s="203"/>
      <c r="V258" s="203"/>
      <c r="W258" s="203"/>
      <c r="X258" s="203"/>
      <c r="Y258" s="203"/>
      <c r="Z258" s="203"/>
      <c r="AA258" s="209"/>
      <c r="AT258" s="210" t="s">
        <v>141</v>
      </c>
      <c r="AU258" s="210" t="s">
        <v>81</v>
      </c>
      <c r="AV258" s="207" t="s">
        <v>81</v>
      </c>
      <c r="AW258" s="207" t="s">
        <v>28</v>
      </c>
      <c r="AX258" s="207" t="s">
        <v>69</v>
      </c>
      <c r="AY258" s="210" t="s">
        <v>134</v>
      </c>
    </row>
    <row r="259" spans="2:51" s="216" customFormat="1" ht="16.5" customHeight="1">
      <c r="B259" s="211"/>
      <c r="C259" s="212"/>
      <c r="D259" s="212"/>
      <c r="E259" s="213"/>
      <c r="F259" s="302" t="s">
        <v>142</v>
      </c>
      <c r="G259" s="302"/>
      <c r="H259" s="302"/>
      <c r="I259" s="302"/>
      <c r="J259" s="212"/>
      <c r="K259" s="214">
        <v>3.882</v>
      </c>
      <c r="L259" s="229"/>
      <c r="M259" s="229"/>
      <c r="N259" s="212"/>
      <c r="O259" s="212"/>
      <c r="P259" s="212"/>
      <c r="Q259" s="212"/>
      <c r="R259" s="215"/>
      <c r="T259" s="217"/>
      <c r="U259" s="212"/>
      <c r="V259" s="212"/>
      <c r="W259" s="212"/>
      <c r="X259" s="212"/>
      <c r="Y259" s="212"/>
      <c r="Z259" s="212"/>
      <c r="AA259" s="218"/>
      <c r="AT259" s="219" t="s">
        <v>141</v>
      </c>
      <c r="AU259" s="219" t="s">
        <v>81</v>
      </c>
      <c r="AV259" s="216" t="s">
        <v>139</v>
      </c>
      <c r="AW259" s="216" t="s">
        <v>28</v>
      </c>
      <c r="AX259" s="216" t="s">
        <v>76</v>
      </c>
      <c r="AY259" s="219" t="s">
        <v>134</v>
      </c>
    </row>
    <row r="260" spans="2:65" s="119" customFormat="1" ht="16.5" customHeight="1">
      <c r="B260" s="120"/>
      <c r="C260" s="220" t="s">
        <v>397</v>
      </c>
      <c r="D260" s="220" t="s">
        <v>210</v>
      </c>
      <c r="E260" s="221" t="s">
        <v>398</v>
      </c>
      <c r="F260" s="307" t="s">
        <v>399</v>
      </c>
      <c r="G260" s="307"/>
      <c r="H260" s="307"/>
      <c r="I260" s="307"/>
      <c r="J260" s="222" t="s">
        <v>187</v>
      </c>
      <c r="K260" s="223">
        <v>3.96</v>
      </c>
      <c r="L260" s="308"/>
      <c r="M260" s="308"/>
      <c r="N260" s="309">
        <f>ROUND(L260*K260,2)</f>
        <v>0</v>
      </c>
      <c r="O260" s="309"/>
      <c r="P260" s="309"/>
      <c r="Q260" s="309"/>
      <c r="R260" s="123"/>
      <c r="T260" s="187"/>
      <c r="U260" s="188" t="s">
        <v>35</v>
      </c>
      <c r="V260" s="189">
        <v>0</v>
      </c>
      <c r="W260" s="189">
        <f>V260*K260</f>
        <v>0</v>
      </c>
      <c r="X260" s="189">
        <v>0.0012</v>
      </c>
      <c r="Y260" s="189">
        <f>X260*K260</f>
        <v>0.004751999999999999</v>
      </c>
      <c r="Z260" s="189">
        <v>0</v>
      </c>
      <c r="AA260" s="190">
        <f>Z260*K260</f>
        <v>0</v>
      </c>
      <c r="AR260" s="110" t="s">
        <v>297</v>
      </c>
      <c r="AT260" s="110" t="s">
        <v>210</v>
      </c>
      <c r="AU260" s="110" t="s">
        <v>81</v>
      </c>
      <c r="AY260" s="110" t="s">
        <v>134</v>
      </c>
      <c r="BE260" s="191">
        <f>IF(U260="základní",N260,0)</f>
        <v>0</v>
      </c>
      <c r="BF260" s="191">
        <f>IF(U260="snížená",N260,0)</f>
        <v>0</v>
      </c>
      <c r="BG260" s="191">
        <f>IF(U260="zákl. přenesená",N260,0)</f>
        <v>0</v>
      </c>
      <c r="BH260" s="191">
        <f>IF(U260="sníž. přenesená",N260,0)</f>
        <v>0</v>
      </c>
      <c r="BI260" s="191">
        <f>IF(U260="nulová",N260,0)</f>
        <v>0</v>
      </c>
      <c r="BJ260" s="110" t="s">
        <v>76</v>
      </c>
      <c r="BK260" s="191">
        <f>ROUND(L260*K260,2)</f>
        <v>0</v>
      </c>
      <c r="BL260" s="110" t="s">
        <v>216</v>
      </c>
      <c r="BM260" s="110" t="s">
        <v>400</v>
      </c>
    </row>
    <row r="261" spans="2:65" s="119" customFormat="1" ht="25.5" customHeight="1">
      <c r="B261" s="120"/>
      <c r="C261" s="192" t="s">
        <v>401</v>
      </c>
      <c r="D261" s="192" t="s">
        <v>135</v>
      </c>
      <c r="E261" s="193" t="s">
        <v>402</v>
      </c>
      <c r="F261" s="297" t="s">
        <v>403</v>
      </c>
      <c r="G261" s="297"/>
      <c r="H261" s="297"/>
      <c r="I261" s="297"/>
      <c r="J261" s="194"/>
      <c r="K261" s="195">
        <v>14.873</v>
      </c>
      <c r="L261" s="298"/>
      <c r="M261" s="298"/>
      <c r="N261" s="299">
        <f>ROUND(L261*K261,2)</f>
        <v>0</v>
      </c>
      <c r="O261" s="299"/>
      <c r="P261" s="299"/>
      <c r="Q261" s="299"/>
      <c r="R261" s="123"/>
      <c r="T261" s="187"/>
      <c r="U261" s="188" t="s">
        <v>35</v>
      </c>
      <c r="V261" s="189">
        <v>0</v>
      </c>
      <c r="W261" s="189">
        <f>V261*K261</f>
        <v>0</v>
      </c>
      <c r="X261" s="189">
        <v>0</v>
      </c>
      <c r="Y261" s="189">
        <f>X261*K261</f>
        <v>0</v>
      </c>
      <c r="Z261" s="189">
        <v>0</v>
      </c>
      <c r="AA261" s="190">
        <f>Z261*K261</f>
        <v>0</v>
      </c>
      <c r="AR261" s="110" t="s">
        <v>216</v>
      </c>
      <c r="AT261" s="110" t="s">
        <v>135</v>
      </c>
      <c r="AU261" s="110" t="s">
        <v>81</v>
      </c>
      <c r="AY261" s="110" t="s">
        <v>134</v>
      </c>
      <c r="BE261" s="191">
        <f>IF(U261="základní",N261,0)</f>
        <v>0</v>
      </c>
      <c r="BF261" s="191">
        <f>IF(U261="snížená",N261,0)</f>
        <v>0</v>
      </c>
      <c r="BG261" s="191">
        <f>IF(U261="zákl. přenesená",N261,0)</f>
        <v>0</v>
      </c>
      <c r="BH261" s="191">
        <f>IF(U261="sníž. přenesená",N261,0)</f>
        <v>0</v>
      </c>
      <c r="BI261" s="191">
        <f>IF(U261="nulová",N261,0)</f>
        <v>0</v>
      </c>
      <c r="BJ261" s="110" t="s">
        <v>76</v>
      </c>
      <c r="BK261" s="191">
        <f>ROUND(L261*K261,2)</f>
        <v>0</v>
      </c>
      <c r="BL261" s="110" t="s">
        <v>216</v>
      </c>
      <c r="BM261" s="110" t="s">
        <v>404</v>
      </c>
    </row>
    <row r="262" spans="2:63" s="180" customFormat="1" ht="29.85" customHeight="1">
      <c r="B262" s="176"/>
      <c r="C262" s="177"/>
      <c r="D262" s="201" t="s">
        <v>118</v>
      </c>
      <c r="E262" s="201"/>
      <c r="F262" s="201"/>
      <c r="G262" s="201"/>
      <c r="H262" s="201"/>
      <c r="I262" s="201"/>
      <c r="J262" s="201"/>
      <c r="K262" s="201"/>
      <c r="L262" s="230"/>
      <c r="M262" s="230"/>
      <c r="N262" s="303">
        <f>SUM(N263:Q269)</f>
        <v>0</v>
      </c>
      <c r="O262" s="303"/>
      <c r="P262" s="303"/>
      <c r="Q262" s="303"/>
      <c r="R262" s="179"/>
      <c r="T262" s="181"/>
      <c r="U262" s="177"/>
      <c r="V262" s="177"/>
      <c r="W262" s="182">
        <f>SUM(W263:W269)</f>
        <v>103.07639999999999</v>
      </c>
      <c r="X262" s="177"/>
      <c r="Y262" s="182">
        <f>SUM(Y263:Y269)</f>
        <v>0</v>
      </c>
      <c r="Z262" s="177"/>
      <c r="AA262" s="183">
        <f>SUM(AA263:AA269)</f>
        <v>0</v>
      </c>
      <c r="AR262" s="184" t="s">
        <v>81</v>
      </c>
      <c r="AT262" s="185" t="s">
        <v>68</v>
      </c>
      <c r="AU262" s="185" t="s">
        <v>76</v>
      </c>
      <c r="AY262" s="184" t="s">
        <v>134</v>
      </c>
      <c r="BK262" s="186">
        <f>SUM(BK263:BK269)</f>
        <v>0</v>
      </c>
    </row>
    <row r="263" spans="2:65" s="119" customFormat="1" ht="25.5" customHeight="1">
      <c r="B263" s="120"/>
      <c r="C263" s="192" t="s">
        <v>405</v>
      </c>
      <c r="D263" s="192" t="s">
        <v>135</v>
      </c>
      <c r="E263" s="193" t="s">
        <v>406</v>
      </c>
      <c r="F263" s="297" t="s">
        <v>407</v>
      </c>
      <c r="G263" s="297"/>
      <c r="H263" s="297"/>
      <c r="I263" s="297"/>
      <c r="J263" s="194" t="s">
        <v>408</v>
      </c>
      <c r="K263" s="195">
        <v>30.2</v>
      </c>
      <c r="L263" s="298"/>
      <c r="M263" s="298"/>
      <c r="N263" s="299">
        <f>ROUND(L263*K263,2)</f>
        <v>0</v>
      </c>
      <c r="O263" s="299"/>
      <c r="P263" s="299"/>
      <c r="Q263" s="299"/>
      <c r="R263" s="123"/>
      <c r="T263" s="187"/>
      <c r="U263" s="188" t="s">
        <v>35</v>
      </c>
      <c r="V263" s="189">
        <v>2.94</v>
      </c>
      <c r="W263" s="189">
        <f>V263*K263</f>
        <v>88.788</v>
      </c>
      <c r="X263" s="189">
        <v>0</v>
      </c>
      <c r="Y263" s="189">
        <f>X263*K263</f>
        <v>0</v>
      </c>
      <c r="Z263" s="189">
        <v>0</v>
      </c>
      <c r="AA263" s="190">
        <f>Z263*K263</f>
        <v>0</v>
      </c>
      <c r="AR263" s="110" t="s">
        <v>216</v>
      </c>
      <c r="AT263" s="110" t="s">
        <v>135</v>
      </c>
      <c r="AU263" s="110" t="s">
        <v>81</v>
      </c>
      <c r="AY263" s="110" t="s">
        <v>134</v>
      </c>
      <c r="BE263" s="191">
        <f>IF(U263="základní",N263,0)</f>
        <v>0</v>
      </c>
      <c r="BF263" s="191">
        <f>IF(U263="snížená",N263,0)</f>
        <v>0</v>
      </c>
      <c r="BG263" s="191">
        <f>IF(U263="zákl. přenesená",N263,0)</f>
        <v>0</v>
      </c>
      <c r="BH263" s="191">
        <f>IF(U263="sníž. přenesená",N263,0)</f>
        <v>0</v>
      </c>
      <c r="BI263" s="191">
        <f>IF(U263="nulová",N263,0)</f>
        <v>0</v>
      </c>
      <c r="BJ263" s="110" t="s">
        <v>76</v>
      </c>
      <c r="BK263" s="191">
        <f>ROUND(L263*K263,2)</f>
        <v>0</v>
      </c>
      <c r="BL263" s="110" t="s">
        <v>216</v>
      </c>
      <c r="BM263" s="110" t="s">
        <v>409</v>
      </c>
    </row>
    <row r="264" spans="2:51" s="207" customFormat="1" ht="16.5" customHeight="1">
      <c r="B264" s="202"/>
      <c r="C264" s="203"/>
      <c r="D264" s="203"/>
      <c r="E264" s="204"/>
      <c r="F264" s="304" t="s">
        <v>410</v>
      </c>
      <c r="G264" s="304"/>
      <c r="H264" s="304"/>
      <c r="I264" s="304"/>
      <c r="J264" s="203"/>
      <c r="K264" s="205">
        <v>30.2</v>
      </c>
      <c r="L264" s="228"/>
      <c r="M264" s="228"/>
      <c r="N264" s="203"/>
      <c r="O264" s="203"/>
      <c r="P264" s="203"/>
      <c r="Q264" s="203"/>
      <c r="R264" s="206"/>
      <c r="T264" s="208"/>
      <c r="U264" s="203"/>
      <c r="V264" s="203"/>
      <c r="W264" s="203"/>
      <c r="X264" s="203"/>
      <c r="Y264" s="203"/>
      <c r="Z264" s="203"/>
      <c r="AA264" s="209"/>
      <c r="AT264" s="210" t="s">
        <v>141</v>
      </c>
      <c r="AU264" s="210" t="s">
        <v>81</v>
      </c>
      <c r="AV264" s="207" t="s">
        <v>81</v>
      </c>
      <c r="AW264" s="207" t="s">
        <v>28</v>
      </c>
      <c r="AX264" s="207" t="s">
        <v>69</v>
      </c>
      <c r="AY264" s="210" t="s">
        <v>134</v>
      </c>
    </row>
    <row r="265" spans="2:51" s="216" customFormat="1" ht="16.5" customHeight="1">
      <c r="B265" s="211"/>
      <c r="C265" s="212"/>
      <c r="D265" s="212"/>
      <c r="E265" s="213"/>
      <c r="F265" s="302" t="s">
        <v>142</v>
      </c>
      <c r="G265" s="302"/>
      <c r="H265" s="302"/>
      <c r="I265" s="302"/>
      <c r="J265" s="212"/>
      <c r="K265" s="214">
        <v>30.2</v>
      </c>
      <c r="L265" s="229"/>
      <c r="M265" s="229"/>
      <c r="N265" s="212"/>
      <c r="O265" s="212"/>
      <c r="P265" s="212"/>
      <c r="Q265" s="212"/>
      <c r="R265" s="215"/>
      <c r="T265" s="217"/>
      <c r="U265" s="212"/>
      <c r="V265" s="212"/>
      <c r="W265" s="212"/>
      <c r="X265" s="212"/>
      <c r="Y265" s="212"/>
      <c r="Z265" s="212"/>
      <c r="AA265" s="218"/>
      <c r="AT265" s="219" t="s">
        <v>141</v>
      </c>
      <c r="AU265" s="219" t="s">
        <v>81</v>
      </c>
      <c r="AV265" s="216" t="s">
        <v>139</v>
      </c>
      <c r="AW265" s="216" t="s">
        <v>28</v>
      </c>
      <c r="AX265" s="216" t="s">
        <v>76</v>
      </c>
      <c r="AY265" s="219" t="s">
        <v>134</v>
      </c>
    </row>
    <row r="266" spans="2:65" s="119" customFormat="1" ht="25.5" customHeight="1">
      <c r="B266" s="120"/>
      <c r="C266" s="192" t="s">
        <v>411</v>
      </c>
      <c r="D266" s="192" t="s">
        <v>135</v>
      </c>
      <c r="E266" s="193" t="s">
        <v>412</v>
      </c>
      <c r="F266" s="297" t="s">
        <v>413</v>
      </c>
      <c r="G266" s="297"/>
      <c r="H266" s="297"/>
      <c r="I266" s="297"/>
      <c r="J266" s="194" t="s">
        <v>408</v>
      </c>
      <c r="K266" s="195">
        <v>4.86</v>
      </c>
      <c r="L266" s="298"/>
      <c r="M266" s="298"/>
      <c r="N266" s="299">
        <f>ROUND(L266*K266,2)</f>
        <v>0</v>
      </c>
      <c r="O266" s="299"/>
      <c r="P266" s="299"/>
      <c r="Q266" s="299"/>
      <c r="R266" s="123"/>
      <c r="T266" s="187"/>
      <c r="U266" s="188" t="s">
        <v>35</v>
      </c>
      <c r="V266" s="189">
        <v>2.94</v>
      </c>
      <c r="W266" s="189">
        <f>V266*K266</f>
        <v>14.288400000000001</v>
      </c>
      <c r="X266" s="189">
        <v>0</v>
      </c>
      <c r="Y266" s="189">
        <f>X266*K266</f>
        <v>0</v>
      </c>
      <c r="Z266" s="189">
        <v>0</v>
      </c>
      <c r="AA266" s="190">
        <f>Z266*K266</f>
        <v>0</v>
      </c>
      <c r="AR266" s="110" t="s">
        <v>216</v>
      </c>
      <c r="AT266" s="110" t="s">
        <v>135</v>
      </c>
      <c r="AU266" s="110" t="s">
        <v>81</v>
      </c>
      <c r="AY266" s="110" t="s">
        <v>134</v>
      </c>
      <c r="BE266" s="191">
        <f>IF(U266="základní",N266,0)</f>
        <v>0</v>
      </c>
      <c r="BF266" s="191">
        <f>IF(U266="snížená",N266,0)</f>
        <v>0</v>
      </c>
      <c r="BG266" s="191">
        <f>IF(U266="zákl. přenesená",N266,0)</f>
        <v>0</v>
      </c>
      <c r="BH266" s="191">
        <f>IF(U266="sníž. přenesená",N266,0)</f>
        <v>0</v>
      </c>
      <c r="BI266" s="191">
        <f>IF(U266="nulová",N266,0)</f>
        <v>0</v>
      </c>
      <c r="BJ266" s="110" t="s">
        <v>76</v>
      </c>
      <c r="BK266" s="191">
        <f>ROUND(L266*K266,2)</f>
        <v>0</v>
      </c>
      <c r="BL266" s="110" t="s">
        <v>216</v>
      </c>
      <c r="BM266" s="110" t="s">
        <v>414</v>
      </c>
    </row>
    <row r="267" spans="2:51" s="207" customFormat="1" ht="16.5" customHeight="1">
      <c r="B267" s="202"/>
      <c r="C267" s="203"/>
      <c r="D267" s="203"/>
      <c r="E267" s="204"/>
      <c r="F267" s="304" t="s">
        <v>415</v>
      </c>
      <c r="G267" s="304"/>
      <c r="H267" s="304"/>
      <c r="I267" s="304"/>
      <c r="J267" s="203"/>
      <c r="K267" s="205">
        <v>4.86</v>
      </c>
      <c r="L267" s="228"/>
      <c r="M267" s="228"/>
      <c r="N267" s="203"/>
      <c r="O267" s="203"/>
      <c r="P267" s="203"/>
      <c r="Q267" s="203"/>
      <c r="R267" s="206"/>
      <c r="T267" s="208"/>
      <c r="U267" s="203"/>
      <c r="V267" s="203"/>
      <c r="W267" s="203"/>
      <c r="X267" s="203"/>
      <c r="Y267" s="203"/>
      <c r="Z267" s="203"/>
      <c r="AA267" s="209"/>
      <c r="AT267" s="210" t="s">
        <v>141</v>
      </c>
      <c r="AU267" s="210" t="s">
        <v>81</v>
      </c>
      <c r="AV267" s="207" t="s">
        <v>81</v>
      </c>
      <c r="AW267" s="207" t="s">
        <v>28</v>
      </c>
      <c r="AX267" s="207" t="s">
        <v>69</v>
      </c>
      <c r="AY267" s="210" t="s">
        <v>134</v>
      </c>
    </row>
    <row r="268" spans="2:51" s="216" customFormat="1" ht="16.5" customHeight="1">
      <c r="B268" s="211"/>
      <c r="C268" s="212"/>
      <c r="D268" s="212"/>
      <c r="E268" s="213"/>
      <c r="F268" s="302" t="s">
        <v>142</v>
      </c>
      <c r="G268" s="302"/>
      <c r="H268" s="302"/>
      <c r="I268" s="302"/>
      <c r="J268" s="212"/>
      <c r="K268" s="214">
        <v>4.86</v>
      </c>
      <c r="L268" s="229"/>
      <c r="M268" s="229"/>
      <c r="N268" s="212"/>
      <c r="O268" s="212"/>
      <c r="P268" s="212"/>
      <c r="Q268" s="212"/>
      <c r="R268" s="215"/>
      <c r="T268" s="217"/>
      <c r="U268" s="212"/>
      <c r="V268" s="212"/>
      <c r="W268" s="212"/>
      <c r="X268" s="212"/>
      <c r="Y268" s="212"/>
      <c r="Z268" s="212"/>
      <c r="AA268" s="218"/>
      <c r="AT268" s="219" t="s">
        <v>141</v>
      </c>
      <c r="AU268" s="219" t="s">
        <v>81</v>
      </c>
      <c r="AV268" s="216" t="s">
        <v>139</v>
      </c>
      <c r="AW268" s="216" t="s">
        <v>28</v>
      </c>
      <c r="AX268" s="216" t="s">
        <v>76</v>
      </c>
      <c r="AY268" s="219" t="s">
        <v>134</v>
      </c>
    </row>
    <row r="269" spans="2:65" s="119" customFormat="1" ht="25.5" customHeight="1">
      <c r="B269" s="120"/>
      <c r="C269" s="192" t="s">
        <v>416</v>
      </c>
      <c r="D269" s="192" t="s">
        <v>135</v>
      </c>
      <c r="E269" s="193" t="s">
        <v>417</v>
      </c>
      <c r="F269" s="297" t="s">
        <v>418</v>
      </c>
      <c r="G269" s="297"/>
      <c r="H269" s="297"/>
      <c r="I269" s="297"/>
      <c r="J269" s="194"/>
      <c r="K269" s="195">
        <v>127.57</v>
      </c>
      <c r="L269" s="298"/>
      <c r="M269" s="298"/>
      <c r="N269" s="299">
        <f>ROUND(L269*K269,2)</f>
        <v>0</v>
      </c>
      <c r="O269" s="299"/>
      <c r="P269" s="299"/>
      <c r="Q269" s="299"/>
      <c r="R269" s="123"/>
      <c r="T269" s="187"/>
      <c r="U269" s="188" t="s">
        <v>35</v>
      </c>
      <c r="V269" s="189">
        <v>0</v>
      </c>
      <c r="W269" s="189">
        <f>V269*K269</f>
        <v>0</v>
      </c>
      <c r="X269" s="189">
        <v>0</v>
      </c>
      <c r="Y269" s="189">
        <f>X269*K269</f>
        <v>0</v>
      </c>
      <c r="Z269" s="189">
        <v>0</v>
      </c>
      <c r="AA269" s="190">
        <f>Z269*K269</f>
        <v>0</v>
      </c>
      <c r="AR269" s="110" t="s">
        <v>216</v>
      </c>
      <c r="AT269" s="110" t="s">
        <v>135</v>
      </c>
      <c r="AU269" s="110" t="s">
        <v>81</v>
      </c>
      <c r="AY269" s="110" t="s">
        <v>134</v>
      </c>
      <c r="BE269" s="191">
        <f>IF(U269="základní",N269,0)</f>
        <v>0</v>
      </c>
      <c r="BF269" s="191">
        <f>IF(U269="snížená",N269,0)</f>
        <v>0</v>
      </c>
      <c r="BG269" s="191">
        <f>IF(U269="zákl. přenesená",N269,0)</f>
        <v>0</v>
      </c>
      <c r="BH269" s="191">
        <f>IF(U269="sníž. přenesená",N269,0)</f>
        <v>0</v>
      </c>
      <c r="BI269" s="191">
        <f>IF(U269="nulová",N269,0)</f>
        <v>0</v>
      </c>
      <c r="BJ269" s="110" t="s">
        <v>76</v>
      </c>
      <c r="BK269" s="191">
        <f>ROUND(L269*K269,2)</f>
        <v>0</v>
      </c>
      <c r="BL269" s="110" t="s">
        <v>216</v>
      </c>
      <c r="BM269" s="110" t="s">
        <v>419</v>
      </c>
    </row>
    <row r="270" spans="2:63" s="180" customFormat="1" ht="29.85" customHeight="1">
      <c r="B270" s="176"/>
      <c r="C270" s="177"/>
      <c r="D270" s="201" t="s">
        <v>119</v>
      </c>
      <c r="E270" s="201"/>
      <c r="F270" s="201"/>
      <c r="G270" s="201"/>
      <c r="H270" s="201"/>
      <c r="I270" s="201"/>
      <c r="J270" s="201"/>
      <c r="K270" s="201"/>
      <c r="L270" s="230"/>
      <c r="M270" s="230"/>
      <c r="N270" s="303">
        <f>N271</f>
        <v>0</v>
      </c>
      <c r="O270" s="303"/>
      <c r="P270" s="303"/>
      <c r="Q270" s="303"/>
      <c r="R270" s="179"/>
      <c r="T270" s="181"/>
      <c r="U270" s="177"/>
      <c r="V270" s="177"/>
      <c r="W270" s="182">
        <f>SUM(W271:W274)</f>
        <v>0.595512</v>
      </c>
      <c r="X270" s="177"/>
      <c r="Y270" s="182">
        <f>SUM(Y271:Y274)</f>
        <v>0.00132336</v>
      </c>
      <c r="Z270" s="177"/>
      <c r="AA270" s="183">
        <f>SUM(AA271:AA274)</f>
        <v>0</v>
      </c>
      <c r="AR270" s="184" t="s">
        <v>81</v>
      </c>
      <c r="AT270" s="185" t="s">
        <v>68</v>
      </c>
      <c r="AU270" s="185" t="s">
        <v>76</v>
      </c>
      <c r="AY270" s="184" t="s">
        <v>134</v>
      </c>
      <c r="BK270" s="186">
        <f>SUM(BK271:BK274)</f>
        <v>0</v>
      </c>
    </row>
    <row r="271" spans="2:65" s="119" customFormat="1" ht="16.5" customHeight="1">
      <c r="B271" s="120"/>
      <c r="C271" s="192" t="s">
        <v>420</v>
      </c>
      <c r="D271" s="192" t="s">
        <v>135</v>
      </c>
      <c r="E271" s="193" t="s">
        <v>421</v>
      </c>
      <c r="F271" s="297" t="s">
        <v>422</v>
      </c>
      <c r="G271" s="297"/>
      <c r="H271" s="297"/>
      <c r="I271" s="297"/>
      <c r="J271" s="194" t="s">
        <v>187</v>
      </c>
      <c r="K271" s="195">
        <v>5.514</v>
      </c>
      <c r="L271" s="298"/>
      <c r="M271" s="298"/>
      <c r="N271" s="299">
        <f>ROUND(L271*K271,2)</f>
        <v>0</v>
      </c>
      <c r="O271" s="299"/>
      <c r="P271" s="299"/>
      <c r="Q271" s="299"/>
      <c r="R271" s="123"/>
      <c r="T271" s="187"/>
      <c r="U271" s="188" t="s">
        <v>35</v>
      </c>
      <c r="V271" s="189">
        <v>0.108</v>
      </c>
      <c r="W271" s="189">
        <f>V271*K271</f>
        <v>0.595512</v>
      </c>
      <c r="X271" s="189">
        <v>0.00024</v>
      </c>
      <c r="Y271" s="189">
        <f>X271*K271</f>
        <v>0.00132336</v>
      </c>
      <c r="Z271" s="189">
        <v>0</v>
      </c>
      <c r="AA271" s="190">
        <f>Z271*K271</f>
        <v>0</v>
      </c>
      <c r="AR271" s="110" t="s">
        <v>216</v>
      </c>
      <c r="AT271" s="110" t="s">
        <v>135</v>
      </c>
      <c r="AU271" s="110" t="s">
        <v>81</v>
      </c>
      <c r="AY271" s="110" t="s">
        <v>134</v>
      </c>
      <c r="BE271" s="191">
        <f>IF(U271="základní",N271,0)</f>
        <v>0</v>
      </c>
      <c r="BF271" s="191">
        <f>IF(U271="snížená",N271,0)</f>
        <v>0</v>
      </c>
      <c r="BG271" s="191">
        <f>IF(U271="zákl. přenesená",N271,0)</f>
        <v>0</v>
      </c>
      <c r="BH271" s="191">
        <f>IF(U271="sníž. přenesená",N271,0)</f>
        <v>0</v>
      </c>
      <c r="BI271" s="191">
        <f>IF(U271="nulová",N271,0)</f>
        <v>0</v>
      </c>
      <c r="BJ271" s="110" t="s">
        <v>76</v>
      </c>
      <c r="BK271" s="191">
        <f>ROUND(L271*K271,2)</f>
        <v>0</v>
      </c>
      <c r="BL271" s="110" t="s">
        <v>216</v>
      </c>
      <c r="BM271" s="110" t="s">
        <v>423</v>
      </c>
    </row>
    <row r="272" spans="2:51" s="236" customFormat="1" ht="16.5" customHeight="1">
      <c r="B272" s="232"/>
      <c r="C272" s="233"/>
      <c r="D272" s="233"/>
      <c r="E272" s="234"/>
      <c r="F272" s="300" t="s">
        <v>395</v>
      </c>
      <c r="G272" s="300"/>
      <c r="H272" s="300"/>
      <c r="I272" s="300"/>
      <c r="J272" s="233"/>
      <c r="K272" s="234"/>
      <c r="L272" s="260"/>
      <c r="M272" s="260"/>
      <c r="N272" s="233"/>
      <c r="O272" s="233"/>
      <c r="P272" s="233"/>
      <c r="Q272" s="233"/>
      <c r="R272" s="235"/>
      <c r="T272" s="237"/>
      <c r="U272" s="233"/>
      <c r="V272" s="233"/>
      <c r="W272" s="233"/>
      <c r="X272" s="233"/>
      <c r="Y272" s="233"/>
      <c r="Z272" s="233"/>
      <c r="AA272" s="238"/>
      <c r="AT272" s="239" t="s">
        <v>141</v>
      </c>
      <c r="AU272" s="239" t="s">
        <v>81</v>
      </c>
      <c r="AV272" s="236" t="s">
        <v>76</v>
      </c>
      <c r="AW272" s="236" t="s">
        <v>28</v>
      </c>
      <c r="AX272" s="236" t="s">
        <v>69</v>
      </c>
      <c r="AY272" s="239" t="s">
        <v>134</v>
      </c>
    </row>
    <row r="273" spans="2:51" s="207" customFormat="1" ht="16.5" customHeight="1">
      <c r="B273" s="202"/>
      <c r="C273" s="203"/>
      <c r="D273" s="203"/>
      <c r="E273" s="204"/>
      <c r="F273" s="301" t="s">
        <v>424</v>
      </c>
      <c r="G273" s="301"/>
      <c r="H273" s="301"/>
      <c r="I273" s="301"/>
      <c r="J273" s="203"/>
      <c r="K273" s="205">
        <v>5.514</v>
      </c>
      <c r="L273" s="203"/>
      <c r="M273" s="203"/>
      <c r="N273" s="203"/>
      <c r="O273" s="203"/>
      <c r="P273" s="203"/>
      <c r="Q273" s="203"/>
      <c r="R273" s="206"/>
      <c r="T273" s="208"/>
      <c r="U273" s="203"/>
      <c r="V273" s="203"/>
      <c r="W273" s="203"/>
      <c r="X273" s="203"/>
      <c r="Y273" s="203"/>
      <c r="Z273" s="203"/>
      <c r="AA273" s="209"/>
      <c r="AT273" s="210" t="s">
        <v>141</v>
      </c>
      <c r="AU273" s="210" t="s">
        <v>81</v>
      </c>
      <c r="AV273" s="207" t="s">
        <v>81</v>
      </c>
      <c r="AW273" s="207" t="s">
        <v>28</v>
      </c>
      <c r="AX273" s="207" t="s">
        <v>69</v>
      </c>
      <c r="AY273" s="210" t="s">
        <v>134</v>
      </c>
    </row>
    <row r="274" spans="2:51" s="216" customFormat="1" ht="16.5" customHeight="1">
      <c r="B274" s="211"/>
      <c r="C274" s="212"/>
      <c r="D274" s="212"/>
      <c r="E274" s="213"/>
      <c r="F274" s="302" t="s">
        <v>142</v>
      </c>
      <c r="G274" s="302"/>
      <c r="H274" s="302"/>
      <c r="I274" s="302"/>
      <c r="J274" s="212"/>
      <c r="K274" s="214">
        <v>5.514</v>
      </c>
      <c r="L274" s="212"/>
      <c r="M274" s="212"/>
      <c r="N274" s="212"/>
      <c r="O274" s="212"/>
      <c r="P274" s="212"/>
      <c r="Q274" s="212"/>
      <c r="R274" s="215"/>
      <c r="T274" s="257"/>
      <c r="U274" s="258"/>
      <c r="V274" s="258"/>
      <c r="W274" s="258"/>
      <c r="X274" s="258"/>
      <c r="Y274" s="258"/>
      <c r="Z274" s="258"/>
      <c r="AA274" s="259"/>
      <c r="AT274" s="219" t="s">
        <v>141</v>
      </c>
      <c r="AU274" s="219" t="s">
        <v>81</v>
      </c>
      <c r="AV274" s="216" t="s">
        <v>139</v>
      </c>
      <c r="AW274" s="216" t="s">
        <v>28</v>
      </c>
      <c r="AX274" s="216" t="s">
        <v>76</v>
      </c>
      <c r="AY274" s="219" t="s">
        <v>134</v>
      </c>
    </row>
    <row r="275" spans="2:18" s="119" customFormat="1" ht="6.95" customHeight="1">
      <c r="B275" s="146"/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7"/>
      <c r="Q275" s="147"/>
      <c r="R275" s="148"/>
    </row>
  </sheetData>
  <sheetProtection password="A911" sheet="1" objects="1" scenarios="1"/>
  <mergeCells count="361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68:Q68"/>
    <mergeCell ref="F70:P70"/>
    <mergeCell ref="F71:P71"/>
    <mergeCell ref="F72:P72"/>
    <mergeCell ref="M74:P74"/>
    <mergeCell ref="M76:Q76"/>
    <mergeCell ref="M77:Q77"/>
    <mergeCell ref="C79:G79"/>
    <mergeCell ref="N79:Q79"/>
    <mergeCell ref="N81:Q81"/>
    <mergeCell ref="N82:Q82"/>
    <mergeCell ref="N83:Q83"/>
    <mergeCell ref="N84:Q84"/>
    <mergeCell ref="N85:Q85"/>
    <mergeCell ref="N86:Q86"/>
    <mergeCell ref="N87:Q87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F107:P107"/>
    <mergeCell ref="M109:P109"/>
    <mergeCell ref="M111:Q111"/>
    <mergeCell ref="M112:Q112"/>
    <mergeCell ref="F114:I114"/>
    <mergeCell ref="L114:M114"/>
    <mergeCell ref="N114:Q114"/>
    <mergeCell ref="N115:Q115"/>
    <mergeCell ref="N116:Q116"/>
    <mergeCell ref="N117:Q117"/>
    <mergeCell ref="F118:I118"/>
    <mergeCell ref="L118:M118"/>
    <mergeCell ref="N118:Q118"/>
    <mergeCell ref="F120:I120"/>
    <mergeCell ref="F121:I121"/>
    <mergeCell ref="L121:M121"/>
    <mergeCell ref="N121:Q121"/>
    <mergeCell ref="F119:I119"/>
    <mergeCell ref="L119:M119"/>
    <mergeCell ref="N119:Q119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73:I173"/>
    <mergeCell ref="L173:M173"/>
    <mergeCell ref="N173:Q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F194:I194"/>
    <mergeCell ref="F195:I195"/>
    <mergeCell ref="F196:I196"/>
    <mergeCell ref="L196:M196"/>
    <mergeCell ref="N196:Q196"/>
    <mergeCell ref="F197:I197"/>
    <mergeCell ref="F198:I198"/>
    <mergeCell ref="F199:I199"/>
    <mergeCell ref="L199:M199"/>
    <mergeCell ref="N199:Q199"/>
    <mergeCell ref="F200:I200"/>
    <mergeCell ref="F201:I201"/>
    <mergeCell ref="N202:Q202"/>
    <mergeCell ref="F203:I203"/>
    <mergeCell ref="L203:M203"/>
    <mergeCell ref="N203:Q203"/>
    <mergeCell ref="F208:I208"/>
    <mergeCell ref="L208:M208"/>
    <mergeCell ref="N208:Q208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N209:Q209"/>
    <mergeCell ref="F210:I210"/>
    <mergeCell ref="L210:M210"/>
    <mergeCell ref="N210:Q210"/>
    <mergeCell ref="F211:I211"/>
    <mergeCell ref="F212:I212"/>
    <mergeCell ref="L212:M212"/>
    <mergeCell ref="N212:Q212"/>
    <mergeCell ref="N217:Q217"/>
    <mergeCell ref="F213:I213"/>
    <mergeCell ref="F214:I214"/>
    <mergeCell ref="L214:M214"/>
    <mergeCell ref="N214:Q214"/>
    <mergeCell ref="F215:I215"/>
    <mergeCell ref="F216:I216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F224:I224"/>
    <mergeCell ref="F225:I225"/>
    <mergeCell ref="L225:M225"/>
    <mergeCell ref="N225:Q225"/>
    <mergeCell ref="F226:I226"/>
    <mergeCell ref="F227:I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L233:M233"/>
    <mergeCell ref="N233:Q233"/>
    <mergeCell ref="F235:I235"/>
    <mergeCell ref="L235:M235"/>
    <mergeCell ref="N235:Q235"/>
    <mergeCell ref="F236:I236"/>
    <mergeCell ref="F237:I237"/>
    <mergeCell ref="F234:I234"/>
    <mergeCell ref="L234:M234"/>
    <mergeCell ref="N234:Q234"/>
    <mergeCell ref="F240:I240"/>
    <mergeCell ref="L240:M240"/>
    <mergeCell ref="N240:Q240"/>
    <mergeCell ref="F238:I238"/>
    <mergeCell ref="L238:M238"/>
    <mergeCell ref="N238:Q238"/>
    <mergeCell ref="F239:I239"/>
    <mergeCell ref="L239:M239"/>
    <mergeCell ref="N239:Q239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N244:Q244"/>
    <mergeCell ref="F245:I245"/>
    <mergeCell ref="L245:M245"/>
    <mergeCell ref="N245:Q245"/>
    <mergeCell ref="F246:I246"/>
    <mergeCell ref="L246:M246"/>
    <mergeCell ref="N246:Q246"/>
    <mergeCell ref="N247:Q247"/>
    <mergeCell ref="F248:I248"/>
    <mergeCell ref="L248:M248"/>
    <mergeCell ref="N248:Q248"/>
    <mergeCell ref="F249:I249"/>
    <mergeCell ref="F250:I250"/>
    <mergeCell ref="F251:I251"/>
    <mergeCell ref="L251:M251"/>
    <mergeCell ref="N251:Q251"/>
    <mergeCell ref="N252:Q252"/>
    <mergeCell ref="F253:I253"/>
    <mergeCell ref="L253:M253"/>
    <mergeCell ref="N253:Q253"/>
    <mergeCell ref="N254:Q254"/>
    <mergeCell ref="N255:Q255"/>
    <mergeCell ref="F256:I256"/>
    <mergeCell ref="L256:M256"/>
    <mergeCell ref="N256:Q256"/>
    <mergeCell ref="F257:I257"/>
    <mergeCell ref="F258:I258"/>
    <mergeCell ref="F259:I259"/>
    <mergeCell ref="F260:I260"/>
    <mergeCell ref="L260:M260"/>
    <mergeCell ref="N260:Q260"/>
    <mergeCell ref="F267:I267"/>
    <mergeCell ref="F261:I261"/>
    <mergeCell ref="L261:M261"/>
    <mergeCell ref="N261:Q261"/>
    <mergeCell ref="N262:Q262"/>
    <mergeCell ref="F263:I263"/>
    <mergeCell ref="L263:M263"/>
    <mergeCell ref="N263:Q263"/>
    <mergeCell ref="N269:Q269"/>
    <mergeCell ref="F122:I122"/>
    <mergeCell ref="L122:M122"/>
    <mergeCell ref="N122:Q122"/>
    <mergeCell ref="F123:I123"/>
    <mergeCell ref="L123:M123"/>
    <mergeCell ref="N123:Q123"/>
    <mergeCell ref="F272:I272"/>
    <mergeCell ref="F273:I273"/>
    <mergeCell ref="F274:I274"/>
    <mergeCell ref="F268:I268"/>
    <mergeCell ref="F269:I269"/>
    <mergeCell ref="L269:M269"/>
    <mergeCell ref="F207:I207"/>
    <mergeCell ref="L207:M207"/>
    <mergeCell ref="N207:Q207"/>
    <mergeCell ref="N270:Q270"/>
    <mergeCell ref="F271:I271"/>
    <mergeCell ref="L271:M271"/>
    <mergeCell ref="N271:Q271"/>
    <mergeCell ref="F264:I264"/>
    <mergeCell ref="F265:I265"/>
    <mergeCell ref="F266:I266"/>
    <mergeCell ref="L266:M266"/>
    <mergeCell ref="N266:Q266"/>
  </mergeCells>
  <hyperlinks>
    <hyperlink ref="F1" location="C2" display="1) Krycí list rozpočtu"/>
    <hyperlink ref="H1" location="C87" display="2) Rekapitulace rozpočtu"/>
    <hyperlink ref="L1" location="C122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 scale="93" r:id="rId2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94"/>
  <sheetViews>
    <sheetView showGridLines="0" zoomScaleSheetLayoutView="100" workbookViewId="0" topLeftCell="A69">
      <selection activeCell="L88" sqref="L88:Q88"/>
    </sheetView>
  </sheetViews>
  <sheetFormatPr defaultColWidth="6.7109375" defaultRowHeight="12.75"/>
  <cols>
    <col min="1" max="1" width="6.28125" style="109" customWidth="1"/>
    <col min="2" max="2" width="1.28515625" style="109" customWidth="1"/>
    <col min="3" max="3" width="3.140625" style="109" customWidth="1"/>
    <col min="4" max="4" width="3.28125" style="109" customWidth="1"/>
    <col min="5" max="5" width="13.00390625" style="109" customWidth="1"/>
    <col min="6" max="7" width="8.421875" style="109" customWidth="1"/>
    <col min="8" max="8" width="9.421875" style="109" customWidth="1"/>
    <col min="9" max="9" width="5.28125" style="109" customWidth="1"/>
    <col min="10" max="10" width="3.8515625" style="109" customWidth="1"/>
    <col min="11" max="11" width="8.7109375" style="109" customWidth="1"/>
    <col min="12" max="12" width="9.00390625" style="109" customWidth="1"/>
    <col min="13" max="14" width="4.57421875" style="109" customWidth="1"/>
    <col min="15" max="15" width="1.57421875" style="109" customWidth="1"/>
    <col min="16" max="16" width="9.421875" style="109" customWidth="1"/>
    <col min="17" max="17" width="3.140625" style="109" customWidth="1"/>
    <col min="18" max="18" width="1.28515625" style="109" customWidth="1"/>
    <col min="19" max="19" width="6.140625" style="109" customWidth="1"/>
    <col min="20" max="28" width="6.7109375" style="109" hidden="1" customWidth="1"/>
    <col min="29" max="29" width="8.28125" style="109" customWidth="1"/>
    <col min="30" max="30" width="11.28125" style="109" customWidth="1"/>
    <col min="31" max="31" width="12.28125" style="109" customWidth="1"/>
    <col min="32" max="43" width="6.7109375" style="109" customWidth="1"/>
    <col min="44" max="65" width="6.7109375" style="109" hidden="1" customWidth="1"/>
    <col min="66" max="16384" width="6.7109375" style="109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91</v>
      </c>
      <c r="G1" s="5"/>
      <c r="H1" s="335" t="s">
        <v>92</v>
      </c>
      <c r="I1" s="335"/>
      <c r="J1" s="335"/>
      <c r="K1" s="335"/>
      <c r="L1" s="5" t="s">
        <v>93</v>
      </c>
      <c r="M1" s="3"/>
      <c r="N1" s="3"/>
      <c r="O1" s="4" t="s">
        <v>94</v>
      </c>
      <c r="P1" s="3"/>
      <c r="Q1" s="3"/>
      <c r="R1" s="3"/>
      <c r="S1" s="5" t="s">
        <v>95</v>
      </c>
      <c r="T1" s="5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36" t="s">
        <v>6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S2" s="337" t="s">
        <v>7</v>
      </c>
      <c r="T2" s="337"/>
      <c r="U2" s="337"/>
      <c r="V2" s="337"/>
      <c r="W2" s="337"/>
      <c r="X2" s="337"/>
      <c r="Y2" s="337"/>
      <c r="Z2" s="337"/>
      <c r="AA2" s="337"/>
      <c r="AB2" s="337"/>
      <c r="AC2" s="337"/>
      <c r="AT2" s="110" t="s">
        <v>85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AT3" s="110" t="s">
        <v>81</v>
      </c>
    </row>
    <row r="4" spans="2:46" ht="36.95" customHeight="1">
      <c r="B4" s="114"/>
      <c r="C4" s="317" t="s">
        <v>96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115"/>
      <c r="T4" s="116" t="s">
        <v>12</v>
      </c>
      <c r="AT4" s="110" t="s">
        <v>5</v>
      </c>
    </row>
    <row r="5" spans="2:18" ht="6.95" customHeight="1">
      <c r="B5" s="114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5"/>
    </row>
    <row r="6" spans="2:18" ht="25.35" customHeight="1">
      <c r="B6" s="114"/>
      <c r="C6" s="117"/>
      <c r="D6" s="118" t="s">
        <v>16</v>
      </c>
      <c r="E6" s="117"/>
      <c r="F6" s="318" t="str">
        <f>'Rekapitulace stavby'!K6</f>
        <v>Horky nad Jizerou kanalizace ČSOV 1 a výtlak</v>
      </c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117"/>
      <c r="R6" s="115"/>
    </row>
    <row r="7" spans="2:18" ht="25.35" customHeight="1">
      <c r="B7" s="114"/>
      <c r="C7" s="117"/>
      <c r="D7" s="118" t="s">
        <v>97</v>
      </c>
      <c r="E7" s="117"/>
      <c r="F7" s="318" t="s">
        <v>98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117"/>
      <c r="R7" s="115"/>
    </row>
    <row r="8" spans="2:18" s="119" customFormat="1" ht="32.85" customHeight="1">
      <c r="B8" s="120"/>
      <c r="C8" s="121"/>
      <c r="D8" s="122" t="s">
        <v>99</v>
      </c>
      <c r="E8" s="121"/>
      <c r="F8" s="338" t="s">
        <v>425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121"/>
      <c r="R8" s="123"/>
    </row>
    <row r="9" spans="2:18" s="119" customFormat="1" ht="14.45" customHeight="1">
      <c r="B9" s="120"/>
      <c r="C9" s="121"/>
      <c r="D9" s="118" t="s">
        <v>18</v>
      </c>
      <c r="E9" s="121"/>
      <c r="F9" s="125"/>
      <c r="G9" s="121"/>
      <c r="H9" s="121"/>
      <c r="I9" s="121"/>
      <c r="J9" s="121"/>
      <c r="K9" s="121"/>
      <c r="L9" s="121"/>
      <c r="M9" s="118" t="s">
        <v>19</v>
      </c>
      <c r="N9" s="121"/>
      <c r="O9" s="125"/>
      <c r="P9" s="121"/>
      <c r="Q9" s="121"/>
      <c r="R9" s="123"/>
    </row>
    <row r="10" spans="2:18" s="119" customFormat="1" ht="14.45" customHeight="1">
      <c r="B10" s="120"/>
      <c r="C10" s="121"/>
      <c r="D10" s="118" t="s">
        <v>20</v>
      </c>
      <c r="E10" s="121"/>
      <c r="F10" s="125" t="s">
        <v>21</v>
      </c>
      <c r="G10" s="121"/>
      <c r="H10" s="121"/>
      <c r="I10" s="121"/>
      <c r="J10" s="121"/>
      <c r="K10" s="121"/>
      <c r="L10" s="121"/>
      <c r="M10" s="118" t="s">
        <v>22</v>
      </c>
      <c r="N10" s="121"/>
      <c r="O10" s="320">
        <f>'Rekapitulace stavby'!AN8</f>
        <v>43440</v>
      </c>
      <c r="P10" s="320"/>
      <c r="Q10" s="121"/>
      <c r="R10" s="123"/>
    </row>
    <row r="11" spans="2:18" s="119" customFormat="1" ht="10.9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3"/>
    </row>
    <row r="12" spans="2:18" s="119" customFormat="1" ht="14.45" customHeight="1">
      <c r="B12" s="120"/>
      <c r="C12" s="121"/>
      <c r="D12" s="118" t="s">
        <v>23</v>
      </c>
      <c r="E12" s="121"/>
      <c r="F12" s="121"/>
      <c r="G12" s="121"/>
      <c r="H12" s="121"/>
      <c r="I12" s="121"/>
      <c r="J12" s="121"/>
      <c r="K12" s="121"/>
      <c r="L12" s="121"/>
      <c r="M12" s="118" t="s">
        <v>24</v>
      </c>
      <c r="N12" s="121"/>
      <c r="O12" s="321" t="str">
        <f>IF('Rekapitulace stavby'!AN10="","",'Rekapitulace stavby'!AN10)</f>
        <v/>
      </c>
      <c r="P12" s="321"/>
      <c r="Q12" s="121"/>
      <c r="R12" s="123"/>
    </row>
    <row r="13" spans="2:18" s="119" customFormat="1" ht="18" customHeight="1">
      <c r="B13" s="120"/>
      <c r="C13" s="121"/>
      <c r="D13" s="121"/>
      <c r="E13" s="125" t="str">
        <f>IF('Rekapitulace stavby'!E11="","",'Rekapitulace stavby'!E11)</f>
        <v xml:space="preserve"> </v>
      </c>
      <c r="F13" s="121"/>
      <c r="G13" s="121"/>
      <c r="H13" s="121"/>
      <c r="I13" s="121"/>
      <c r="J13" s="121"/>
      <c r="K13" s="121"/>
      <c r="L13" s="121"/>
      <c r="M13" s="118" t="s">
        <v>25</v>
      </c>
      <c r="N13" s="121"/>
      <c r="O13" s="321" t="str">
        <f>IF('Rekapitulace stavby'!AN11="","",'Rekapitulace stavby'!AN11)</f>
        <v/>
      </c>
      <c r="P13" s="321"/>
      <c r="Q13" s="121"/>
      <c r="R13" s="123"/>
    </row>
    <row r="14" spans="2:18" s="119" customFormat="1" ht="6.95" customHeight="1"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3"/>
    </row>
    <row r="15" spans="2:18" s="119" customFormat="1" ht="14.45" customHeight="1">
      <c r="B15" s="120"/>
      <c r="C15" s="121"/>
      <c r="D15" s="118" t="s">
        <v>26</v>
      </c>
      <c r="E15" s="121"/>
      <c r="F15" s="121"/>
      <c r="G15" s="121"/>
      <c r="H15" s="121"/>
      <c r="I15" s="121"/>
      <c r="J15" s="121"/>
      <c r="K15" s="121"/>
      <c r="L15" s="121"/>
      <c r="M15" s="118" t="s">
        <v>24</v>
      </c>
      <c r="N15" s="121"/>
      <c r="O15" s="321" t="str">
        <f>IF('Rekapitulace stavby'!AN13="","",'Rekapitulace stavby'!AN13)</f>
        <v/>
      </c>
      <c r="P15" s="321"/>
      <c r="Q15" s="121"/>
      <c r="R15" s="123"/>
    </row>
    <row r="16" spans="2:18" s="119" customFormat="1" ht="18" customHeight="1">
      <c r="B16" s="120"/>
      <c r="C16" s="121"/>
      <c r="D16" s="121"/>
      <c r="E16" s="125" t="str">
        <f>IF('Rekapitulace stavby'!E14="","",'Rekapitulace stavby'!E14)</f>
        <v xml:space="preserve"> </v>
      </c>
      <c r="F16" s="121"/>
      <c r="G16" s="121"/>
      <c r="H16" s="121"/>
      <c r="I16" s="121"/>
      <c r="J16" s="121"/>
      <c r="K16" s="121"/>
      <c r="L16" s="121"/>
      <c r="M16" s="118" t="s">
        <v>25</v>
      </c>
      <c r="N16" s="121"/>
      <c r="O16" s="321" t="str">
        <f>IF('Rekapitulace stavby'!AN14="","",'Rekapitulace stavby'!AN14)</f>
        <v/>
      </c>
      <c r="P16" s="321"/>
      <c r="Q16" s="121"/>
      <c r="R16" s="123"/>
    </row>
    <row r="17" spans="2:18" s="119" customFormat="1" ht="6.95" customHeight="1"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3"/>
    </row>
    <row r="18" spans="2:18" s="119" customFormat="1" ht="14.45" customHeight="1">
      <c r="B18" s="120"/>
      <c r="C18" s="121"/>
      <c r="D18" s="118" t="s">
        <v>27</v>
      </c>
      <c r="E18" s="121"/>
      <c r="F18" s="121"/>
      <c r="G18" s="121"/>
      <c r="H18" s="121"/>
      <c r="I18" s="121"/>
      <c r="J18" s="121"/>
      <c r="K18" s="121"/>
      <c r="L18" s="121"/>
      <c r="M18" s="118" t="s">
        <v>24</v>
      </c>
      <c r="N18" s="121"/>
      <c r="O18" s="321" t="str">
        <f>IF('Rekapitulace stavby'!AN16="","",'Rekapitulace stavby'!AN16)</f>
        <v/>
      </c>
      <c r="P18" s="321"/>
      <c r="Q18" s="121"/>
      <c r="R18" s="123"/>
    </row>
    <row r="19" spans="2:18" s="119" customFormat="1" ht="18" customHeight="1">
      <c r="B19" s="120"/>
      <c r="C19" s="121"/>
      <c r="D19" s="121"/>
      <c r="E19" s="125" t="str">
        <f>IF('Rekapitulace stavby'!E17="","",'Rekapitulace stavby'!E17)</f>
        <v xml:space="preserve"> </v>
      </c>
      <c r="F19" s="121"/>
      <c r="G19" s="121"/>
      <c r="H19" s="121"/>
      <c r="I19" s="121"/>
      <c r="J19" s="121"/>
      <c r="K19" s="121"/>
      <c r="L19" s="121"/>
      <c r="M19" s="118" t="s">
        <v>25</v>
      </c>
      <c r="N19" s="121"/>
      <c r="O19" s="321" t="str">
        <f>IF('Rekapitulace stavby'!AN17="","",'Rekapitulace stavby'!AN17)</f>
        <v/>
      </c>
      <c r="P19" s="321"/>
      <c r="Q19" s="121"/>
      <c r="R19" s="123"/>
    </row>
    <row r="20" spans="2:18" s="119" customFormat="1" ht="6.9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3"/>
    </row>
    <row r="21" spans="2:18" s="119" customFormat="1" ht="14.45" customHeight="1">
      <c r="B21" s="120"/>
      <c r="C21" s="121"/>
      <c r="D21" s="118" t="s">
        <v>29</v>
      </c>
      <c r="E21" s="121"/>
      <c r="F21" s="121"/>
      <c r="G21" s="121"/>
      <c r="H21" s="121"/>
      <c r="I21" s="121"/>
      <c r="J21" s="121"/>
      <c r="K21" s="121"/>
      <c r="L21" s="121"/>
      <c r="M21" s="118" t="s">
        <v>24</v>
      </c>
      <c r="N21" s="121"/>
      <c r="O21" s="321" t="str">
        <f>IF('Rekapitulace stavby'!AN19="","",'Rekapitulace stavby'!AN19)</f>
        <v/>
      </c>
      <c r="P21" s="321"/>
      <c r="Q21" s="121"/>
      <c r="R21" s="123"/>
    </row>
    <row r="22" spans="2:18" s="119" customFormat="1" ht="18" customHeight="1">
      <c r="B22" s="120"/>
      <c r="C22" s="121"/>
      <c r="D22" s="121"/>
      <c r="E22" s="125" t="str">
        <f>IF('Rekapitulace stavby'!E20="","",'Rekapitulace stavby'!E20)</f>
        <v xml:space="preserve"> </v>
      </c>
      <c r="F22" s="121"/>
      <c r="G22" s="121"/>
      <c r="H22" s="121"/>
      <c r="I22" s="121"/>
      <c r="J22" s="121"/>
      <c r="K22" s="121"/>
      <c r="L22" s="121"/>
      <c r="M22" s="118" t="s">
        <v>25</v>
      </c>
      <c r="N22" s="121"/>
      <c r="O22" s="321" t="str">
        <f>IF('Rekapitulace stavby'!AN20="","",'Rekapitulace stavby'!AN20)</f>
        <v/>
      </c>
      <c r="P22" s="321"/>
      <c r="Q22" s="121"/>
      <c r="R22" s="123"/>
    </row>
    <row r="23" spans="2:18" s="119" customFormat="1" ht="6.95" customHeight="1"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3"/>
    </row>
    <row r="24" spans="2:18" s="119" customFormat="1" ht="14.45" customHeight="1">
      <c r="B24" s="120"/>
      <c r="C24" s="121"/>
      <c r="D24" s="118" t="s">
        <v>30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3"/>
    </row>
    <row r="25" spans="2:18" s="119" customFormat="1" ht="16.5" customHeight="1">
      <c r="B25" s="120"/>
      <c r="C25" s="121"/>
      <c r="D25" s="121"/>
      <c r="E25" s="334"/>
      <c r="F25" s="334"/>
      <c r="G25" s="334"/>
      <c r="H25" s="334"/>
      <c r="I25" s="334"/>
      <c r="J25" s="334"/>
      <c r="K25" s="334"/>
      <c r="L25" s="334"/>
      <c r="M25" s="121"/>
      <c r="N25" s="121"/>
      <c r="O25" s="121"/>
      <c r="P25" s="121"/>
      <c r="Q25" s="121"/>
      <c r="R25" s="123"/>
    </row>
    <row r="26" spans="2:18" s="119" customFormat="1" ht="6.95" customHeight="1"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3"/>
    </row>
    <row r="27" spans="2:18" s="119" customFormat="1" ht="6.95" customHeight="1">
      <c r="B27" s="120"/>
      <c r="C27" s="121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1"/>
      <c r="R27" s="123"/>
    </row>
    <row r="28" spans="2:18" s="119" customFormat="1" ht="14.45" customHeight="1">
      <c r="B28" s="120"/>
      <c r="C28" s="121"/>
      <c r="D28" s="127" t="s">
        <v>101</v>
      </c>
      <c r="E28" s="121"/>
      <c r="F28" s="121"/>
      <c r="G28" s="121"/>
      <c r="H28" s="121"/>
      <c r="I28" s="121"/>
      <c r="J28" s="121"/>
      <c r="K28" s="121"/>
      <c r="L28" s="121"/>
      <c r="M28" s="332">
        <f>N81</f>
        <v>0</v>
      </c>
      <c r="N28" s="332"/>
      <c r="O28" s="332"/>
      <c r="P28" s="332"/>
      <c r="Q28" s="121"/>
      <c r="R28" s="123"/>
    </row>
    <row r="29" spans="2:18" s="119" customFormat="1" ht="14.45" customHeight="1">
      <c r="B29" s="120"/>
      <c r="C29" s="121"/>
      <c r="D29" s="128" t="s">
        <v>102</v>
      </c>
      <c r="E29" s="121"/>
      <c r="F29" s="121"/>
      <c r="G29" s="121"/>
      <c r="H29" s="121"/>
      <c r="I29" s="121"/>
      <c r="J29" s="121"/>
      <c r="K29" s="121"/>
      <c r="L29" s="121"/>
      <c r="M29" s="332">
        <f>N86</f>
        <v>0</v>
      </c>
      <c r="N29" s="332"/>
      <c r="O29" s="332"/>
      <c r="P29" s="332"/>
      <c r="Q29" s="121"/>
      <c r="R29" s="123"/>
    </row>
    <row r="30" spans="2:18" s="119" customFormat="1" ht="6.95" customHeight="1"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3"/>
    </row>
    <row r="31" spans="2:18" s="119" customFormat="1" ht="25.35" customHeight="1">
      <c r="B31" s="120"/>
      <c r="C31" s="121"/>
      <c r="D31" s="129" t="s">
        <v>33</v>
      </c>
      <c r="E31" s="121"/>
      <c r="F31" s="121"/>
      <c r="G31" s="121"/>
      <c r="H31" s="121"/>
      <c r="I31" s="121"/>
      <c r="J31" s="121"/>
      <c r="K31" s="121"/>
      <c r="L31" s="121"/>
      <c r="M31" s="333">
        <f>ROUND(M28+M29,2)</f>
        <v>0</v>
      </c>
      <c r="N31" s="333"/>
      <c r="O31" s="333"/>
      <c r="P31" s="333"/>
      <c r="Q31" s="121"/>
      <c r="R31" s="123"/>
    </row>
    <row r="32" spans="2:18" s="119" customFormat="1" ht="6.95" customHeight="1">
      <c r="B32" s="120"/>
      <c r="C32" s="121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1"/>
      <c r="R32" s="123"/>
    </row>
    <row r="33" spans="2:18" s="119" customFormat="1" ht="14.45" customHeight="1">
      <c r="B33" s="120"/>
      <c r="C33" s="121"/>
      <c r="D33" s="130" t="s">
        <v>34</v>
      </c>
      <c r="E33" s="130" t="s">
        <v>35</v>
      </c>
      <c r="F33" s="131">
        <v>0.21</v>
      </c>
      <c r="G33" s="132" t="s">
        <v>36</v>
      </c>
      <c r="H33" s="330">
        <f>ROUND((SUM(BE86:BE87)+SUM(BE106:BE193)),2)</f>
        <v>0</v>
      </c>
      <c r="I33" s="330"/>
      <c r="J33" s="330"/>
      <c r="K33" s="121"/>
      <c r="L33" s="121"/>
      <c r="M33" s="330">
        <f>ROUND(ROUND((SUM(BE86:BE87)+SUM(BE106:BE193)),2)*F33,2)</f>
        <v>0</v>
      </c>
      <c r="N33" s="330"/>
      <c r="O33" s="330"/>
      <c r="P33" s="330"/>
      <c r="Q33" s="121"/>
      <c r="R33" s="123"/>
    </row>
    <row r="34" spans="2:18" s="119" customFormat="1" ht="14.45" customHeight="1">
      <c r="B34" s="120"/>
      <c r="C34" s="121"/>
      <c r="D34" s="121"/>
      <c r="E34" s="130" t="s">
        <v>37</v>
      </c>
      <c r="F34" s="131">
        <v>0.15</v>
      </c>
      <c r="G34" s="132" t="s">
        <v>36</v>
      </c>
      <c r="H34" s="330">
        <f>ROUND((SUM(BF86:BF87)+SUM(BF106:BF193)),2)</f>
        <v>0</v>
      </c>
      <c r="I34" s="330"/>
      <c r="J34" s="330"/>
      <c r="K34" s="121"/>
      <c r="L34" s="121"/>
      <c r="M34" s="330">
        <f>ROUND(ROUND((SUM(BF86:BF87)+SUM(BF106:BF193)),2)*F34,2)</f>
        <v>0</v>
      </c>
      <c r="N34" s="330"/>
      <c r="O34" s="330"/>
      <c r="P34" s="330"/>
      <c r="Q34" s="121"/>
      <c r="R34" s="123"/>
    </row>
    <row r="35" spans="2:18" s="119" customFormat="1" ht="14.45" customHeight="1" hidden="1">
      <c r="B35" s="120"/>
      <c r="C35" s="121"/>
      <c r="D35" s="121"/>
      <c r="E35" s="130" t="s">
        <v>38</v>
      </c>
      <c r="F35" s="131">
        <v>0.21</v>
      </c>
      <c r="G35" s="132" t="s">
        <v>36</v>
      </c>
      <c r="H35" s="330">
        <f>ROUND((SUM(BG86:BG87)+SUM(BG106:BG193)),2)</f>
        <v>0</v>
      </c>
      <c r="I35" s="330"/>
      <c r="J35" s="330"/>
      <c r="K35" s="121"/>
      <c r="L35" s="121"/>
      <c r="M35" s="330">
        <v>0</v>
      </c>
      <c r="N35" s="330"/>
      <c r="O35" s="330"/>
      <c r="P35" s="330"/>
      <c r="Q35" s="121"/>
      <c r="R35" s="123"/>
    </row>
    <row r="36" spans="2:18" s="119" customFormat="1" ht="14.45" customHeight="1" hidden="1">
      <c r="B36" s="120"/>
      <c r="C36" s="121"/>
      <c r="D36" s="121"/>
      <c r="E36" s="130" t="s">
        <v>39</v>
      </c>
      <c r="F36" s="131">
        <v>0.15</v>
      </c>
      <c r="G36" s="132" t="s">
        <v>36</v>
      </c>
      <c r="H36" s="330">
        <f>ROUND((SUM(BH86:BH87)+SUM(BH106:BH193)),2)</f>
        <v>0</v>
      </c>
      <c r="I36" s="330"/>
      <c r="J36" s="330"/>
      <c r="K36" s="121"/>
      <c r="L36" s="121"/>
      <c r="M36" s="330">
        <v>0</v>
      </c>
      <c r="N36" s="330"/>
      <c r="O36" s="330"/>
      <c r="P36" s="330"/>
      <c r="Q36" s="121"/>
      <c r="R36" s="123"/>
    </row>
    <row r="37" spans="2:18" s="119" customFormat="1" ht="14.45" customHeight="1" hidden="1">
      <c r="B37" s="120"/>
      <c r="C37" s="121"/>
      <c r="D37" s="121"/>
      <c r="E37" s="130" t="s">
        <v>40</v>
      </c>
      <c r="F37" s="131">
        <v>0</v>
      </c>
      <c r="G37" s="132" t="s">
        <v>36</v>
      </c>
      <c r="H37" s="330">
        <f>ROUND((SUM(BI86:BI87)+SUM(BI106:BI193)),2)</f>
        <v>0</v>
      </c>
      <c r="I37" s="330"/>
      <c r="J37" s="330"/>
      <c r="K37" s="121"/>
      <c r="L37" s="121"/>
      <c r="M37" s="330">
        <v>0</v>
      </c>
      <c r="N37" s="330"/>
      <c r="O37" s="330"/>
      <c r="P37" s="330"/>
      <c r="Q37" s="121"/>
      <c r="R37" s="123"/>
    </row>
    <row r="38" spans="2:18" s="119" customFormat="1" ht="6.9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3"/>
    </row>
    <row r="39" spans="2:18" s="119" customFormat="1" ht="25.35" customHeight="1">
      <c r="B39" s="120"/>
      <c r="C39" s="133"/>
      <c r="D39" s="134" t="s">
        <v>41</v>
      </c>
      <c r="E39" s="135"/>
      <c r="F39" s="135"/>
      <c r="G39" s="136" t="s">
        <v>42</v>
      </c>
      <c r="H39" s="137" t="s">
        <v>43</v>
      </c>
      <c r="I39" s="135"/>
      <c r="J39" s="135"/>
      <c r="K39" s="135"/>
      <c r="L39" s="331">
        <f>SUM(M31:M37)</f>
        <v>0</v>
      </c>
      <c r="M39" s="331"/>
      <c r="N39" s="331"/>
      <c r="O39" s="331"/>
      <c r="P39" s="331"/>
      <c r="Q39" s="133"/>
      <c r="R39" s="123"/>
    </row>
    <row r="40" spans="2:18" s="119" customFormat="1" ht="14.45" customHeight="1"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3"/>
    </row>
    <row r="41" spans="2:18" ht="12.75">
      <c r="B41" s="114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5"/>
    </row>
    <row r="42" spans="2:18" s="119" customFormat="1" ht="15">
      <c r="B42" s="120"/>
      <c r="C42" s="121"/>
      <c r="D42" s="138" t="s">
        <v>44</v>
      </c>
      <c r="E42" s="126"/>
      <c r="F42" s="126"/>
      <c r="G42" s="126"/>
      <c r="H42" s="139"/>
      <c r="I42" s="121"/>
      <c r="J42" s="138" t="s">
        <v>45</v>
      </c>
      <c r="K42" s="126"/>
      <c r="L42" s="126"/>
      <c r="M42" s="126"/>
      <c r="N42" s="126"/>
      <c r="O42" s="126"/>
      <c r="P42" s="139"/>
      <c r="Q42" s="121"/>
      <c r="R42" s="123"/>
    </row>
    <row r="43" spans="2:18" ht="12.75">
      <c r="B43" s="114"/>
      <c r="C43" s="117"/>
      <c r="D43" s="140"/>
      <c r="E43" s="117"/>
      <c r="F43" s="117"/>
      <c r="G43" s="117"/>
      <c r="H43" s="141"/>
      <c r="I43" s="117"/>
      <c r="J43" s="140"/>
      <c r="K43" s="117"/>
      <c r="L43" s="117"/>
      <c r="M43" s="117"/>
      <c r="N43" s="117"/>
      <c r="O43" s="117"/>
      <c r="P43" s="141"/>
      <c r="Q43" s="117"/>
      <c r="R43" s="115"/>
    </row>
    <row r="44" spans="2:18" ht="12.75">
      <c r="B44" s="114"/>
      <c r="C44" s="117"/>
      <c r="D44" s="140"/>
      <c r="E44" s="117"/>
      <c r="F44" s="117"/>
      <c r="G44" s="117"/>
      <c r="H44" s="141"/>
      <c r="I44" s="117"/>
      <c r="J44" s="140"/>
      <c r="K44" s="117"/>
      <c r="L44" s="117"/>
      <c r="M44" s="117"/>
      <c r="N44" s="117"/>
      <c r="O44" s="117"/>
      <c r="P44" s="141"/>
      <c r="Q44" s="117"/>
      <c r="R44" s="115"/>
    </row>
    <row r="45" spans="2:18" ht="12.75">
      <c r="B45" s="114"/>
      <c r="C45" s="117"/>
      <c r="D45" s="140"/>
      <c r="E45" s="117"/>
      <c r="F45" s="117"/>
      <c r="G45" s="117"/>
      <c r="H45" s="141"/>
      <c r="I45" s="117"/>
      <c r="J45" s="140"/>
      <c r="K45" s="117"/>
      <c r="L45" s="117"/>
      <c r="M45" s="117"/>
      <c r="N45" s="117"/>
      <c r="O45" s="117"/>
      <c r="P45" s="141"/>
      <c r="Q45" s="117"/>
      <c r="R45" s="115"/>
    </row>
    <row r="46" spans="2:18" ht="12.75">
      <c r="B46" s="114"/>
      <c r="C46" s="117"/>
      <c r="D46" s="140"/>
      <c r="E46" s="117"/>
      <c r="F46" s="117"/>
      <c r="G46" s="117"/>
      <c r="H46" s="141"/>
      <c r="I46" s="117"/>
      <c r="J46" s="140"/>
      <c r="K46" s="117"/>
      <c r="L46" s="117"/>
      <c r="M46" s="117"/>
      <c r="N46" s="117"/>
      <c r="O46" s="117"/>
      <c r="P46" s="141"/>
      <c r="Q46" s="117"/>
      <c r="R46" s="115"/>
    </row>
    <row r="47" spans="2:18" ht="12.75">
      <c r="B47" s="114"/>
      <c r="C47" s="117"/>
      <c r="D47" s="140"/>
      <c r="E47" s="117"/>
      <c r="F47" s="117"/>
      <c r="G47" s="117"/>
      <c r="H47" s="141"/>
      <c r="I47" s="117"/>
      <c r="J47" s="140"/>
      <c r="K47" s="117"/>
      <c r="L47" s="117"/>
      <c r="M47" s="117"/>
      <c r="N47" s="117"/>
      <c r="O47" s="117"/>
      <c r="P47" s="141"/>
      <c r="Q47" s="117"/>
      <c r="R47" s="115"/>
    </row>
    <row r="48" spans="2:18" ht="12.75">
      <c r="B48" s="114"/>
      <c r="C48" s="117"/>
      <c r="D48" s="140"/>
      <c r="E48" s="117"/>
      <c r="F48" s="117"/>
      <c r="G48" s="117"/>
      <c r="H48" s="141"/>
      <c r="I48" s="117"/>
      <c r="J48" s="140"/>
      <c r="K48" s="117"/>
      <c r="L48" s="117"/>
      <c r="M48" s="117"/>
      <c r="N48" s="117"/>
      <c r="O48" s="117"/>
      <c r="P48" s="141"/>
      <c r="Q48" s="117"/>
      <c r="R48" s="115"/>
    </row>
    <row r="49" spans="2:18" ht="12.75">
      <c r="B49" s="114"/>
      <c r="C49" s="117"/>
      <c r="D49" s="140"/>
      <c r="E49" s="117"/>
      <c r="F49" s="117"/>
      <c r="G49" s="117"/>
      <c r="H49" s="141"/>
      <c r="I49" s="117"/>
      <c r="J49" s="140"/>
      <c r="K49" s="117"/>
      <c r="L49" s="117"/>
      <c r="M49" s="117"/>
      <c r="N49" s="117"/>
      <c r="O49" s="117"/>
      <c r="P49" s="141"/>
      <c r="Q49" s="117"/>
      <c r="R49" s="115"/>
    </row>
    <row r="50" spans="2:18" ht="12.75">
      <c r="B50" s="114"/>
      <c r="C50" s="117"/>
      <c r="D50" s="140"/>
      <c r="E50" s="117"/>
      <c r="F50" s="117"/>
      <c r="G50" s="117"/>
      <c r="H50" s="141"/>
      <c r="I50" s="117"/>
      <c r="J50" s="140"/>
      <c r="K50" s="117"/>
      <c r="L50" s="117"/>
      <c r="M50" s="117"/>
      <c r="N50" s="117"/>
      <c r="O50" s="117"/>
      <c r="P50" s="141"/>
      <c r="Q50" s="117"/>
      <c r="R50" s="115"/>
    </row>
    <row r="51" spans="2:18" s="119" customFormat="1" ht="15">
      <c r="B51" s="120"/>
      <c r="C51" s="121"/>
      <c r="D51" s="142" t="s">
        <v>46</v>
      </c>
      <c r="E51" s="143"/>
      <c r="F51" s="143"/>
      <c r="G51" s="144" t="s">
        <v>47</v>
      </c>
      <c r="H51" s="145"/>
      <c r="I51" s="121"/>
      <c r="J51" s="142" t="s">
        <v>46</v>
      </c>
      <c r="K51" s="143"/>
      <c r="L51" s="143"/>
      <c r="M51" s="143"/>
      <c r="N51" s="144" t="s">
        <v>47</v>
      </c>
      <c r="O51" s="143"/>
      <c r="P51" s="145"/>
      <c r="Q51" s="121"/>
      <c r="R51" s="123"/>
    </row>
    <row r="52" spans="2:18" ht="12.75">
      <c r="B52" s="114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5"/>
    </row>
    <row r="53" spans="2:18" s="119" customFormat="1" ht="15">
      <c r="B53" s="120"/>
      <c r="C53" s="121"/>
      <c r="D53" s="138" t="s">
        <v>48</v>
      </c>
      <c r="E53" s="126"/>
      <c r="F53" s="126"/>
      <c r="G53" s="126"/>
      <c r="H53" s="139"/>
      <c r="I53" s="121"/>
      <c r="J53" s="138" t="s">
        <v>49</v>
      </c>
      <c r="K53" s="126"/>
      <c r="L53" s="126"/>
      <c r="M53" s="126"/>
      <c r="N53" s="126"/>
      <c r="O53" s="126"/>
      <c r="P53" s="139"/>
      <c r="Q53" s="121"/>
      <c r="R53" s="123"/>
    </row>
    <row r="54" spans="2:18" ht="12.75">
      <c r="B54" s="114"/>
      <c r="C54" s="117"/>
      <c r="D54" s="140"/>
      <c r="E54" s="117"/>
      <c r="F54" s="117"/>
      <c r="G54" s="117"/>
      <c r="H54" s="141"/>
      <c r="I54" s="117"/>
      <c r="J54" s="140"/>
      <c r="K54" s="117"/>
      <c r="L54" s="117"/>
      <c r="M54" s="117"/>
      <c r="N54" s="117"/>
      <c r="O54" s="117"/>
      <c r="P54" s="141"/>
      <c r="Q54" s="117"/>
      <c r="R54" s="115"/>
    </row>
    <row r="55" spans="2:18" ht="12.75">
      <c r="B55" s="114"/>
      <c r="C55" s="117"/>
      <c r="D55" s="140"/>
      <c r="E55" s="117"/>
      <c r="F55" s="117"/>
      <c r="G55" s="117"/>
      <c r="H55" s="141"/>
      <c r="I55" s="117"/>
      <c r="J55" s="140"/>
      <c r="K55" s="117"/>
      <c r="L55" s="117"/>
      <c r="M55" s="117"/>
      <c r="N55" s="117"/>
      <c r="O55" s="117"/>
      <c r="P55" s="141"/>
      <c r="Q55" s="117"/>
      <c r="R55" s="115"/>
    </row>
    <row r="56" spans="2:18" ht="12.75">
      <c r="B56" s="114"/>
      <c r="C56" s="117"/>
      <c r="D56" s="140"/>
      <c r="E56" s="117"/>
      <c r="F56" s="117"/>
      <c r="G56" s="117"/>
      <c r="H56" s="141"/>
      <c r="I56" s="117"/>
      <c r="J56" s="140"/>
      <c r="K56" s="117"/>
      <c r="L56" s="117"/>
      <c r="M56" s="117"/>
      <c r="N56" s="117"/>
      <c r="O56" s="117"/>
      <c r="P56" s="141"/>
      <c r="Q56" s="117"/>
      <c r="R56" s="115"/>
    </row>
    <row r="57" spans="2:18" ht="12.75">
      <c r="B57" s="114"/>
      <c r="C57" s="117"/>
      <c r="D57" s="140"/>
      <c r="E57" s="117"/>
      <c r="F57" s="117"/>
      <c r="G57" s="117"/>
      <c r="H57" s="141"/>
      <c r="I57" s="117"/>
      <c r="J57" s="140"/>
      <c r="K57" s="117"/>
      <c r="L57" s="117"/>
      <c r="M57" s="117"/>
      <c r="N57" s="117"/>
      <c r="O57" s="117"/>
      <c r="P57" s="141"/>
      <c r="Q57" s="117"/>
      <c r="R57" s="115"/>
    </row>
    <row r="58" spans="2:18" ht="12.75">
      <c r="B58" s="114"/>
      <c r="C58" s="117"/>
      <c r="D58" s="140"/>
      <c r="E58" s="117"/>
      <c r="F58" s="117"/>
      <c r="G58" s="117"/>
      <c r="H58" s="141"/>
      <c r="I58" s="117"/>
      <c r="J58" s="140"/>
      <c r="K58" s="117"/>
      <c r="L58" s="117"/>
      <c r="M58" s="117"/>
      <c r="N58" s="117"/>
      <c r="O58" s="117"/>
      <c r="P58" s="141"/>
      <c r="Q58" s="117"/>
      <c r="R58" s="115"/>
    </row>
    <row r="59" spans="2:18" ht="12.75">
      <c r="B59" s="114"/>
      <c r="C59" s="117"/>
      <c r="D59" s="140"/>
      <c r="E59" s="117"/>
      <c r="F59" s="117"/>
      <c r="G59" s="117"/>
      <c r="H59" s="141"/>
      <c r="I59" s="117"/>
      <c r="J59" s="140"/>
      <c r="K59" s="117"/>
      <c r="L59" s="117"/>
      <c r="M59" s="117"/>
      <c r="N59" s="117"/>
      <c r="O59" s="117"/>
      <c r="P59" s="141"/>
      <c r="Q59" s="117"/>
      <c r="R59" s="115"/>
    </row>
    <row r="60" spans="2:18" ht="12.75">
      <c r="B60" s="114"/>
      <c r="C60" s="117"/>
      <c r="D60" s="140"/>
      <c r="E60" s="117"/>
      <c r="F60" s="117"/>
      <c r="G60" s="117"/>
      <c r="H60" s="141"/>
      <c r="I60" s="117"/>
      <c r="J60" s="140"/>
      <c r="K60" s="117"/>
      <c r="L60" s="117"/>
      <c r="M60" s="117"/>
      <c r="N60" s="117"/>
      <c r="O60" s="117"/>
      <c r="P60" s="141"/>
      <c r="Q60" s="117"/>
      <c r="R60" s="115"/>
    </row>
    <row r="61" spans="2:18" ht="12.75">
      <c r="B61" s="114"/>
      <c r="C61" s="117"/>
      <c r="D61" s="140"/>
      <c r="E61" s="117"/>
      <c r="F61" s="117"/>
      <c r="G61" s="117"/>
      <c r="H61" s="141"/>
      <c r="I61" s="117"/>
      <c r="J61" s="140"/>
      <c r="K61" s="117"/>
      <c r="L61" s="117"/>
      <c r="M61" s="117"/>
      <c r="N61" s="117"/>
      <c r="O61" s="117"/>
      <c r="P61" s="141"/>
      <c r="Q61" s="117"/>
      <c r="R61" s="115"/>
    </row>
    <row r="62" spans="2:18" s="119" customFormat="1" ht="15">
      <c r="B62" s="120"/>
      <c r="C62" s="121"/>
      <c r="D62" s="142" t="s">
        <v>46</v>
      </c>
      <c r="E62" s="143"/>
      <c r="F62" s="143"/>
      <c r="G62" s="144" t="s">
        <v>47</v>
      </c>
      <c r="H62" s="145"/>
      <c r="I62" s="121"/>
      <c r="J62" s="142" t="s">
        <v>46</v>
      </c>
      <c r="K62" s="143"/>
      <c r="L62" s="143"/>
      <c r="M62" s="143"/>
      <c r="N62" s="144" t="s">
        <v>47</v>
      </c>
      <c r="O62" s="143"/>
      <c r="P62" s="145"/>
      <c r="Q62" s="121"/>
      <c r="R62" s="123"/>
    </row>
    <row r="63" spans="2:18" s="119" customFormat="1" ht="14.45" customHeight="1"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8"/>
    </row>
    <row r="67" spans="2:18" s="119" customFormat="1" ht="6.95" customHeight="1"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1"/>
    </row>
    <row r="68" spans="2:18" s="119" customFormat="1" ht="36.95" customHeight="1">
      <c r="B68" s="120"/>
      <c r="C68" s="317" t="s">
        <v>103</v>
      </c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123"/>
    </row>
    <row r="69" spans="2:18" s="119" customFormat="1" ht="6.95" customHeight="1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3"/>
    </row>
    <row r="70" spans="2:18" s="119" customFormat="1" ht="30" customHeight="1">
      <c r="B70" s="120"/>
      <c r="C70" s="118" t="s">
        <v>16</v>
      </c>
      <c r="D70" s="121"/>
      <c r="E70" s="121"/>
      <c r="F70" s="318" t="str">
        <f>F6</f>
        <v>Horky nad Jizerou kanalizace ČSOV 1 a výtlak</v>
      </c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121"/>
      <c r="R70" s="123"/>
    </row>
    <row r="71" spans="2:18" ht="30" customHeight="1">
      <c r="B71" s="114"/>
      <c r="C71" s="118" t="s">
        <v>97</v>
      </c>
      <c r="D71" s="117"/>
      <c r="E71" s="117"/>
      <c r="F71" s="318" t="s">
        <v>98</v>
      </c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117"/>
      <c r="R71" s="115"/>
    </row>
    <row r="72" spans="2:18" s="119" customFormat="1" ht="36.95" customHeight="1">
      <c r="B72" s="120"/>
      <c r="C72" s="152" t="s">
        <v>99</v>
      </c>
      <c r="D72" s="121"/>
      <c r="E72" s="121"/>
      <c r="F72" s="319" t="str">
        <f>F8</f>
        <v>01.2 - SO 01.2 Přípojka NN a datové přenosy</v>
      </c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121"/>
      <c r="R72" s="123"/>
    </row>
    <row r="73" spans="2:18" s="119" customFormat="1" ht="6.95" customHeight="1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3"/>
    </row>
    <row r="74" spans="2:18" s="119" customFormat="1" ht="18" customHeight="1">
      <c r="B74" s="120"/>
      <c r="C74" s="118" t="s">
        <v>20</v>
      </c>
      <c r="D74" s="121"/>
      <c r="E74" s="121"/>
      <c r="F74" s="125" t="str">
        <f>F10</f>
        <v xml:space="preserve"> </v>
      </c>
      <c r="G74" s="121"/>
      <c r="H74" s="121"/>
      <c r="I74" s="121"/>
      <c r="J74" s="121"/>
      <c r="K74" s="118" t="s">
        <v>22</v>
      </c>
      <c r="L74" s="121"/>
      <c r="M74" s="320">
        <f>IF(O10="","",O10)</f>
        <v>43440</v>
      </c>
      <c r="N74" s="320"/>
      <c r="O74" s="320"/>
      <c r="P74" s="320"/>
      <c r="Q74" s="121"/>
      <c r="R74" s="123"/>
    </row>
    <row r="75" spans="2:18" s="119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3"/>
    </row>
    <row r="76" spans="2:18" s="119" customFormat="1" ht="15">
      <c r="B76" s="120"/>
      <c r="C76" s="118" t="s">
        <v>23</v>
      </c>
      <c r="D76" s="121"/>
      <c r="E76" s="121"/>
      <c r="F76" s="125" t="str">
        <f>E13</f>
        <v xml:space="preserve"> </v>
      </c>
      <c r="G76" s="121"/>
      <c r="H76" s="121"/>
      <c r="I76" s="121"/>
      <c r="J76" s="121"/>
      <c r="K76" s="118" t="s">
        <v>27</v>
      </c>
      <c r="L76" s="121"/>
      <c r="M76" s="321" t="str">
        <f>E19</f>
        <v xml:space="preserve"> </v>
      </c>
      <c r="N76" s="321"/>
      <c r="O76" s="321"/>
      <c r="P76" s="321"/>
      <c r="Q76" s="321"/>
      <c r="R76" s="123"/>
    </row>
    <row r="77" spans="2:18" s="119" customFormat="1" ht="14.45" customHeight="1">
      <c r="B77" s="120"/>
      <c r="C77" s="118" t="s">
        <v>26</v>
      </c>
      <c r="D77" s="121"/>
      <c r="E77" s="121"/>
      <c r="F77" s="125" t="str">
        <f>IF(E16="","",E16)</f>
        <v xml:space="preserve"> </v>
      </c>
      <c r="G77" s="121"/>
      <c r="H77" s="121"/>
      <c r="I77" s="121"/>
      <c r="J77" s="121"/>
      <c r="K77" s="118" t="s">
        <v>29</v>
      </c>
      <c r="L77" s="121"/>
      <c r="M77" s="321" t="str">
        <f>E22</f>
        <v xml:space="preserve"> </v>
      </c>
      <c r="N77" s="321"/>
      <c r="O77" s="321"/>
      <c r="P77" s="321"/>
      <c r="Q77" s="321"/>
      <c r="R77" s="123"/>
    </row>
    <row r="78" spans="2:18" s="119" customFormat="1" ht="10.35" customHeight="1"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3"/>
    </row>
    <row r="79" spans="2:18" s="119" customFormat="1" ht="29.25" customHeight="1">
      <c r="B79" s="120"/>
      <c r="C79" s="328" t="s">
        <v>104</v>
      </c>
      <c r="D79" s="328"/>
      <c r="E79" s="328"/>
      <c r="F79" s="328"/>
      <c r="G79" s="328"/>
      <c r="H79" s="133"/>
      <c r="I79" s="133"/>
      <c r="J79" s="133"/>
      <c r="K79" s="133"/>
      <c r="L79" s="133"/>
      <c r="M79" s="133"/>
      <c r="N79" s="328" t="s">
        <v>105</v>
      </c>
      <c r="O79" s="328"/>
      <c r="P79" s="328"/>
      <c r="Q79" s="328"/>
      <c r="R79" s="123"/>
    </row>
    <row r="80" spans="2:18" s="119" customFormat="1" ht="10.35" customHeight="1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3"/>
    </row>
    <row r="81" spans="2:47" s="119" customFormat="1" ht="29.25" customHeight="1">
      <c r="B81" s="120"/>
      <c r="C81" s="153" t="s">
        <v>106</v>
      </c>
      <c r="D81" s="121"/>
      <c r="E81" s="121"/>
      <c r="F81" s="121"/>
      <c r="G81" s="121"/>
      <c r="H81" s="121"/>
      <c r="I81" s="121"/>
      <c r="J81" s="121"/>
      <c r="K81" s="121"/>
      <c r="L81" s="264"/>
      <c r="M81" s="264"/>
      <c r="N81" s="329">
        <f>SUM(N82:Q84)</f>
        <v>0</v>
      </c>
      <c r="O81" s="329"/>
      <c r="P81" s="329"/>
      <c r="Q81" s="329"/>
      <c r="R81" s="123"/>
      <c r="AU81" s="110" t="s">
        <v>107</v>
      </c>
    </row>
    <row r="82" spans="2:18" s="158" customFormat="1" ht="24.95" customHeight="1">
      <c r="B82" s="154"/>
      <c r="C82" s="155"/>
      <c r="D82" s="156" t="s">
        <v>426</v>
      </c>
      <c r="E82" s="155"/>
      <c r="F82" s="155"/>
      <c r="G82" s="155"/>
      <c r="H82" s="155"/>
      <c r="I82" s="155"/>
      <c r="J82" s="155"/>
      <c r="K82" s="155"/>
      <c r="L82" s="265"/>
      <c r="M82" s="265"/>
      <c r="N82" s="325">
        <f>N107</f>
        <v>0</v>
      </c>
      <c r="O82" s="325"/>
      <c r="P82" s="325"/>
      <c r="Q82" s="325"/>
      <c r="R82" s="157"/>
    </row>
    <row r="83" spans="2:18" s="158" customFormat="1" ht="24.95" customHeight="1">
      <c r="B83" s="154"/>
      <c r="C83" s="155"/>
      <c r="D83" s="156" t="s">
        <v>427</v>
      </c>
      <c r="E83" s="155"/>
      <c r="F83" s="155"/>
      <c r="G83" s="155"/>
      <c r="H83" s="155"/>
      <c r="I83" s="155"/>
      <c r="J83" s="155"/>
      <c r="K83" s="155"/>
      <c r="L83" s="265"/>
      <c r="M83" s="265"/>
      <c r="N83" s="325">
        <f>N147</f>
        <v>0</v>
      </c>
      <c r="O83" s="325"/>
      <c r="P83" s="325"/>
      <c r="Q83" s="325"/>
      <c r="R83" s="157"/>
    </row>
    <row r="84" spans="2:18" s="158" customFormat="1" ht="24.95" customHeight="1">
      <c r="B84" s="154"/>
      <c r="C84" s="155"/>
      <c r="D84" s="156" t="s">
        <v>428</v>
      </c>
      <c r="E84" s="155"/>
      <c r="F84" s="155"/>
      <c r="G84" s="155"/>
      <c r="H84" s="155"/>
      <c r="I84" s="155"/>
      <c r="J84" s="155"/>
      <c r="K84" s="155"/>
      <c r="L84" s="265"/>
      <c r="M84" s="265"/>
      <c r="N84" s="325">
        <f>N158</f>
        <v>0</v>
      </c>
      <c r="O84" s="325"/>
      <c r="P84" s="325"/>
      <c r="Q84" s="325"/>
      <c r="R84" s="157"/>
    </row>
    <row r="85" spans="2:18" s="119" customFormat="1" ht="21.75" customHeight="1"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264"/>
      <c r="M85" s="264"/>
      <c r="N85" s="264"/>
      <c r="O85" s="264"/>
      <c r="P85" s="264"/>
      <c r="Q85" s="264"/>
      <c r="R85" s="123"/>
    </row>
    <row r="86" spans="2:21" s="119" customFormat="1" ht="29.25" customHeight="1">
      <c r="B86" s="120"/>
      <c r="C86" s="153"/>
      <c r="D86" s="121"/>
      <c r="E86" s="121"/>
      <c r="F86" s="121"/>
      <c r="G86" s="121"/>
      <c r="H86" s="121"/>
      <c r="I86" s="121"/>
      <c r="J86" s="121"/>
      <c r="K86" s="121"/>
      <c r="L86" s="264"/>
      <c r="M86" s="264"/>
      <c r="N86" s="326"/>
      <c r="O86" s="326"/>
      <c r="P86" s="326"/>
      <c r="Q86" s="326"/>
      <c r="R86" s="123"/>
      <c r="T86" s="159"/>
      <c r="U86" s="160" t="s">
        <v>34</v>
      </c>
    </row>
    <row r="87" spans="2:18" s="119" customFormat="1" ht="18" customHeight="1"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264"/>
      <c r="M87" s="264"/>
      <c r="N87" s="264"/>
      <c r="O87" s="264"/>
      <c r="P87" s="264"/>
      <c r="Q87" s="264"/>
      <c r="R87" s="123"/>
    </row>
    <row r="88" spans="2:18" s="119" customFormat="1" ht="29.25" customHeight="1">
      <c r="B88" s="120"/>
      <c r="C88" s="161" t="s">
        <v>815</v>
      </c>
      <c r="D88" s="133"/>
      <c r="E88" s="133"/>
      <c r="F88" s="133"/>
      <c r="G88" s="133"/>
      <c r="H88" s="133"/>
      <c r="I88" s="133"/>
      <c r="J88" s="133"/>
      <c r="K88" s="133"/>
      <c r="L88" s="327">
        <f>ROUND(SUM(N81),2)</f>
        <v>0</v>
      </c>
      <c r="M88" s="327"/>
      <c r="N88" s="327"/>
      <c r="O88" s="327"/>
      <c r="P88" s="327"/>
      <c r="Q88" s="327"/>
      <c r="R88" s="123"/>
    </row>
    <row r="89" spans="2:18" s="119" customFormat="1" ht="6.95" customHeight="1"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8"/>
    </row>
    <row r="93" spans="2:18" s="119" customFormat="1" ht="6.95" customHeight="1">
      <c r="B93" s="149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1"/>
    </row>
    <row r="94" spans="2:18" s="119" customFormat="1" ht="36.95" customHeight="1">
      <c r="B94" s="120"/>
      <c r="C94" s="317" t="s">
        <v>120</v>
      </c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123"/>
    </row>
    <row r="95" spans="2:18" s="119" customFormat="1" ht="6.95" customHeight="1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3"/>
    </row>
    <row r="96" spans="2:18" s="119" customFormat="1" ht="30" customHeight="1">
      <c r="B96" s="120"/>
      <c r="C96" s="118" t="s">
        <v>16</v>
      </c>
      <c r="D96" s="121"/>
      <c r="E96" s="121"/>
      <c r="F96" s="318" t="str">
        <f>F6</f>
        <v>Horky nad Jizerou kanalizace ČSOV 1 a výtlak</v>
      </c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121"/>
      <c r="R96" s="123"/>
    </row>
    <row r="97" spans="2:18" ht="30" customHeight="1">
      <c r="B97" s="114"/>
      <c r="C97" s="118" t="s">
        <v>97</v>
      </c>
      <c r="D97" s="117"/>
      <c r="E97" s="117"/>
      <c r="F97" s="318" t="s">
        <v>98</v>
      </c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117"/>
      <c r="R97" s="115"/>
    </row>
    <row r="98" spans="2:18" s="119" customFormat="1" ht="36.95" customHeight="1">
      <c r="B98" s="120"/>
      <c r="C98" s="152" t="s">
        <v>99</v>
      </c>
      <c r="D98" s="121"/>
      <c r="E98" s="121"/>
      <c r="F98" s="319" t="str">
        <f>F8</f>
        <v>01.2 - SO 01.2 Přípojka NN a datové přenosy</v>
      </c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121"/>
      <c r="R98" s="123"/>
    </row>
    <row r="99" spans="2:18" s="119" customFormat="1" ht="6.95" customHeight="1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3"/>
    </row>
    <row r="100" spans="2:18" s="119" customFormat="1" ht="18" customHeight="1" hidden="1">
      <c r="B100" s="120"/>
      <c r="C100" s="118" t="s">
        <v>20</v>
      </c>
      <c r="D100" s="121"/>
      <c r="E100" s="121"/>
      <c r="F100" s="125" t="str">
        <f>F10</f>
        <v xml:space="preserve"> </v>
      </c>
      <c r="G100" s="121"/>
      <c r="H100" s="121"/>
      <c r="I100" s="121"/>
      <c r="J100" s="121"/>
      <c r="K100" s="118" t="s">
        <v>22</v>
      </c>
      <c r="L100" s="121"/>
      <c r="M100" s="320">
        <f>IF(O10="","",O10)</f>
        <v>43440</v>
      </c>
      <c r="N100" s="320"/>
      <c r="O100" s="320"/>
      <c r="P100" s="320"/>
      <c r="Q100" s="121"/>
      <c r="R100" s="123"/>
    </row>
    <row r="101" spans="2:18" s="119" customFormat="1" ht="6.95" customHeight="1" hidden="1"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3"/>
    </row>
    <row r="102" spans="2:18" s="119" customFormat="1" ht="15" hidden="1">
      <c r="B102" s="120"/>
      <c r="C102" s="118" t="s">
        <v>23</v>
      </c>
      <c r="D102" s="121"/>
      <c r="E102" s="121"/>
      <c r="F102" s="125" t="str">
        <f>E13</f>
        <v xml:space="preserve"> </v>
      </c>
      <c r="G102" s="121"/>
      <c r="H102" s="121"/>
      <c r="I102" s="121"/>
      <c r="J102" s="121"/>
      <c r="K102" s="118" t="s">
        <v>27</v>
      </c>
      <c r="L102" s="121"/>
      <c r="M102" s="321" t="str">
        <f>E19</f>
        <v xml:space="preserve"> </v>
      </c>
      <c r="N102" s="321"/>
      <c r="O102" s="321"/>
      <c r="P102" s="321"/>
      <c r="Q102" s="321"/>
      <c r="R102" s="123"/>
    </row>
    <row r="103" spans="2:18" s="119" customFormat="1" ht="14.45" customHeight="1" hidden="1">
      <c r="B103" s="120"/>
      <c r="C103" s="118" t="s">
        <v>26</v>
      </c>
      <c r="D103" s="121"/>
      <c r="E103" s="121"/>
      <c r="F103" s="125" t="str">
        <f>IF(E16="","",E16)</f>
        <v xml:space="preserve"> </v>
      </c>
      <c r="G103" s="121"/>
      <c r="H103" s="121"/>
      <c r="I103" s="121"/>
      <c r="J103" s="121"/>
      <c r="K103" s="118" t="s">
        <v>29</v>
      </c>
      <c r="L103" s="121"/>
      <c r="M103" s="321" t="str">
        <f>E22</f>
        <v xml:space="preserve"> </v>
      </c>
      <c r="N103" s="321"/>
      <c r="O103" s="321"/>
      <c r="P103" s="321"/>
      <c r="Q103" s="321"/>
      <c r="R103" s="123"/>
    </row>
    <row r="104" spans="2:18" s="119" customFormat="1" ht="10.35" customHeight="1"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3"/>
    </row>
    <row r="105" spans="2:27" s="167" customFormat="1" ht="29.25" customHeight="1">
      <c r="B105" s="162"/>
      <c r="C105" s="163" t="s">
        <v>121</v>
      </c>
      <c r="D105" s="165" t="s">
        <v>122</v>
      </c>
      <c r="E105" s="165" t="s">
        <v>52</v>
      </c>
      <c r="F105" s="322" t="s">
        <v>123</v>
      </c>
      <c r="G105" s="322"/>
      <c r="H105" s="322"/>
      <c r="I105" s="322"/>
      <c r="J105" s="165" t="s">
        <v>124</v>
      </c>
      <c r="K105" s="165" t="s">
        <v>125</v>
      </c>
      <c r="L105" s="322" t="s">
        <v>126</v>
      </c>
      <c r="M105" s="322"/>
      <c r="N105" s="323" t="s">
        <v>105</v>
      </c>
      <c r="O105" s="323"/>
      <c r="P105" s="323"/>
      <c r="Q105" s="323"/>
      <c r="R105" s="166"/>
      <c r="T105" s="168" t="s">
        <v>127</v>
      </c>
      <c r="U105" s="169" t="s">
        <v>34</v>
      </c>
      <c r="V105" s="169" t="s">
        <v>128</v>
      </c>
      <c r="W105" s="169" t="s">
        <v>129</v>
      </c>
      <c r="X105" s="169" t="s">
        <v>429</v>
      </c>
      <c r="Y105" s="169" t="s">
        <v>430</v>
      </c>
      <c r="Z105" s="169" t="s">
        <v>132</v>
      </c>
      <c r="AA105" s="170" t="s">
        <v>133</v>
      </c>
    </row>
    <row r="106" spans="2:63" s="119" customFormat="1" ht="29.25" customHeight="1">
      <c r="B106" s="120"/>
      <c r="C106" s="171" t="s">
        <v>101</v>
      </c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315">
        <f>N81</f>
        <v>0</v>
      </c>
      <c r="O106" s="315"/>
      <c r="P106" s="315"/>
      <c r="Q106" s="315"/>
      <c r="R106" s="123"/>
      <c r="T106" s="172"/>
      <c r="U106" s="126"/>
      <c r="V106" s="126"/>
      <c r="W106" s="173">
        <f>W107+W147+W158</f>
        <v>0</v>
      </c>
      <c r="X106" s="126"/>
      <c r="Y106" s="173">
        <f>Y107+Y147+Y158</f>
        <v>0</v>
      </c>
      <c r="Z106" s="126"/>
      <c r="AA106" s="174">
        <f>AA107+AA147+AA158</f>
        <v>0</v>
      </c>
      <c r="AT106" s="110" t="s">
        <v>68</v>
      </c>
      <c r="AU106" s="110" t="s">
        <v>107</v>
      </c>
      <c r="BK106" s="175">
        <f>BK107+BK147+BK158</f>
        <v>0</v>
      </c>
    </row>
    <row r="107" spans="2:63" s="180" customFormat="1" ht="37.35" customHeight="1">
      <c r="B107" s="176"/>
      <c r="C107" s="177"/>
      <c r="D107" s="178" t="s">
        <v>426</v>
      </c>
      <c r="E107" s="178"/>
      <c r="F107" s="178"/>
      <c r="G107" s="178"/>
      <c r="H107" s="178"/>
      <c r="I107" s="178"/>
      <c r="J107" s="178"/>
      <c r="K107" s="178"/>
      <c r="L107" s="178"/>
      <c r="M107" s="178"/>
      <c r="N107" s="340">
        <f>SUM(N108:Q146)</f>
        <v>0</v>
      </c>
      <c r="O107" s="340"/>
      <c r="P107" s="340"/>
      <c r="Q107" s="340"/>
      <c r="R107" s="179"/>
      <c r="T107" s="181"/>
      <c r="U107" s="177"/>
      <c r="V107" s="177"/>
      <c r="W107" s="182">
        <f>SUM(W108:W146)</f>
        <v>0</v>
      </c>
      <c r="X107" s="177"/>
      <c r="Y107" s="182">
        <f>SUM(Y108:Y146)</f>
        <v>0</v>
      </c>
      <c r="Z107" s="177"/>
      <c r="AA107" s="183">
        <f>SUM(AA108:AA146)</f>
        <v>0</v>
      </c>
      <c r="AR107" s="184" t="s">
        <v>76</v>
      </c>
      <c r="AT107" s="185" t="s">
        <v>68</v>
      </c>
      <c r="AU107" s="185" t="s">
        <v>69</v>
      </c>
      <c r="AY107" s="184" t="s">
        <v>134</v>
      </c>
      <c r="BK107" s="186">
        <f>SUM(BK108:BK146)</f>
        <v>0</v>
      </c>
    </row>
    <row r="108" spans="2:65" s="119" customFormat="1" ht="51" customHeight="1">
      <c r="B108" s="120"/>
      <c r="C108" s="192" t="s">
        <v>76</v>
      </c>
      <c r="D108" s="192" t="s">
        <v>135</v>
      </c>
      <c r="E108" s="193" t="s">
        <v>431</v>
      </c>
      <c r="F108" s="297" t="s">
        <v>432</v>
      </c>
      <c r="G108" s="297"/>
      <c r="H108" s="297"/>
      <c r="I108" s="297"/>
      <c r="J108" s="194" t="s">
        <v>433</v>
      </c>
      <c r="K108" s="195">
        <v>1</v>
      </c>
      <c r="L108" s="298"/>
      <c r="M108" s="298"/>
      <c r="N108" s="299">
        <f aca="true" t="shared" si="0" ref="N108:N146">ROUND(L108*K108,2)</f>
        <v>0</v>
      </c>
      <c r="O108" s="299"/>
      <c r="P108" s="299"/>
      <c r="Q108" s="299"/>
      <c r="R108" s="123"/>
      <c r="T108" s="187"/>
      <c r="U108" s="188" t="s">
        <v>35</v>
      </c>
      <c r="V108" s="189">
        <v>0</v>
      </c>
      <c r="W108" s="189">
        <f aca="true" t="shared" si="1" ref="W108:W146">V108*K108</f>
        <v>0</v>
      </c>
      <c r="X108" s="189">
        <v>0</v>
      </c>
      <c r="Y108" s="189">
        <f aca="true" t="shared" si="2" ref="Y108:Y146">X108*K108</f>
        <v>0</v>
      </c>
      <c r="Z108" s="189">
        <v>0</v>
      </c>
      <c r="AA108" s="190">
        <f aca="true" t="shared" si="3" ref="AA108:AA146">Z108*K108</f>
        <v>0</v>
      </c>
      <c r="AR108" s="110" t="s">
        <v>139</v>
      </c>
      <c r="AT108" s="110" t="s">
        <v>135</v>
      </c>
      <c r="AU108" s="110" t="s">
        <v>76</v>
      </c>
      <c r="AY108" s="110" t="s">
        <v>134</v>
      </c>
      <c r="BE108" s="191">
        <f aca="true" t="shared" si="4" ref="BE108:BE146">IF(U108="základní",N108,0)</f>
        <v>0</v>
      </c>
      <c r="BF108" s="191">
        <f aca="true" t="shared" si="5" ref="BF108:BF146">IF(U108="snížená",N108,0)</f>
        <v>0</v>
      </c>
      <c r="BG108" s="191">
        <f aca="true" t="shared" si="6" ref="BG108:BG146">IF(U108="zákl. přenesená",N108,0)</f>
        <v>0</v>
      </c>
      <c r="BH108" s="191">
        <f aca="true" t="shared" si="7" ref="BH108:BH146">IF(U108="sníž. přenesená",N108,0)</f>
        <v>0</v>
      </c>
      <c r="BI108" s="191">
        <f aca="true" t="shared" si="8" ref="BI108:BI146">IF(U108="nulová",N108,0)</f>
        <v>0</v>
      </c>
      <c r="BJ108" s="110" t="s">
        <v>76</v>
      </c>
      <c r="BK108" s="191">
        <f aca="true" t="shared" si="9" ref="BK108:BK146">ROUND(L108*K108,2)</f>
        <v>0</v>
      </c>
      <c r="BL108" s="110" t="s">
        <v>139</v>
      </c>
      <c r="BM108" s="110" t="s">
        <v>434</v>
      </c>
    </row>
    <row r="109" spans="2:65" s="119" customFormat="1" ht="16.5" customHeight="1">
      <c r="B109" s="120"/>
      <c r="C109" s="192" t="s">
        <v>81</v>
      </c>
      <c r="D109" s="192" t="s">
        <v>135</v>
      </c>
      <c r="E109" s="193" t="s">
        <v>435</v>
      </c>
      <c r="F109" s="297" t="s">
        <v>436</v>
      </c>
      <c r="G109" s="297"/>
      <c r="H109" s="297"/>
      <c r="I109" s="297"/>
      <c r="J109" s="194" t="s">
        <v>433</v>
      </c>
      <c r="K109" s="195">
        <v>1</v>
      </c>
      <c r="L109" s="298"/>
      <c r="M109" s="298"/>
      <c r="N109" s="299">
        <f t="shared" si="0"/>
        <v>0</v>
      </c>
      <c r="O109" s="299"/>
      <c r="P109" s="299"/>
      <c r="Q109" s="299"/>
      <c r="R109" s="123"/>
      <c r="T109" s="187"/>
      <c r="U109" s="188" t="s">
        <v>35</v>
      </c>
      <c r="V109" s="189">
        <v>0</v>
      </c>
      <c r="W109" s="189">
        <f t="shared" si="1"/>
        <v>0</v>
      </c>
      <c r="X109" s="189">
        <v>0</v>
      </c>
      <c r="Y109" s="189">
        <f t="shared" si="2"/>
        <v>0</v>
      </c>
      <c r="Z109" s="189">
        <v>0</v>
      </c>
      <c r="AA109" s="190">
        <f t="shared" si="3"/>
        <v>0</v>
      </c>
      <c r="AR109" s="110" t="s">
        <v>139</v>
      </c>
      <c r="AT109" s="110" t="s">
        <v>135</v>
      </c>
      <c r="AU109" s="110" t="s">
        <v>76</v>
      </c>
      <c r="AY109" s="110" t="s">
        <v>134</v>
      </c>
      <c r="BE109" s="191">
        <f t="shared" si="4"/>
        <v>0</v>
      </c>
      <c r="BF109" s="191">
        <f t="shared" si="5"/>
        <v>0</v>
      </c>
      <c r="BG109" s="191">
        <f t="shared" si="6"/>
        <v>0</v>
      </c>
      <c r="BH109" s="191">
        <f t="shared" si="7"/>
        <v>0</v>
      </c>
      <c r="BI109" s="191">
        <f t="shared" si="8"/>
        <v>0</v>
      </c>
      <c r="BJ109" s="110" t="s">
        <v>76</v>
      </c>
      <c r="BK109" s="191">
        <f t="shared" si="9"/>
        <v>0</v>
      </c>
      <c r="BL109" s="110" t="s">
        <v>139</v>
      </c>
      <c r="BM109" s="110" t="s">
        <v>437</v>
      </c>
    </row>
    <row r="110" spans="2:65" s="119" customFormat="1" ht="16.5" customHeight="1">
      <c r="B110" s="120"/>
      <c r="C110" s="192" t="s">
        <v>147</v>
      </c>
      <c r="D110" s="192" t="s">
        <v>135</v>
      </c>
      <c r="E110" s="193" t="s">
        <v>438</v>
      </c>
      <c r="F110" s="297" t="s">
        <v>439</v>
      </c>
      <c r="G110" s="297"/>
      <c r="H110" s="297"/>
      <c r="I110" s="297"/>
      <c r="J110" s="194" t="s">
        <v>433</v>
      </c>
      <c r="K110" s="195">
        <v>5</v>
      </c>
      <c r="L110" s="298"/>
      <c r="M110" s="298"/>
      <c r="N110" s="299">
        <f t="shared" si="0"/>
        <v>0</v>
      </c>
      <c r="O110" s="299"/>
      <c r="P110" s="299"/>
      <c r="Q110" s="299"/>
      <c r="R110" s="123"/>
      <c r="T110" s="187"/>
      <c r="U110" s="188" t="s">
        <v>35</v>
      </c>
      <c r="V110" s="189">
        <v>0</v>
      </c>
      <c r="W110" s="189">
        <f t="shared" si="1"/>
        <v>0</v>
      </c>
      <c r="X110" s="189">
        <v>0</v>
      </c>
      <c r="Y110" s="189">
        <f t="shared" si="2"/>
        <v>0</v>
      </c>
      <c r="Z110" s="189">
        <v>0</v>
      </c>
      <c r="AA110" s="190">
        <f t="shared" si="3"/>
        <v>0</v>
      </c>
      <c r="AR110" s="110" t="s">
        <v>139</v>
      </c>
      <c r="AT110" s="110" t="s">
        <v>135</v>
      </c>
      <c r="AU110" s="110" t="s">
        <v>76</v>
      </c>
      <c r="AY110" s="110" t="s">
        <v>134</v>
      </c>
      <c r="BE110" s="191">
        <f t="shared" si="4"/>
        <v>0</v>
      </c>
      <c r="BF110" s="191">
        <f t="shared" si="5"/>
        <v>0</v>
      </c>
      <c r="BG110" s="191">
        <f t="shared" si="6"/>
        <v>0</v>
      </c>
      <c r="BH110" s="191">
        <f t="shared" si="7"/>
        <v>0</v>
      </c>
      <c r="BI110" s="191">
        <f t="shared" si="8"/>
        <v>0</v>
      </c>
      <c r="BJ110" s="110" t="s">
        <v>76</v>
      </c>
      <c r="BK110" s="191">
        <f t="shared" si="9"/>
        <v>0</v>
      </c>
      <c r="BL110" s="110" t="s">
        <v>139</v>
      </c>
      <c r="BM110" s="110" t="s">
        <v>440</v>
      </c>
    </row>
    <row r="111" spans="2:65" s="119" customFormat="1" ht="25.5" customHeight="1">
      <c r="B111" s="120"/>
      <c r="C111" s="192" t="s">
        <v>139</v>
      </c>
      <c r="D111" s="192" t="s">
        <v>135</v>
      </c>
      <c r="E111" s="193" t="s">
        <v>441</v>
      </c>
      <c r="F111" s="297" t="s">
        <v>442</v>
      </c>
      <c r="G111" s="297"/>
      <c r="H111" s="297"/>
      <c r="I111" s="297"/>
      <c r="J111" s="194" t="s">
        <v>433</v>
      </c>
      <c r="K111" s="195">
        <v>1</v>
      </c>
      <c r="L111" s="298"/>
      <c r="M111" s="298"/>
      <c r="N111" s="299">
        <f t="shared" si="0"/>
        <v>0</v>
      </c>
      <c r="O111" s="299"/>
      <c r="P111" s="299"/>
      <c r="Q111" s="299"/>
      <c r="R111" s="123"/>
      <c r="T111" s="187"/>
      <c r="U111" s="188" t="s">
        <v>35</v>
      </c>
      <c r="V111" s="189">
        <v>0</v>
      </c>
      <c r="W111" s="189">
        <f t="shared" si="1"/>
        <v>0</v>
      </c>
      <c r="X111" s="189">
        <v>0</v>
      </c>
      <c r="Y111" s="189">
        <f t="shared" si="2"/>
        <v>0</v>
      </c>
      <c r="Z111" s="189">
        <v>0</v>
      </c>
      <c r="AA111" s="190">
        <f t="shared" si="3"/>
        <v>0</v>
      </c>
      <c r="AR111" s="110" t="s">
        <v>139</v>
      </c>
      <c r="AT111" s="110" t="s">
        <v>135</v>
      </c>
      <c r="AU111" s="110" t="s">
        <v>76</v>
      </c>
      <c r="AY111" s="110" t="s">
        <v>134</v>
      </c>
      <c r="BE111" s="191">
        <f t="shared" si="4"/>
        <v>0</v>
      </c>
      <c r="BF111" s="191">
        <f t="shared" si="5"/>
        <v>0</v>
      </c>
      <c r="BG111" s="191">
        <f t="shared" si="6"/>
        <v>0</v>
      </c>
      <c r="BH111" s="191">
        <f t="shared" si="7"/>
        <v>0</v>
      </c>
      <c r="BI111" s="191">
        <f t="shared" si="8"/>
        <v>0</v>
      </c>
      <c r="BJ111" s="110" t="s">
        <v>76</v>
      </c>
      <c r="BK111" s="191">
        <f t="shared" si="9"/>
        <v>0</v>
      </c>
      <c r="BL111" s="110" t="s">
        <v>139</v>
      </c>
      <c r="BM111" s="110" t="s">
        <v>443</v>
      </c>
    </row>
    <row r="112" spans="2:65" s="119" customFormat="1" ht="25.5" customHeight="1">
      <c r="B112" s="120"/>
      <c r="C112" s="192" t="s">
        <v>158</v>
      </c>
      <c r="D112" s="192" t="s">
        <v>135</v>
      </c>
      <c r="E112" s="193" t="s">
        <v>444</v>
      </c>
      <c r="F112" s="297" t="s">
        <v>445</v>
      </c>
      <c r="G112" s="297"/>
      <c r="H112" s="297"/>
      <c r="I112" s="297"/>
      <c r="J112" s="194" t="s">
        <v>433</v>
      </c>
      <c r="K112" s="195">
        <v>5</v>
      </c>
      <c r="L112" s="298"/>
      <c r="M112" s="298"/>
      <c r="N112" s="299">
        <f t="shared" si="0"/>
        <v>0</v>
      </c>
      <c r="O112" s="299"/>
      <c r="P112" s="299"/>
      <c r="Q112" s="299"/>
      <c r="R112" s="123"/>
      <c r="T112" s="187"/>
      <c r="U112" s="188" t="s">
        <v>35</v>
      </c>
      <c r="V112" s="189">
        <v>0</v>
      </c>
      <c r="W112" s="189">
        <f t="shared" si="1"/>
        <v>0</v>
      </c>
      <c r="X112" s="189">
        <v>0</v>
      </c>
      <c r="Y112" s="189">
        <f t="shared" si="2"/>
        <v>0</v>
      </c>
      <c r="Z112" s="189">
        <v>0</v>
      </c>
      <c r="AA112" s="190">
        <f t="shared" si="3"/>
        <v>0</v>
      </c>
      <c r="AR112" s="110" t="s">
        <v>139</v>
      </c>
      <c r="AT112" s="110" t="s">
        <v>135</v>
      </c>
      <c r="AU112" s="110" t="s">
        <v>76</v>
      </c>
      <c r="AY112" s="110" t="s">
        <v>134</v>
      </c>
      <c r="BE112" s="191">
        <f t="shared" si="4"/>
        <v>0</v>
      </c>
      <c r="BF112" s="191">
        <f t="shared" si="5"/>
        <v>0</v>
      </c>
      <c r="BG112" s="191">
        <f t="shared" si="6"/>
        <v>0</v>
      </c>
      <c r="BH112" s="191">
        <f t="shared" si="7"/>
        <v>0</v>
      </c>
      <c r="BI112" s="191">
        <f t="shared" si="8"/>
        <v>0</v>
      </c>
      <c r="BJ112" s="110" t="s">
        <v>76</v>
      </c>
      <c r="BK112" s="191">
        <f t="shared" si="9"/>
        <v>0</v>
      </c>
      <c r="BL112" s="110" t="s">
        <v>139</v>
      </c>
      <c r="BM112" s="110" t="s">
        <v>446</v>
      </c>
    </row>
    <row r="113" spans="2:65" s="119" customFormat="1" ht="16.5" customHeight="1">
      <c r="B113" s="120"/>
      <c r="C113" s="192" t="s">
        <v>163</v>
      </c>
      <c r="D113" s="192" t="s">
        <v>135</v>
      </c>
      <c r="E113" s="193" t="s">
        <v>447</v>
      </c>
      <c r="F113" s="297" t="s">
        <v>448</v>
      </c>
      <c r="G113" s="297"/>
      <c r="H113" s="297"/>
      <c r="I113" s="297"/>
      <c r="J113" s="194" t="s">
        <v>433</v>
      </c>
      <c r="K113" s="195">
        <v>1</v>
      </c>
      <c r="L113" s="298"/>
      <c r="M113" s="298"/>
      <c r="N113" s="299">
        <f t="shared" si="0"/>
        <v>0</v>
      </c>
      <c r="O113" s="299"/>
      <c r="P113" s="299"/>
      <c r="Q113" s="299"/>
      <c r="R113" s="123"/>
      <c r="T113" s="187"/>
      <c r="U113" s="188" t="s">
        <v>35</v>
      </c>
      <c r="V113" s="189">
        <v>0</v>
      </c>
      <c r="W113" s="189">
        <f t="shared" si="1"/>
        <v>0</v>
      </c>
      <c r="X113" s="189">
        <v>0</v>
      </c>
      <c r="Y113" s="189">
        <f t="shared" si="2"/>
        <v>0</v>
      </c>
      <c r="Z113" s="189">
        <v>0</v>
      </c>
      <c r="AA113" s="190">
        <f t="shared" si="3"/>
        <v>0</v>
      </c>
      <c r="AR113" s="110" t="s">
        <v>139</v>
      </c>
      <c r="AT113" s="110" t="s">
        <v>135</v>
      </c>
      <c r="AU113" s="110" t="s">
        <v>76</v>
      </c>
      <c r="AY113" s="110" t="s">
        <v>134</v>
      </c>
      <c r="BE113" s="191">
        <f t="shared" si="4"/>
        <v>0</v>
      </c>
      <c r="BF113" s="191">
        <f t="shared" si="5"/>
        <v>0</v>
      </c>
      <c r="BG113" s="191">
        <f t="shared" si="6"/>
        <v>0</v>
      </c>
      <c r="BH113" s="191">
        <f t="shared" si="7"/>
        <v>0</v>
      </c>
      <c r="BI113" s="191">
        <f t="shared" si="8"/>
        <v>0</v>
      </c>
      <c r="BJ113" s="110" t="s">
        <v>76</v>
      </c>
      <c r="BK113" s="191">
        <f t="shared" si="9"/>
        <v>0</v>
      </c>
      <c r="BL113" s="110" t="s">
        <v>139</v>
      </c>
      <c r="BM113" s="110" t="s">
        <v>449</v>
      </c>
    </row>
    <row r="114" spans="2:65" s="119" customFormat="1" ht="16.5" customHeight="1">
      <c r="B114" s="120"/>
      <c r="C114" s="192" t="s">
        <v>168</v>
      </c>
      <c r="D114" s="192" t="s">
        <v>135</v>
      </c>
      <c r="E114" s="193" t="s">
        <v>450</v>
      </c>
      <c r="F114" s="297" t="s">
        <v>451</v>
      </c>
      <c r="G114" s="297"/>
      <c r="H114" s="297"/>
      <c r="I114" s="297"/>
      <c r="J114" s="194" t="s">
        <v>433</v>
      </c>
      <c r="K114" s="195">
        <v>3</v>
      </c>
      <c r="L114" s="298"/>
      <c r="M114" s="298"/>
      <c r="N114" s="299">
        <f t="shared" si="0"/>
        <v>0</v>
      </c>
      <c r="O114" s="299"/>
      <c r="P114" s="299"/>
      <c r="Q114" s="299"/>
      <c r="R114" s="123"/>
      <c r="T114" s="187"/>
      <c r="U114" s="188" t="s">
        <v>35</v>
      </c>
      <c r="V114" s="189">
        <v>0</v>
      </c>
      <c r="W114" s="189">
        <f t="shared" si="1"/>
        <v>0</v>
      </c>
      <c r="X114" s="189">
        <v>0</v>
      </c>
      <c r="Y114" s="189">
        <f t="shared" si="2"/>
        <v>0</v>
      </c>
      <c r="Z114" s="189">
        <v>0</v>
      </c>
      <c r="AA114" s="190">
        <f t="shared" si="3"/>
        <v>0</v>
      </c>
      <c r="AR114" s="110" t="s">
        <v>139</v>
      </c>
      <c r="AT114" s="110" t="s">
        <v>135</v>
      </c>
      <c r="AU114" s="110" t="s">
        <v>76</v>
      </c>
      <c r="AY114" s="110" t="s">
        <v>134</v>
      </c>
      <c r="BE114" s="191">
        <f t="shared" si="4"/>
        <v>0</v>
      </c>
      <c r="BF114" s="191">
        <f t="shared" si="5"/>
        <v>0</v>
      </c>
      <c r="BG114" s="191">
        <f t="shared" si="6"/>
        <v>0</v>
      </c>
      <c r="BH114" s="191">
        <f t="shared" si="7"/>
        <v>0</v>
      </c>
      <c r="BI114" s="191">
        <f t="shared" si="8"/>
        <v>0</v>
      </c>
      <c r="BJ114" s="110" t="s">
        <v>76</v>
      </c>
      <c r="BK114" s="191">
        <f t="shared" si="9"/>
        <v>0</v>
      </c>
      <c r="BL114" s="110" t="s">
        <v>139</v>
      </c>
      <c r="BM114" s="110" t="s">
        <v>452</v>
      </c>
    </row>
    <row r="115" spans="2:65" s="119" customFormat="1" ht="16.5" customHeight="1">
      <c r="B115" s="120"/>
      <c r="C115" s="192" t="s">
        <v>173</v>
      </c>
      <c r="D115" s="192" t="s">
        <v>135</v>
      </c>
      <c r="E115" s="193" t="s">
        <v>453</v>
      </c>
      <c r="F115" s="297" t="s">
        <v>454</v>
      </c>
      <c r="G115" s="297"/>
      <c r="H115" s="297"/>
      <c r="I115" s="297"/>
      <c r="J115" s="194" t="s">
        <v>433</v>
      </c>
      <c r="K115" s="195">
        <v>1</v>
      </c>
      <c r="L115" s="298"/>
      <c r="M115" s="298"/>
      <c r="N115" s="299">
        <f t="shared" si="0"/>
        <v>0</v>
      </c>
      <c r="O115" s="299"/>
      <c r="P115" s="299"/>
      <c r="Q115" s="299"/>
      <c r="R115" s="123"/>
      <c r="T115" s="187"/>
      <c r="U115" s="188" t="s">
        <v>35</v>
      </c>
      <c r="V115" s="189">
        <v>0</v>
      </c>
      <c r="W115" s="189">
        <f t="shared" si="1"/>
        <v>0</v>
      </c>
      <c r="X115" s="189">
        <v>0</v>
      </c>
      <c r="Y115" s="189">
        <f t="shared" si="2"/>
        <v>0</v>
      </c>
      <c r="Z115" s="189">
        <v>0</v>
      </c>
      <c r="AA115" s="190">
        <f t="shared" si="3"/>
        <v>0</v>
      </c>
      <c r="AR115" s="110" t="s">
        <v>139</v>
      </c>
      <c r="AT115" s="110" t="s">
        <v>135</v>
      </c>
      <c r="AU115" s="110" t="s">
        <v>76</v>
      </c>
      <c r="AY115" s="110" t="s">
        <v>134</v>
      </c>
      <c r="BE115" s="191">
        <f t="shared" si="4"/>
        <v>0</v>
      </c>
      <c r="BF115" s="191">
        <f t="shared" si="5"/>
        <v>0</v>
      </c>
      <c r="BG115" s="191">
        <f t="shared" si="6"/>
        <v>0</v>
      </c>
      <c r="BH115" s="191">
        <f t="shared" si="7"/>
        <v>0</v>
      </c>
      <c r="BI115" s="191">
        <f t="shared" si="8"/>
        <v>0</v>
      </c>
      <c r="BJ115" s="110" t="s">
        <v>76</v>
      </c>
      <c r="BK115" s="191">
        <f t="shared" si="9"/>
        <v>0</v>
      </c>
      <c r="BL115" s="110" t="s">
        <v>139</v>
      </c>
      <c r="BM115" s="110" t="s">
        <v>455</v>
      </c>
    </row>
    <row r="116" spans="2:65" s="119" customFormat="1" ht="16.5" customHeight="1">
      <c r="B116" s="120"/>
      <c r="C116" s="192" t="s">
        <v>179</v>
      </c>
      <c r="D116" s="192" t="s">
        <v>135</v>
      </c>
      <c r="E116" s="193" t="s">
        <v>456</v>
      </c>
      <c r="F116" s="297" t="s">
        <v>457</v>
      </c>
      <c r="G116" s="297"/>
      <c r="H116" s="297"/>
      <c r="I116" s="297"/>
      <c r="J116" s="194" t="s">
        <v>433</v>
      </c>
      <c r="K116" s="195">
        <v>1</v>
      </c>
      <c r="L116" s="298"/>
      <c r="M116" s="298"/>
      <c r="N116" s="299">
        <f t="shared" si="0"/>
        <v>0</v>
      </c>
      <c r="O116" s="299"/>
      <c r="P116" s="299"/>
      <c r="Q116" s="299"/>
      <c r="R116" s="123"/>
      <c r="T116" s="187"/>
      <c r="U116" s="188" t="s">
        <v>35</v>
      </c>
      <c r="V116" s="189">
        <v>0</v>
      </c>
      <c r="W116" s="189">
        <f t="shared" si="1"/>
        <v>0</v>
      </c>
      <c r="X116" s="189">
        <v>0</v>
      </c>
      <c r="Y116" s="189">
        <f t="shared" si="2"/>
        <v>0</v>
      </c>
      <c r="Z116" s="189">
        <v>0</v>
      </c>
      <c r="AA116" s="190">
        <f t="shared" si="3"/>
        <v>0</v>
      </c>
      <c r="AR116" s="110" t="s">
        <v>139</v>
      </c>
      <c r="AT116" s="110" t="s">
        <v>135</v>
      </c>
      <c r="AU116" s="110" t="s">
        <v>76</v>
      </c>
      <c r="AY116" s="110" t="s">
        <v>134</v>
      </c>
      <c r="BE116" s="191">
        <f t="shared" si="4"/>
        <v>0</v>
      </c>
      <c r="BF116" s="191">
        <f t="shared" si="5"/>
        <v>0</v>
      </c>
      <c r="BG116" s="191">
        <f t="shared" si="6"/>
        <v>0</v>
      </c>
      <c r="BH116" s="191">
        <f t="shared" si="7"/>
        <v>0</v>
      </c>
      <c r="BI116" s="191">
        <f t="shared" si="8"/>
        <v>0</v>
      </c>
      <c r="BJ116" s="110" t="s">
        <v>76</v>
      </c>
      <c r="BK116" s="191">
        <f t="shared" si="9"/>
        <v>0</v>
      </c>
      <c r="BL116" s="110" t="s">
        <v>139</v>
      </c>
      <c r="BM116" s="110" t="s">
        <v>458</v>
      </c>
    </row>
    <row r="117" spans="2:65" s="119" customFormat="1" ht="25.5" customHeight="1">
      <c r="B117" s="120"/>
      <c r="C117" s="192" t="s">
        <v>184</v>
      </c>
      <c r="D117" s="192" t="s">
        <v>135</v>
      </c>
      <c r="E117" s="193" t="s">
        <v>459</v>
      </c>
      <c r="F117" s="297" t="s">
        <v>460</v>
      </c>
      <c r="G117" s="297"/>
      <c r="H117" s="297"/>
      <c r="I117" s="297"/>
      <c r="J117" s="194" t="s">
        <v>433</v>
      </c>
      <c r="K117" s="195">
        <v>2</v>
      </c>
      <c r="L117" s="298"/>
      <c r="M117" s="298"/>
      <c r="N117" s="299">
        <f t="shared" si="0"/>
        <v>0</v>
      </c>
      <c r="O117" s="299"/>
      <c r="P117" s="299"/>
      <c r="Q117" s="299"/>
      <c r="R117" s="123"/>
      <c r="T117" s="187"/>
      <c r="U117" s="188" t="s">
        <v>35</v>
      </c>
      <c r="V117" s="189">
        <v>0</v>
      </c>
      <c r="W117" s="189">
        <f t="shared" si="1"/>
        <v>0</v>
      </c>
      <c r="X117" s="189">
        <v>0</v>
      </c>
      <c r="Y117" s="189">
        <f t="shared" si="2"/>
        <v>0</v>
      </c>
      <c r="Z117" s="189">
        <v>0</v>
      </c>
      <c r="AA117" s="190">
        <f t="shared" si="3"/>
        <v>0</v>
      </c>
      <c r="AR117" s="110" t="s">
        <v>139</v>
      </c>
      <c r="AT117" s="110" t="s">
        <v>135</v>
      </c>
      <c r="AU117" s="110" t="s">
        <v>76</v>
      </c>
      <c r="AY117" s="110" t="s">
        <v>134</v>
      </c>
      <c r="BE117" s="191">
        <f t="shared" si="4"/>
        <v>0</v>
      </c>
      <c r="BF117" s="191">
        <f t="shared" si="5"/>
        <v>0</v>
      </c>
      <c r="BG117" s="191">
        <f t="shared" si="6"/>
        <v>0</v>
      </c>
      <c r="BH117" s="191">
        <f t="shared" si="7"/>
        <v>0</v>
      </c>
      <c r="BI117" s="191">
        <f t="shared" si="8"/>
        <v>0</v>
      </c>
      <c r="BJ117" s="110" t="s">
        <v>76</v>
      </c>
      <c r="BK117" s="191">
        <f t="shared" si="9"/>
        <v>0</v>
      </c>
      <c r="BL117" s="110" t="s">
        <v>139</v>
      </c>
      <c r="BM117" s="110" t="s">
        <v>461</v>
      </c>
    </row>
    <row r="118" spans="2:65" s="119" customFormat="1" ht="16.5" customHeight="1">
      <c r="B118" s="120"/>
      <c r="C118" s="192" t="s">
        <v>190</v>
      </c>
      <c r="D118" s="192" t="s">
        <v>135</v>
      </c>
      <c r="E118" s="193" t="s">
        <v>462</v>
      </c>
      <c r="F118" s="297" t="s">
        <v>463</v>
      </c>
      <c r="G118" s="297"/>
      <c r="H118" s="297"/>
      <c r="I118" s="297"/>
      <c r="J118" s="194" t="s">
        <v>433</v>
      </c>
      <c r="K118" s="195">
        <v>1</v>
      </c>
      <c r="L118" s="298"/>
      <c r="M118" s="298"/>
      <c r="N118" s="299">
        <f t="shared" si="0"/>
        <v>0</v>
      </c>
      <c r="O118" s="299"/>
      <c r="P118" s="299"/>
      <c r="Q118" s="299"/>
      <c r="R118" s="123"/>
      <c r="T118" s="187"/>
      <c r="U118" s="188" t="s">
        <v>35</v>
      </c>
      <c r="V118" s="189">
        <v>0</v>
      </c>
      <c r="W118" s="189">
        <f t="shared" si="1"/>
        <v>0</v>
      </c>
      <c r="X118" s="189">
        <v>0</v>
      </c>
      <c r="Y118" s="189">
        <f t="shared" si="2"/>
        <v>0</v>
      </c>
      <c r="Z118" s="189">
        <v>0</v>
      </c>
      <c r="AA118" s="190">
        <f t="shared" si="3"/>
        <v>0</v>
      </c>
      <c r="AR118" s="110" t="s">
        <v>139</v>
      </c>
      <c r="AT118" s="110" t="s">
        <v>135</v>
      </c>
      <c r="AU118" s="110" t="s">
        <v>76</v>
      </c>
      <c r="AY118" s="110" t="s">
        <v>134</v>
      </c>
      <c r="BE118" s="191">
        <f t="shared" si="4"/>
        <v>0</v>
      </c>
      <c r="BF118" s="191">
        <f t="shared" si="5"/>
        <v>0</v>
      </c>
      <c r="BG118" s="191">
        <f t="shared" si="6"/>
        <v>0</v>
      </c>
      <c r="BH118" s="191">
        <f t="shared" si="7"/>
        <v>0</v>
      </c>
      <c r="BI118" s="191">
        <f t="shared" si="8"/>
        <v>0</v>
      </c>
      <c r="BJ118" s="110" t="s">
        <v>76</v>
      </c>
      <c r="BK118" s="191">
        <f t="shared" si="9"/>
        <v>0</v>
      </c>
      <c r="BL118" s="110" t="s">
        <v>139</v>
      </c>
      <c r="BM118" s="110" t="s">
        <v>464</v>
      </c>
    </row>
    <row r="119" spans="2:65" s="119" customFormat="1" ht="16.5" customHeight="1">
      <c r="B119" s="120"/>
      <c r="C119" s="192" t="s">
        <v>194</v>
      </c>
      <c r="D119" s="192" t="s">
        <v>135</v>
      </c>
      <c r="E119" s="193" t="s">
        <v>465</v>
      </c>
      <c r="F119" s="297" t="s">
        <v>466</v>
      </c>
      <c r="G119" s="297"/>
      <c r="H119" s="297"/>
      <c r="I119" s="297"/>
      <c r="J119" s="194" t="s">
        <v>433</v>
      </c>
      <c r="K119" s="195">
        <v>2</v>
      </c>
      <c r="L119" s="298"/>
      <c r="M119" s="298"/>
      <c r="N119" s="299">
        <f t="shared" si="0"/>
        <v>0</v>
      </c>
      <c r="O119" s="299"/>
      <c r="P119" s="299"/>
      <c r="Q119" s="299"/>
      <c r="R119" s="123"/>
      <c r="T119" s="187"/>
      <c r="U119" s="188" t="s">
        <v>35</v>
      </c>
      <c r="V119" s="189">
        <v>0</v>
      </c>
      <c r="W119" s="189">
        <f t="shared" si="1"/>
        <v>0</v>
      </c>
      <c r="X119" s="189">
        <v>0</v>
      </c>
      <c r="Y119" s="189">
        <f t="shared" si="2"/>
        <v>0</v>
      </c>
      <c r="Z119" s="189">
        <v>0</v>
      </c>
      <c r="AA119" s="190">
        <f t="shared" si="3"/>
        <v>0</v>
      </c>
      <c r="AR119" s="110" t="s">
        <v>139</v>
      </c>
      <c r="AT119" s="110" t="s">
        <v>135</v>
      </c>
      <c r="AU119" s="110" t="s">
        <v>76</v>
      </c>
      <c r="AY119" s="110" t="s">
        <v>134</v>
      </c>
      <c r="BE119" s="191">
        <f t="shared" si="4"/>
        <v>0</v>
      </c>
      <c r="BF119" s="191">
        <f t="shared" si="5"/>
        <v>0</v>
      </c>
      <c r="BG119" s="191">
        <f t="shared" si="6"/>
        <v>0</v>
      </c>
      <c r="BH119" s="191">
        <f t="shared" si="7"/>
        <v>0</v>
      </c>
      <c r="BI119" s="191">
        <f t="shared" si="8"/>
        <v>0</v>
      </c>
      <c r="BJ119" s="110" t="s">
        <v>76</v>
      </c>
      <c r="BK119" s="191">
        <f t="shared" si="9"/>
        <v>0</v>
      </c>
      <c r="BL119" s="110" t="s">
        <v>139</v>
      </c>
      <c r="BM119" s="110" t="s">
        <v>467</v>
      </c>
    </row>
    <row r="120" spans="2:65" s="119" customFormat="1" ht="16.5" customHeight="1">
      <c r="B120" s="120"/>
      <c r="C120" s="192" t="s">
        <v>200</v>
      </c>
      <c r="D120" s="192" t="s">
        <v>135</v>
      </c>
      <c r="E120" s="193" t="s">
        <v>468</v>
      </c>
      <c r="F120" s="297" t="s">
        <v>469</v>
      </c>
      <c r="G120" s="297"/>
      <c r="H120" s="297"/>
      <c r="I120" s="297"/>
      <c r="J120" s="194" t="s">
        <v>433</v>
      </c>
      <c r="K120" s="195">
        <v>2</v>
      </c>
      <c r="L120" s="298"/>
      <c r="M120" s="298"/>
      <c r="N120" s="299">
        <f t="shared" si="0"/>
        <v>0</v>
      </c>
      <c r="O120" s="299"/>
      <c r="P120" s="299"/>
      <c r="Q120" s="299"/>
      <c r="R120" s="123"/>
      <c r="T120" s="187"/>
      <c r="U120" s="188" t="s">
        <v>35</v>
      </c>
      <c r="V120" s="189">
        <v>0</v>
      </c>
      <c r="W120" s="189">
        <f t="shared" si="1"/>
        <v>0</v>
      </c>
      <c r="X120" s="189">
        <v>0</v>
      </c>
      <c r="Y120" s="189">
        <f t="shared" si="2"/>
        <v>0</v>
      </c>
      <c r="Z120" s="189">
        <v>0</v>
      </c>
      <c r="AA120" s="190">
        <f t="shared" si="3"/>
        <v>0</v>
      </c>
      <c r="AR120" s="110" t="s">
        <v>139</v>
      </c>
      <c r="AT120" s="110" t="s">
        <v>135</v>
      </c>
      <c r="AU120" s="110" t="s">
        <v>76</v>
      </c>
      <c r="AY120" s="110" t="s">
        <v>134</v>
      </c>
      <c r="BE120" s="191">
        <f t="shared" si="4"/>
        <v>0</v>
      </c>
      <c r="BF120" s="191">
        <f t="shared" si="5"/>
        <v>0</v>
      </c>
      <c r="BG120" s="191">
        <f t="shared" si="6"/>
        <v>0</v>
      </c>
      <c r="BH120" s="191">
        <f t="shared" si="7"/>
        <v>0</v>
      </c>
      <c r="BI120" s="191">
        <f t="shared" si="8"/>
        <v>0</v>
      </c>
      <c r="BJ120" s="110" t="s">
        <v>76</v>
      </c>
      <c r="BK120" s="191">
        <f t="shared" si="9"/>
        <v>0</v>
      </c>
      <c r="BL120" s="110" t="s">
        <v>139</v>
      </c>
      <c r="BM120" s="110" t="s">
        <v>470</v>
      </c>
    </row>
    <row r="121" spans="2:65" s="119" customFormat="1" ht="16.5" customHeight="1">
      <c r="B121" s="120"/>
      <c r="C121" s="192" t="s">
        <v>205</v>
      </c>
      <c r="D121" s="192" t="s">
        <v>135</v>
      </c>
      <c r="E121" s="193" t="s">
        <v>471</v>
      </c>
      <c r="F121" s="297" t="s">
        <v>472</v>
      </c>
      <c r="G121" s="297"/>
      <c r="H121" s="297"/>
      <c r="I121" s="297"/>
      <c r="J121" s="194" t="s">
        <v>433</v>
      </c>
      <c r="K121" s="195">
        <v>2</v>
      </c>
      <c r="L121" s="298"/>
      <c r="M121" s="298"/>
      <c r="N121" s="299">
        <f t="shared" si="0"/>
        <v>0</v>
      </c>
      <c r="O121" s="299"/>
      <c r="P121" s="299"/>
      <c r="Q121" s="299"/>
      <c r="R121" s="123"/>
      <c r="T121" s="187"/>
      <c r="U121" s="188" t="s">
        <v>35</v>
      </c>
      <c r="V121" s="189">
        <v>0</v>
      </c>
      <c r="W121" s="189">
        <f t="shared" si="1"/>
        <v>0</v>
      </c>
      <c r="X121" s="189">
        <v>0</v>
      </c>
      <c r="Y121" s="189">
        <f t="shared" si="2"/>
        <v>0</v>
      </c>
      <c r="Z121" s="189">
        <v>0</v>
      </c>
      <c r="AA121" s="190">
        <f t="shared" si="3"/>
        <v>0</v>
      </c>
      <c r="AR121" s="110" t="s">
        <v>139</v>
      </c>
      <c r="AT121" s="110" t="s">
        <v>135</v>
      </c>
      <c r="AU121" s="110" t="s">
        <v>76</v>
      </c>
      <c r="AY121" s="110" t="s">
        <v>134</v>
      </c>
      <c r="BE121" s="191">
        <f t="shared" si="4"/>
        <v>0</v>
      </c>
      <c r="BF121" s="191">
        <f t="shared" si="5"/>
        <v>0</v>
      </c>
      <c r="BG121" s="191">
        <f t="shared" si="6"/>
        <v>0</v>
      </c>
      <c r="BH121" s="191">
        <f t="shared" si="7"/>
        <v>0</v>
      </c>
      <c r="BI121" s="191">
        <f t="shared" si="8"/>
        <v>0</v>
      </c>
      <c r="BJ121" s="110" t="s">
        <v>76</v>
      </c>
      <c r="BK121" s="191">
        <f t="shared" si="9"/>
        <v>0</v>
      </c>
      <c r="BL121" s="110" t="s">
        <v>139</v>
      </c>
      <c r="BM121" s="110" t="s">
        <v>473</v>
      </c>
    </row>
    <row r="122" spans="2:65" s="119" customFormat="1" ht="16.5" customHeight="1">
      <c r="B122" s="120"/>
      <c r="C122" s="192" t="s">
        <v>10</v>
      </c>
      <c r="D122" s="192" t="s">
        <v>135</v>
      </c>
      <c r="E122" s="193" t="s">
        <v>474</v>
      </c>
      <c r="F122" s="297" t="s">
        <v>475</v>
      </c>
      <c r="G122" s="297"/>
      <c r="H122" s="297"/>
      <c r="I122" s="297"/>
      <c r="J122" s="194" t="s">
        <v>433</v>
      </c>
      <c r="K122" s="195">
        <v>2</v>
      </c>
      <c r="L122" s="298"/>
      <c r="M122" s="298"/>
      <c r="N122" s="299">
        <f t="shared" si="0"/>
        <v>0</v>
      </c>
      <c r="O122" s="299"/>
      <c r="P122" s="299"/>
      <c r="Q122" s="299"/>
      <c r="R122" s="123"/>
      <c r="T122" s="187"/>
      <c r="U122" s="188" t="s">
        <v>35</v>
      </c>
      <c r="V122" s="189">
        <v>0</v>
      </c>
      <c r="W122" s="189">
        <f t="shared" si="1"/>
        <v>0</v>
      </c>
      <c r="X122" s="189">
        <v>0</v>
      </c>
      <c r="Y122" s="189">
        <f t="shared" si="2"/>
        <v>0</v>
      </c>
      <c r="Z122" s="189">
        <v>0</v>
      </c>
      <c r="AA122" s="190">
        <f t="shared" si="3"/>
        <v>0</v>
      </c>
      <c r="AR122" s="110" t="s">
        <v>139</v>
      </c>
      <c r="AT122" s="110" t="s">
        <v>135</v>
      </c>
      <c r="AU122" s="110" t="s">
        <v>76</v>
      </c>
      <c r="AY122" s="110" t="s">
        <v>134</v>
      </c>
      <c r="BE122" s="191">
        <f t="shared" si="4"/>
        <v>0</v>
      </c>
      <c r="BF122" s="191">
        <f t="shared" si="5"/>
        <v>0</v>
      </c>
      <c r="BG122" s="191">
        <f t="shared" si="6"/>
        <v>0</v>
      </c>
      <c r="BH122" s="191">
        <f t="shared" si="7"/>
        <v>0</v>
      </c>
      <c r="BI122" s="191">
        <f t="shared" si="8"/>
        <v>0</v>
      </c>
      <c r="BJ122" s="110" t="s">
        <v>76</v>
      </c>
      <c r="BK122" s="191">
        <f t="shared" si="9"/>
        <v>0</v>
      </c>
      <c r="BL122" s="110" t="s">
        <v>139</v>
      </c>
      <c r="BM122" s="110" t="s">
        <v>476</v>
      </c>
    </row>
    <row r="123" spans="2:65" s="119" customFormat="1" ht="16.5" customHeight="1">
      <c r="B123" s="120"/>
      <c r="C123" s="192" t="s">
        <v>216</v>
      </c>
      <c r="D123" s="192" t="s">
        <v>135</v>
      </c>
      <c r="E123" s="193" t="s">
        <v>477</v>
      </c>
      <c r="F123" s="297" t="s">
        <v>478</v>
      </c>
      <c r="G123" s="297"/>
      <c r="H123" s="297"/>
      <c r="I123" s="297"/>
      <c r="J123" s="194" t="s">
        <v>433</v>
      </c>
      <c r="K123" s="195">
        <v>2</v>
      </c>
      <c r="L123" s="298"/>
      <c r="M123" s="298"/>
      <c r="N123" s="299">
        <f t="shared" si="0"/>
        <v>0</v>
      </c>
      <c r="O123" s="299"/>
      <c r="P123" s="299"/>
      <c r="Q123" s="299"/>
      <c r="R123" s="123"/>
      <c r="T123" s="187"/>
      <c r="U123" s="188" t="s">
        <v>35</v>
      </c>
      <c r="V123" s="189">
        <v>0</v>
      </c>
      <c r="W123" s="189">
        <f t="shared" si="1"/>
        <v>0</v>
      </c>
      <c r="X123" s="189">
        <v>0</v>
      </c>
      <c r="Y123" s="189">
        <f t="shared" si="2"/>
        <v>0</v>
      </c>
      <c r="Z123" s="189">
        <v>0</v>
      </c>
      <c r="AA123" s="190">
        <f t="shared" si="3"/>
        <v>0</v>
      </c>
      <c r="AR123" s="110" t="s">
        <v>139</v>
      </c>
      <c r="AT123" s="110" t="s">
        <v>135</v>
      </c>
      <c r="AU123" s="110" t="s">
        <v>76</v>
      </c>
      <c r="AY123" s="110" t="s">
        <v>134</v>
      </c>
      <c r="BE123" s="191">
        <f t="shared" si="4"/>
        <v>0</v>
      </c>
      <c r="BF123" s="191">
        <f t="shared" si="5"/>
        <v>0</v>
      </c>
      <c r="BG123" s="191">
        <f t="shared" si="6"/>
        <v>0</v>
      </c>
      <c r="BH123" s="191">
        <f t="shared" si="7"/>
        <v>0</v>
      </c>
      <c r="BI123" s="191">
        <f t="shared" si="8"/>
        <v>0</v>
      </c>
      <c r="BJ123" s="110" t="s">
        <v>76</v>
      </c>
      <c r="BK123" s="191">
        <f t="shared" si="9"/>
        <v>0</v>
      </c>
      <c r="BL123" s="110" t="s">
        <v>139</v>
      </c>
      <c r="BM123" s="110" t="s">
        <v>479</v>
      </c>
    </row>
    <row r="124" spans="2:65" s="119" customFormat="1" ht="16.5" customHeight="1">
      <c r="B124" s="120"/>
      <c r="C124" s="192" t="s">
        <v>221</v>
      </c>
      <c r="D124" s="192" t="s">
        <v>135</v>
      </c>
      <c r="E124" s="193" t="s">
        <v>480</v>
      </c>
      <c r="F124" s="297" t="s">
        <v>481</v>
      </c>
      <c r="G124" s="297"/>
      <c r="H124" s="297"/>
      <c r="I124" s="297"/>
      <c r="J124" s="194" t="s">
        <v>433</v>
      </c>
      <c r="K124" s="195">
        <v>60</v>
      </c>
      <c r="L124" s="298"/>
      <c r="M124" s="298"/>
      <c r="N124" s="299">
        <f t="shared" si="0"/>
        <v>0</v>
      </c>
      <c r="O124" s="299"/>
      <c r="P124" s="299"/>
      <c r="Q124" s="299"/>
      <c r="R124" s="123"/>
      <c r="T124" s="187"/>
      <c r="U124" s="188" t="s">
        <v>35</v>
      </c>
      <c r="V124" s="189">
        <v>0</v>
      </c>
      <c r="W124" s="189">
        <f t="shared" si="1"/>
        <v>0</v>
      </c>
      <c r="X124" s="189">
        <v>0</v>
      </c>
      <c r="Y124" s="189">
        <f t="shared" si="2"/>
        <v>0</v>
      </c>
      <c r="Z124" s="189">
        <v>0</v>
      </c>
      <c r="AA124" s="190">
        <f t="shared" si="3"/>
        <v>0</v>
      </c>
      <c r="AR124" s="110" t="s">
        <v>139</v>
      </c>
      <c r="AT124" s="110" t="s">
        <v>135</v>
      </c>
      <c r="AU124" s="110" t="s">
        <v>76</v>
      </c>
      <c r="AY124" s="110" t="s">
        <v>134</v>
      </c>
      <c r="BE124" s="191">
        <f t="shared" si="4"/>
        <v>0</v>
      </c>
      <c r="BF124" s="191">
        <f t="shared" si="5"/>
        <v>0</v>
      </c>
      <c r="BG124" s="191">
        <f t="shared" si="6"/>
        <v>0</v>
      </c>
      <c r="BH124" s="191">
        <f t="shared" si="7"/>
        <v>0</v>
      </c>
      <c r="BI124" s="191">
        <f t="shared" si="8"/>
        <v>0</v>
      </c>
      <c r="BJ124" s="110" t="s">
        <v>76</v>
      </c>
      <c r="BK124" s="191">
        <f t="shared" si="9"/>
        <v>0</v>
      </c>
      <c r="BL124" s="110" t="s">
        <v>139</v>
      </c>
      <c r="BM124" s="110" t="s">
        <v>482</v>
      </c>
    </row>
    <row r="125" spans="2:65" s="119" customFormat="1" ht="25.5" customHeight="1">
      <c r="B125" s="120"/>
      <c r="C125" s="192" t="s">
        <v>226</v>
      </c>
      <c r="D125" s="192" t="s">
        <v>135</v>
      </c>
      <c r="E125" s="193" t="s">
        <v>483</v>
      </c>
      <c r="F125" s="297" t="s">
        <v>484</v>
      </c>
      <c r="G125" s="297"/>
      <c r="H125" s="297"/>
      <c r="I125" s="297"/>
      <c r="J125" s="194" t="s">
        <v>433</v>
      </c>
      <c r="K125" s="195">
        <v>1</v>
      </c>
      <c r="L125" s="298"/>
      <c r="M125" s="298"/>
      <c r="N125" s="299">
        <f t="shared" si="0"/>
        <v>0</v>
      </c>
      <c r="O125" s="299"/>
      <c r="P125" s="299"/>
      <c r="Q125" s="299"/>
      <c r="R125" s="123"/>
      <c r="T125" s="187"/>
      <c r="U125" s="188" t="s">
        <v>35</v>
      </c>
      <c r="V125" s="189">
        <v>0</v>
      </c>
      <c r="W125" s="189">
        <f t="shared" si="1"/>
        <v>0</v>
      </c>
      <c r="X125" s="189">
        <v>0</v>
      </c>
      <c r="Y125" s="189">
        <f t="shared" si="2"/>
        <v>0</v>
      </c>
      <c r="Z125" s="189">
        <v>0</v>
      </c>
      <c r="AA125" s="190">
        <f t="shared" si="3"/>
        <v>0</v>
      </c>
      <c r="AR125" s="110" t="s">
        <v>139</v>
      </c>
      <c r="AT125" s="110" t="s">
        <v>135</v>
      </c>
      <c r="AU125" s="110" t="s">
        <v>76</v>
      </c>
      <c r="AY125" s="110" t="s">
        <v>134</v>
      </c>
      <c r="BE125" s="191">
        <f t="shared" si="4"/>
        <v>0</v>
      </c>
      <c r="BF125" s="191">
        <f t="shared" si="5"/>
        <v>0</v>
      </c>
      <c r="BG125" s="191">
        <f t="shared" si="6"/>
        <v>0</v>
      </c>
      <c r="BH125" s="191">
        <f t="shared" si="7"/>
        <v>0</v>
      </c>
      <c r="BI125" s="191">
        <f t="shared" si="8"/>
        <v>0</v>
      </c>
      <c r="BJ125" s="110" t="s">
        <v>76</v>
      </c>
      <c r="BK125" s="191">
        <f t="shared" si="9"/>
        <v>0</v>
      </c>
      <c r="BL125" s="110" t="s">
        <v>139</v>
      </c>
      <c r="BM125" s="110" t="s">
        <v>485</v>
      </c>
    </row>
    <row r="126" spans="2:65" s="119" customFormat="1" ht="16.5" customHeight="1">
      <c r="B126" s="120"/>
      <c r="C126" s="192" t="s">
        <v>231</v>
      </c>
      <c r="D126" s="192" t="s">
        <v>135</v>
      </c>
      <c r="E126" s="193" t="s">
        <v>486</v>
      </c>
      <c r="F126" s="297" t="s">
        <v>487</v>
      </c>
      <c r="G126" s="297"/>
      <c r="H126" s="297"/>
      <c r="I126" s="297"/>
      <c r="J126" s="194" t="s">
        <v>433</v>
      </c>
      <c r="K126" s="195">
        <v>1</v>
      </c>
      <c r="L126" s="298"/>
      <c r="M126" s="298"/>
      <c r="N126" s="299">
        <f t="shared" si="0"/>
        <v>0</v>
      </c>
      <c r="O126" s="299"/>
      <c r="P126" s="299"/>
      <c r="Q126" s="299"/>
      <c r="R126" s="123"/>
      <c r="T126" s="187"/>
      <c r="U126" s="188" t="s">
        <v>35</v>
      </c>
      <c r="V126" s="189">
        <v>0</v>
      </c>
      <c r="W126" s="189">
        <f t="shared" si="1"/>
        <v>0</v>
      </c>
      <c r="X126" s="189">
        <v>0</v>
      </c>
      <c r="Y126" s="189">
        <f t="shared" si="2"/>
        <v>0</v>
      </c>
      <c r="Z126" s="189">
        <v>0</v>
      </c>
      <c r="AA126" s="190">
        <f t="shared" si="3"/>
        <v>0</v>
      </c>
      <c r="AR126" s="110" t="s">
        <v>139</v>
      </c>
      <c r="AT126" s="110" t="s">
        <v>135</v>
      </c>
      <c r="AU126" s="110" t="s">
        <v>76</v>
      </c>
      <c r="AY126" s="110" t="s">
        <v>134</v>
      </c>
      <c r="BE126" s="191">
        <f t="shared" si="4"/>
        <v>0</v>
      </c>
      <c r="BF126" s="191">
        <f t="shared" si="5"/>
        <v>0</v>
      </c>
      <c r="BG126" s="191">
        <f t="shared" si="6"/>
        <v>0</v>
      </c>
      <c r="BH126" s="191">
        <f t="shared" si="7"/>
        <v>0</v>
      </c>
      <c r="BI126" s="191">
        <f t="shared" si="8"/>
        <v>0</v>
      </c>
      <c r="BJ126" s="110" t="s">
        <v>76</v>
      </c>
      <c r="BK126" s="191">
        <f t="shared" si="9"/>
        <v>0</v>
      </c>
      <c r="BL126" s="110" t="s">
        <v>139</v>
      </c>
      <c r="BM126" s="110" t="s">
        <v>488</v>
      </c>
    </row>
    <row r="127" spans="2:65" s="119" customFormat="1" ht="16.5" customHeight="1">
      <c r="B127" s="120"/>
      <c r="C127" s="192" t="s">
        <v>235</v>
      </c>
      <c r="D127" s="192" t="s">
        <v>135</v>
      </c>
      <c r="E127" s="193" t="s">
        <v>489</v>
      </c>
      <c r="F127" s="297" t="s">
        <v>490</v>
      </c>
      <c r="G127" s="297"/>
      <c r="H127" s="297"/>
      <c r="I127" s="297"/>
      <c r="J127" s="194" t="s">
        <v>433</v>
      </c>
      <c r="K127" s="195">
        <v>1</v>
      </c>
      <c r="L127" s="298"/>
      <c r="M127" s="298"/>
      <c r="N127" s="299">
        <f t="shared" si="0"/>
        <v>0</v>
      </c>
      <c r="O127" s="299"/>
      <c r="P127" s="299"/>
      <c r="Q127" s="299"/>
      <c r="R127" s="123"/>
      <c r="T127" s="187"/>
      <c r="U127" s="188" t="s">
        <v>35</v>
      </c>
      <c r="V127" s="189">
        <v>0</v>
      </c>
      <c r="W127" s="189">
        <f t="shared" si="1"/>
        <v>0</v>
      </c>
      <c r="X127" s="189">
        <v>0</v>
      </c>
      <c r="Y127" s="189">
        <f t="shared" si="2"/>
        <v>0</v>
      </c>
      <c r="Z127" s="189">
        <v>0</v>
      </c>
      <c r="AA127" s="190">
        <f t="shared" si="3"/>
        <v>0</v>
      </c>
      <c r="AR127" s="110" t="s">
        <v>139</v>
      </c>
      <c r="AT127" s="110" t="s">
        <v>135</v>
      </c>
      <c r="AU127" s="110" t="s">
        <v>76</v>
      </c>
      <c r="AY127" s="110" t="s">
        <v>134</v>
      </c>
      <c r="BE127" s="191">
        <f t="shared" si="4"/>
        <v>0</v>
      </c>
      <c r="BF127" s="191">
        <f t="shared" si="5"/>
        <v>0</v>
      </c>
      <c r="BG127" s="191">
        <f t="shared" si="6"/>
        <v>0</v>
      </c>
      <c r="BH127" s="191">
        <f t="shared" si="7"/>
        <v>0</v>
      </c>
      <c r="BI127" s="191">
        <f t="shared" si="8"/>
        <v>0</v>
      </c>
      <c r="BJ127" s="110" t="s">
        <v>76</v>
      </c>
      <c r="BK127" s="191">
        <f t="shared" si="9"/>
        <v>0</v>
      </c>
      <c r="BL127" s="110" t="s">
        <v>139</v>
      </c>
      <c r="BM127" s="110" t="s">
        <v>491</v>
      </c>
    </row>
    <row r="128" spans="2:65" s="119" customFormat="1" ht="25.5" customHeight="1">
      <c r="B128" s="120"/>
      <c r="C128" s="192" t="s">
        <v>9</v>
      </c>
      <c r="D128" s="192" t="s">
        <v>135</v>
      </c>
      <c r="E128" s="193" t="s">
        <v>492</v>
      </c>
      <c r="F128" s="297" t="s">
        <v>493</v>
      </c>
      <c r="G128" s="297"/>
      <c r="H128" s="297"/>
      <c r="I128" s="297"/>
      <c r="J128" s="194" t="s">
        <v>433</v>
      </c>
      <c r="K128" s="195">
        <v>1</v>
      </c>
      <c r="L128" s="298"/>
      <c r="M128" s="298"/>
      <c r="N128" s="299">
        <f t="shared" si="0"/>
        <v>0</v>
      </c>
      <c r="O128" s="299"/>
      <c r="P128" s="299"/>
      <c r="Q128" s="299"/>
      <c r="R128" s="123"/>
      <c r="T128" s="187"/>
      <c r="U128" s="188" t="s">
        <v>35</v>
      </c>
      <c r="V128" s="189">
        <v>0</v>
      </c>
      <c r="W128" s="189">
        <f t="shared" si="1"/>
        <v>0</v>
      </c>
      <c r="X128" s="189">
        <v>0</v>
      </c>
      <c r="Y128" s="189">
        <f t="shared" si="2"/>
        <v>0</v>
      </c>
      <c r="Z128" s="189">
        <v>0</v>
      </c>
      <c r="AA128" s="190">
        <f t="shared" si="3"/>
        <v>0</v>
      </c>
      <c r="AR128" s="110" t="s">
        <v>139</v>
      </c>
      <c r="AT128" s="110" t="s">
        <v>135</v>
      </c>
      <c r="AU128" s="110" t="s">
        <v>76</v>
      </c>
      <c r="AY128" s="110" t="s">
        <v>134</v>
      </c>
      <c r="BE128" s="191">
        <f t="shared" si="4"/>
        <v>0</v>
      </c>
      <c r="BF128" s="191">
        <f t="shared" si="5"/>
        <v>0</v>
      </c>
      <c r="BG128" s="191">
        <f t="shared" si="6"/>
        <v>0</v>
      </c>
      <c r="BH128" s="191">
        <f t="shared" si="7"/>
        <v>0</v>
      </c>
      <c r="BI128" s="191">
        <f t="shared" si="8"/>
        <v>0</v>
      </c>
      <c r="BJ128" s="110" t="s">
        <v>76</v>
      </c>
      <c r="BK128" s="191">
        <f t="shared" si="9"/>
        <v>0</v>
      </c>
      <c r="BL128" s="110" t="s">
        <v>139</v>
      </c>
      <c r="BM128" s="110" t="s">
        <v>494</v>
      </c>
    </row>
    <row r="129" spans="2:65" s="119" customFormat="1" ht="25.5" customHeight="1">
      <c r="B129" s="120"/>
      <c r="C129" s="192" t="s">
        <v>245</v>
      </c>
      <c r="D129" s="192" t="s">
        <v>135</v>
      </c>
      <c r="E129" s="193" t="s">
        <v>495</v>
      </c>
      <c r="F129" s="297" t="s">
        <v>496</v>
      </c>
      <c r="G129" s="297"/>
      <c r="H129" s="297"/>
      <c r="I129" s="297"/>
      <c r="J129" s="194" t="s">
        <v>433</v>
      </c>
      <c r="K129" s="195">
        <v>1</v>
      </c>
      <c r="L129" s="298"/>
      <c r="M129" s="298"/>
      <c r="N129" s="299">
        <f t="shared" si="0"/>
        <v>0</v>
      </c>
      <c r="O129" s="299"/>
      <c r="P129" s="299"/>
      <c r="Q129" s="299"/>
      <c r="R129" s="123"/>
      <c r="T129" s="187"/>
      <c r="U129" s="188" t="s">
        <v>35</v>
      </c>
      <c r="V129" s="189">
        <v>0</v>
      </c>
      <c r="W129" s="189">
        <f t="shared" si="1"/>
        <v>0</v>
      </c>
      <c r="X129" s="189">
        <v>0</v>
      </c>
      <c r="Y129" s="189">
        <f t="shared" si="2"/>
        <v>0</v>
      </c>
      <c r="Z129" s="189">
        <v>0</v>
      </c>
      <c r="AA129" s="190">
        <f t="shared" si="3"/>
        <v>0</v>
      </c>
      <c r="AR129" s="110" t="s">
        <v>139</v>
      </c>
      <c r="AT129" s="110" t="s">
        <v>135</v>
      </c>
      <c r="AU129" s="110" t="s">
        <v>76</v>
      </c>
      <c r="AY129" s="110" t="s">
        <v>134</v>
      </c>
      <c r="BE129" s="191">
        <f t="shared" si="4"/>
        <v>0</v>
      </c>
      <c r="BF129" s="191">
        <f t="shared" si="5"/>
        <v>0</v>
      </c>
      <c r="BG129" s="191">
        <f t="shared" si="6"/>
        <v>0</v>
      </c>
      <c r="BH129" s="191">
        <f t="shared" si="7"/>
        <v>0</v>
      </c>
      <c r="BI129" s="191">
        <f t="shared" si="8"/>
        <v>0</v>
      </c>
      <c r="BJ129" s="110" t="s">
        <v>76</v>
      </c>
      <c r="BK129" s="191">
        <f t="shared" si="9"/>
        <v>0</v>
      </c>
      <c r="BL129" s="110" t="s">
        <v>139</v>
      </c>
      <c r="BM129" s="110" t="s">
        <v>497</v>
      </c>
    </row>
    <row r="130" spans="2:65" s="119" customFormat="1" ht="16.5" customHeight="1">
      <c r="B130" s="120"/>
      <c r="C130" s="192" t="s">
        <v>251</v>
      </c>
      <c r="D130" s="192" t="s">
        <v>135</v>
      </c>
      <c r="E130" s="193" t="s">
        <v>498</v>
      </c>
      <c r="F130" s="297" t="s">
        <v>499</v>
      </c>
      <c r="G130" s="297"/>
      <c r="H130" s="297"/>
      <c r="I130" s="297"/>
      <c r="J130" s="194" t="s">
        <v>433</v>
      </c>
      <c r="K130" s="195">
        <v>1</v>
      </c>
      <c r="L130" s="298"/>
      <c r="M130" s="298"/>
      <c r="N130" s="299">
        <f t="shared" si="0"/>
        <v>0</v>
      </c>
      <c r="O130" s="299"/>
      <c r="P130" s="299"/>
      <c r="Q130" s="299"/>
      <c r="R130" s="123"/>
      <c r="T130" s="187"/>
      <c r="U130" s="188" t="s">
        <v>35</v>
      </c>
      <c r="V130" s="189">
        <v>0</v>
      </c>
      <c r="W130" s="189">
        <f t="shared" si="1"/>
        <v>0</v>
      </c>
      <c r="X130" s="189">
        <v>0</v>
      </c>
      <c r="Y130" s="189">
        <f t="shared" si="2"/>
        <v>0</v>
      </c>
      <c r="Z130" s="189">
        <v>0</v>
      </c>
      <c r="AA130" s="190">
        <f t="shared" si="3"/>
        <v>0</v>
      </c>
      <c r="AR130" s="110" t="s">
        <v>139</v>
      </c>
      <c r="AT130" s="110" t="s">
        <v>135</v>
      </c>
      <c r="AU130" s="110" t="s">
        <v>76</v>
      </c>
      <c r="AY130" s="110" t="s">
        <v>134</v>
      </c>
      <c r="BE130" s="191">
        <f t="shared" si="4"/>
        <v>0</v>
      </c>
      <c r="BF130" s="191">
        <f t="shared" si="5"/>
        <v>0</v>
      </c>
      <c r="BG130" s="191">
        <f t="shared" si="6"/>
        <v>0</v>
      </c>
      <c r="BH130" s="191">
        <f t="shared" si="7"/>
        <v>0</v>
      </c>
      <c r="BI130" s="191">
        <f t="shared" si="8"/>
        <v>0</v>
      </c>
      <c r="BJ130" s="110" t="s">
        <v>76</v>
      </c>
      <c r="BK130" s="191">
        <f t="shared" si="9"/>
        <v>0</v>
      </c>
      <c r="BL130" s="110" t="s">
        <v>139</v>
      </c>
      <c r="BM130" s="110" t="s">
        <v>500</v>
      </c>
    </row>
    <row r="131" spans="2:65" s="119" customFormat="1" ht="16.5" customHeight="1">
      <c r="B131" s="120"/>
      <c r="C131" s="192" t="s">
        <v>256</v>
      </c>
      <c r="D131" s="192" t="s">
        <v>135</v>
      </c>
      <c r="E131" s="193" t="s">
        <v>501</v>
      </c>
      <c r="F131" s="297" t="s">
        <v>502</v>
      </c>
      <c r="G131" s="297"/>
      <c r="H131" s="297"/>
      <c r="I131" s="297"/>
      <c r="J131" s="194" t="s">
        <v>433</v>
      </c>
      <c r="K131" s="195">
        <v>1</v>
      </c>
      <c r="L131" s="298"/>
      <c r="M131" s="298"/>
      <c r="N131" s="299">
        <f t="shared" si="0"/>
        <v>0</v>
      </c>
      <c r="O131" s="299"/>
      <c r="P131" s="299"/>
      <c r="Q131" s="299"/>
      <c r="R131" s="123"/>
      <c r="T131" s="187"/>
      <c r="U131" s="188" t="s">
        <v>35</v>
      </c>
      <c r="V131" s="189">
        <v>0</v>
      </c>
      <c r="W131" s="189">
        <f t="shared" si="1"/>
        <v>0</v>
      </c>
      <c r="X131" s="189">
        <v>0</v>
      </c>
      <c r="Y131" s="189">
        <f t="shared" si="2"/>
        <v>0</v>
      </c>
      <c r="Z131" s="189">
        <v>0</v>
      </c>
      <c r="AA131" s="190">
        <f t="shared" si="3"/>
        <v>0</v>
      </c>
      <c r="AR131" s="110" t="s">
        <v>139</v>
      </c>
      <c r="AT131" s="110" t="s">
        <v>135</v>
      </c>
      <c r="AU131" s="110" t="s">
        <v>76</v>
      </c>
      <c r="AY131" s="110" t="s">
        <v>134</v>
      </c>
      <c r="BE131" s="191">
        <f t="shared" si="4"/>
        <v>0</v>
      </c>
      <c r="BF131" s="191">
        <f t="shared" si="5"/>
        <v>0</v>
      </c>
      <c r="BG131" s="191">
        <f t="shared" si="6"/>
        <v>0</v>
      </c>
      <c r="BH131" s="191">
        <f t="shared" si="7"/>
        <v>0</v>
      </c>
      <c r="BI131" s="191">
        <f t="shared" si="8"/>
        <v>0</v>
      </c>
      <c r="BJ131" s="110" t="s">
        <v>76</v>
      </c>
      <c r="BK131" s="191">
        <f t="shared" si="9"/>
        <v>0</v>
      </c>
      <c r="BL131" s="110" t="s">
        <v>139</v>
      </c>
      <c r="BM131" s="110" t="s">
        <v>503</v>
      </c>
    </row>
    <row r="132" spans="2:65" s="119" customFormat="1" ht="16.5" customHeight="1">
      <c r="B132" s="120"/>
      <c r="C132" s="192" t="s">
        <v>261</v>
      </c>
      <c r="D132" s="192" t="s">
        <v>135</v>
      </c>
      <c r="E132" s="193" t="s">
        <v>504</v>
      </c>
      <c r="F132" s="297" t="s">
        <v>505</v>
      </c>
      <c r="G132" s="297"/>
      <c r="H132" s="297"/>
      <c r="I132" s="297"/>
      <c r="J132" s="194" t="s">
        <v>433</v>
      </c>
      <c r="K132" s="195">
        <v>8</v>
      </c>
      <c r="L132" s="298"/>
      <c r="M132" s="298"/>
      <c r="N132" s="299">
        <f t="shared" si="0"/>
        <v>0</v>
      </c>
      <c r="O132" s="299"/>
      <c r="P132" s="299"/>
      <c r="Q132" s="299"/>
      <c r="R132" s="123"/>
      <c r="T132" s="187"/>
      <c r="U132" s="188" t="s">
        <v>35</v>
      </c>
      <c r="V132" s="189">
        <v>0</v>
      </c>
      <c r="W132" s="189">
        <f t="shared" si="1"/>
        <v>0</v>
      </c>
      <c r="X132" s="189">
        <v>0</v>
      </c>
      <c r="Y132" s="189">
        <f t="shared" si="2"/>
        <v>0</v>
      </c>
      <c r="Z132" s="189">
        <v>0</v>
      </c>
      <c r="AA132" s="190">
        <f t="shared" si="3"/>
        <v>0</v>
      </c>
      <c r="AR132" s="110" t="s">
        <v>139</v>
      </c>
      <c r="AT132" s="110" t="s">
        <v>135</v>
      </c>
      <c r="AU132" s="110" t="s">
        <v>76</v>
      </c>
      <c r="AY132" s="110" t="s">
        <v>134</v>
      </c>
      <c r="BE132" s="191">
        <f t="shared" si="4"/>
        <v>0</v>
      </c>
      <c r="BF132" s="191">
        <f t="shared" si="5"/>
        <v>0</v>
      </c>
      <c r="BG132" s="191">
        <f t="shared" si="6"/>
        <v>0</v>
      </c>
      <c r="BH132" s="191">
        <f t="shared" si="7"/>
        <v>0</v>
      </c>
      <c r="BI132" s="191">
        <f t="shared" si="8"/>
        <v>0</v>
      </c>
      <c r="BJ132" s="110" t="s">
        <v>76</v>
      </c>
      <c r="BK132" s="191">
        <f t="shared" si="9"/>
        <v>0</v>
      </c>
      <c r="BL132" s="110" t="s">
        <v>139</v>
      </c>
      <c r="BM132" s="110" t="s">
        <v>506</v>
      </c>
    </row>
    <row r="133" spans="2:65" s="119" customFormat="1" ht="16.5" customHeight="1">
      <c r="B133" s="120"/>
      <c r="C133" s="192" t="s">
        <v>268</v>
      </c>
      <c r="D133" s="192" t="s">
        <v>135</v>
      </c>
      <c r="E133" s="193" t="s">
        <v>507</v>
      </c>
      <c r="F133" s="297" t="s">
        <v>508</v>
      </c>
      <c r="G133" s="297"/>
      <c r="H133" s="297"/>
      <c r="I133" s="297"/>
      <c r="J133" s="194" t="s">
        <v>433</v>
      </c>
      <c r="K133" s="195">
        <v>2</v>
      </c>
      <c r="L133" s="298"/>
      <c r="M133" s="298"/>
      <c r="N133" s="299">
        <f t="shared" si="0"/>
        <v>0</v>
      </c>
      <c r="O133" s="299"/>
      <c r="P133" s="299"/>
      <c r="Q133" s="299"/>
      <c r="R133" s="123"/>
      <c r="T133" s="187"/>
      <c r="U133" s="188" t="s">
        <v>35</v>
      </c>
      <c r="V133" s="189">
        <v>0</v>
      </c>
      <c r="W133" s="189">
        <f t="shared" si="1"/>
        <v>0</v>
      </c>
      <c r="X133" s="189">
        <v>0</v>
      </c>
      <c r="Y133" s="189">
        <f t="shared" si="2"/>
        <v>0</v>
      </c>
      <c r="Z133" s="189">
        <v>0</v>
      </c>
      <c r="AA133" s="190">
        <f t="shared" si="3"/>
        <v>0</v>
      </c>
      <c r="AR133" s="110" t="s">
        <v>139</v>
      </c>
      <c r="AT133" s="110" t="s">
        <v>135</v>
      </c>
      <c r="AU133" s="110" t="s">
        <v>76</v>
      </c>
      <c r="AY133" s="110" t="s">
        <v>134</v>
      </c>
      <c r="BE133" s="191">
        <f t="shared" si="4"/>
        <v>0</v>
      </c>
      <c r="BF133" s="191">
        <f t="shared" si="5"/>
        <v>0</v>
      </c>
      <c r="BG133" s="191">
        <f t="shared" si="6"/>
        <v>0</v>
      </c>
      <c r="BH133" s="191">
        <f t="shared" si="7"/>
        <v>0</v>
      </c>
      <c r="BI133" s="191">
        <f t="shared" si="8"/>
        <v>0</v>
      </c>
      <c r="BJ133" s="110" t="s">
        <v>76</v>
      </c>
      <c r="BK133" s="191">
        <f t="shared" si="9"/>
        <v>0</v>
      </c>
      <c r="BL133" s="110" t="s">
        <v>139</v>
      </c>
      <c r="BM133" s="110" t="s">
        <v>509</v>
      </c>
    </row>
    <row r="134" spans="2:65" s="119" customFormat="1" ht="25.5" customHeight="1">
      <c r="B134" s="120"/>
      <c r="C134" s="192" t="s">
        <v>273</v>
      </c>
      <c r="D134" s="192" t="s">
        <v>135</v>
      </c>
      <c r="E134" s="193" t="s">
        <v>510</v>
      </c>
      <c r="F134" s="297" t="s">
        <v>511</v>
      </c>
      <c r="G134" s="297"/>
      <c r="H134" s="297"/>
      <c r="I134" s="297"/>
      <c r="J134" s="194" t="s">
        <v>433</v>
      </c>
      <c r="K134" s="195">
        <v>1</v>
      </c>
      <c r="L134" s="298"/>
      <c r="M134" s="298"/>
      <c r="N134" s="299">
        <f t="shared" si="0"/>
        <v>0</v>
      </c>
      <c r="O134" s="299"/>
      <c r="P134" s="299"/>
      <c r="Q134" s="299"/>
      <c r="R134" s="123"/>
      <c r="T134" s="187"/>
      <c r="U134" s="188" t="s">
        <v>35</v>
      </c>
      <c r="V134" s="189">
        <v>0</v>
      </c>
      <c r="W134" s="189">
        <f t="shared" si="1"/>
        <v>0</v>
      </c>
      <c r="X134" s="189">
        <v>0</v>
      </c>
      <c r="Y134" s="189">
        <f t="shared" si="2"/>
        <v>0</v>
      </c>
      <c r="Z134" s="189">
        <v>0</v>
      </c>
      <c r="AA134" s="190">
        <f t="shared" si="3"/>
        <v>0</v>
      </c>
      <c r="AR134" s="110" t="s">
        <v>139</v>
      </c>
      <c r="AT134" s="110" t="s">
        <v>135</v>
      </c>
      <c r="AU134" s="110" t="s">
        <v>76</v>
      </c>
      <c r="AY134" s="110" t="s">
        <v>134</v>
      </c>
      <c r="BE134" s="191">
        <f t="shared" si="4"/>
        <v>0</v>
      </c>
      <c r="BF134" s="191">
        <f t="shared" si="5"/>
        <v>0</v>
      </c>
      <c r="BG134" s="191">
        <f t="shared" si="6"/>
        <v>0</v>
      </c>
      <c r="BH134" s="191">
        <f t="shared" si="7"/>
        <v>0</v>
      </c>
      <c r="BI134" s="191">
        <f t="shared" si="8"/>
        <v>0</v>
      </c>
      <c r="BJ134" s="110" t="s">
        <v>76</v>
      </c>
      <c r="BK134" s="191">
        <f t="shared" si="9"/>
        <v>0</v>
      </c>
      <c r="BL134" s="110" t="s">
        <v>139</v>
      </c>
      <c r="BM134" s="110" t="s">
        <v>512</v>
      </c>
    </row>
    <row r="135" spans="2:65" s="119" customFormat="1" ht="16.5" customHeight="1">
      <c r="B135" s="120"/>
      <c r="C135" s="192" t="s">
        <v>278</v>
      </c>
      <c r="D135" s="192" t="s">
        <v>135</v>
      </c>
      <c r="E135" s="193" t="s">
        <v>513</v>
      </c>
      <c r="F135" s="297" t="s">
        <v>514</v>
      </c>
      <c r="G135" s="297"/>
      <c r="H135" s="297"/>
      <c r="I135" s="297"/>
      <c r="J135" s="194" t="s">
        <v>433</v>
      </c>
      <c r="K135" s="195">
        <v>1</v>
      </c>
      <c r="L135" s="298"/>
      <c r="M135" s="298"/>
      <c r="N135" s="299">
        <f t="shared" si="0"/>
        <v>0</v>
      </c>
      <c r="O135" s="299"/>
      <c r="P135" s="299"/>
      <c r="Q135" s="299"/>
      <c r="R135" s="123"/>
      <c r="T135" s="187"/>
      <c r="U135" s="188" t="s">
        <v>35</v>
      </c>
      <c r="V135" s="189">
        <v>0</v>
      </c>
      <c r="W135" s="189">
        <f t="shared" si="1"/>
        <v>0</v>
      </c>
      <c r="X135" s="189">
        <v>0</v>
      </c>
      <c r="Y135" s="189">
        <f t="shared" si="2"/>
        <v>0</v>
      </c>
      <c r="Z135" s="189">
        <v>0</v>
      </c>
      <c r="AA135" s="190">
        <f t="shared" si="3"/>
        <v>0</v>
      </c>
      <c r="AR135" s="110" t="s">
        <v>139</v>
      </c>
      <c r="AT135" s="110" t="s">
        <v>135</v>
      </c>
      <c r="AU135" s="110" t="s">
        <v>76</v>
      </c>
      <c r="AY135" s="110" t="s">
        <v>134</v>
      </c>
      <c r="BE135" s="191">
        <f t="shared" si="4"/>
        <v>0</v>
      </c>
      <c r="BF135" s="191">
        <f t="shared" si="5"/>
        <v>0</v>
      </c>
      <c r="BG135" s="191">
        <f t="shared" si="6"/>
        <v>0</v>
      </c>
      <c r="BH135" s="191">
        <f t="shared" si="7"/>
        <v>0</v>
      </c>
      <c r="BI135" s="191">
        <f t="shared" si="8"/>
        <v>0</v>
      </c>
      <c r="BJ135" s="110" t="s">
        <v>76</v>
      </c>
      <c r="BK135" s="191">
        <f t="shared" si="9"/>
        <v>0</v>
      </c>
      <c r="BL135" s="110" t="s">
        <v>139</v>
      </c>
      <c r="BM135" s="110" t="s">
        <v>515</v>
      </c>
    </row>
    <row r="136" spans="2:65" s="119" customFormat="1" ht="25.5" customHeight="1">
      <c r="B136" s="120"/>
      <c r="C136" s="192" t="s">
        <v>282</v>
      </c>
      <c r="D136" s="192" t="s">
        <v>135</v>
      </c>
      <c r="E136" s="193" t="s">
        <v>516</v>
      </c>
      <c r="F136" s="297" t="s">
        <v>517</v>
      </c>
      <c r="G136" s="297"/>
      <c r="H136" s="297"/>
      <c r="I136" s="297"/>
      <c r="J136" s="194" t="s">
        <v>433</v>
      </c>
      <c r="K136" s="195">
        <v>1</v>
      </c>
      <c r="L136" s="298"/>
      <c r="M136" s="298"/>
      <c r="N136" s="299">
        <f t="shared" si="0"/>
        <v>0</v>
      </c>
      <c r="O136" s="299"/>
      <c r="P136" s="299"/>
      <c r="Q136" s="299"/>
      <c r="R136" s="123"/>
      <c r="T136" s="187"/>
      <c r="U136" s="188" t="s">
        <v>35</v>
      </c>
      <c r="V136" s="189">
        <v>0</v>
      </c>
      <c r="W136" s="189">
        <f t="shared" si="1"/>
        <v>0</v>
      </c>
      <c r="X136" s="189">
        <v>0</v>
      </c>
      <c r="Y136" s="189">
        <f t="shared" si="2"/>
        <v>0</v>
      </c>
      <c r="Z136" s="189">
        <v>0</v>
      </c>
      <c r="AA136" s="190">
        <f t="shared" si="3"/>
        <v>0</v>
      </c>
      <c r="AR136" s="110" t="s">
        <v>139</v>
      </c>
      <c r="AT136" s="110" t="s">
        <v>135</v>
      </c>
      <c r="AU136" s="110" t="s">
        <v>76</v>
      </c>
      <c r="AY136" s="110" t="s">
        <v>134</v>
      </c>
      <c r="BE136" s="191">
        <f t="shared" si="4"/>
        <v>0</v>
      </c>
      <c r="BF136" s="191">
        <f t="shared" si="5"/>
        <v>0</v>
      </c>
      <c r="BG136" s="191">
        <f t="shared" si="6"/>
        <v>0</v>
      </c>
      <c r="BH136" s="191">
        <f t="shared" si="7"/>
        <v>0</v>
      </c>
      <c r="BI136" s="191">
        <f t="shared" si="8"/>
        <v>0</v>
      </c>
      <c r="BJ136" s="110" t="s">
        <v>76</v>
      </c>
      <c r="BK136" s="191">
        <f t="shared" si="9"/>
        <v>0</v>
      </c>
      <c r="BL136" s="110" t="s">
        <v>139</v>
      </c>
      <c r="BM136" s="110" t="s">
        <v>518</v>
      </c>
    </row>
    <row r="137" spans="2:65" s="119" customFormat="1" ht="51" customHeight="1">
      <c r="B137" s="120"/>
      <c r="C137" s="192" t="s">
        <v>287</v>
      </c>
      <c r="D137" s="192" t="s">
        <v>135</v>
      </c>
      <c r="E137" s="193" t="s">
        <v>519</v>
      </c>
      <c r="F137" s="297" t="s">
        <v>520</v>
      </c>
      <c r="G137" s="297"/>
      <c r="H137" s="297"/>
      <c r="I137" s="297"/>
      <c r="J137" s="194" t="s">
        <v>433</v>
      </c>
      <c r="K137" s="195">
        <v>1</v>
      </c>
      <c r="L137" s="298"/>
      <c r="M137" s="298"/>
      <c r="N137" s="299">
        <f t="shared" si="0"/>
        <v>0</v>
      </c>
      <c r="O137" s="299"/>
      <c r="P137" s="299"/>
      <c r="Q137" s="299"/>
      <c r="R137" s="123"/>
      <c r="T137" s="187"/>
      <c r="U137" s="188" t="s">
        <v>35</v>
      </c>
      <c r="V137" s="189">
        <v>0</v>
      </c>
      <c r="W137" s="189">
        <f t="shared" si="1"/>
        <v>0</v>
      </c>
      <c r="X137" s="189">
        <v>0</v>
      </c>
      <c r="Y137" s="189">
        <f t="shared" si="2"/>
        <v>0</v>
      </c>
      <c r="Z137" s="189">
        <v>0</v>
      </c>
      <c r="AA137" s="190">
        <f t="shared" si="3"/>
        <v>0</v>
      </c>
      <c r="AR137" s="110" t="s">
        <v>139</v>
      </c>
      <c r="AT137" s="110" t="s">
        <v>135</v>
      </c>
      <c r="AU137" s="110" t="s">
        <v>76</v>
      </c>
      <c r="AY137" s="110" t="s">
        <v>134</v>
      </c>
      <c r="BE137" s="191">
        <f t="shared" si="4"/>
        <v>0</v>
      </c>
      <c r="BF137" s="191">
        <f t="shared" si="5"/>
        <v>0</v>
      </c>
      <c r="BG137" s="191">
        <f t="shared" si="6"/>
        <v>0</v>
      </c>
      <c r="BH137" s="191">
        <f t="shared" si="7"/>
        <v>0</v>
      </c>
      <c r="BI137" s="191">
        <f t="shared" si="8"/>
        <v>0</v>
      </c>
      <c r="BJ137" s="110" t="s">
        <v>76</v>
      </c>
      <c r="BK137" s="191">
        <f t="shared" si="9"/>
        <v>0</v>
      </c>
      <c r="BL137" s="110" t="s">
        <v>139</v>
      </c>
      <c r="BM137" s="110" t="s">
        <v>521</v>
      </c>
    </row>
    <row r="138" spans="2:65" s="119" customFormat="1" ht="31.5" customHeight="1">
      <c r="B138" s="120"/>
      <c r="C138" s="192" t="s">
        <v>292</v>
      </c>
      <c r="D138" s="192" t="s">
        <v>135</v>
      </c>
      <c r="E138" s="193" t="s">
        <v>522</v>
      </c>
      <c r="F138" s="297" t="s">
        <v>523</v>
      </c>
      <c r="G138" s="297"/>
      <c r="H138" s="297"/>
      <c r="I138" s="297"/>
      <c r="J138" s="194" t="s">
        <v>433</v>
      </c>
      <c r="K138" s="195">
        <v>1</v>
      </c>
      <c r="L138" s="298"/>
      <c r="M138" s="298"/>
      <c r="N138" s="299">
        <f t="shared" si="0"/>
        <v>0</v>
      </c>
      <c r="O138" s="299"/>
      <c r="P138" s="299"/>
      <c r="Q138" s="299"/>
      <c r="R138" s="123"/>
      <c r="T138" s="187"/>
      <c r="U138" s="188" t="s">
        <v>35</v>
      </c>
      <c r="V138" s="189">
        <v>0</v>
      </c>
      <c r="W138" s="189">
        <f t="shared" si="1"/>
        <v>0</v>
      </c>
      <c r="X138" s="189">
        <v>0</v>
      </c>
      <c r="Y138" s="189">
        <f t="shared" si="2"/>
        <v>0</v>
      </c>
      <c r="Z138" s="189">
        <v>0</v>
      </c>
      <c r="AA138" s="190">
        <f t="shared" si="3"/>
        <v>0</v>
      </c>
      <c r="AR138" s="110" t="s">
        <v>139</v>
      </c>
      <c r="AT138" s="110" t="s">
        <v>135</v>
      </c>
      <c r="AU138" s="110" t="s">
        <v>76</v>
      </c>
      <c r="AY138" s="110" t="s">
        <v>134</v>
      </c>
      <c r="BE138" s="191">
        <f t="shared" si="4"/>
        <v>0</v>
      </c>
      <c r="BF138" s="191">
        <f t="shared" si="5"/>
        <v>0</v>
      </c>
      <c r="BG138" s="191">
        <f t="shared" si="6"/>
        <v>0</v>
      </c>
      <c r="BH138" s="191">
        <f t="shared" si="7"/>
        <v>0</v>
      </c>
      <c r="BI138" s="191">
        <f t="shared" si="8"/>
        <v>0</v>
      </c>
      <c r="BJ138" s="110" t="s">
        <v>76</v>
      </c>
      <c r="BK138" s="191">
        <f t="shared" si="9"/>
        <v>0</v>
      </c>
      <c r="BL138" s="110" t="s">
        <v>139</v>
      </c>
      <c r="BM138" s="110" t="s">
        <v>524</v>
      </c>
    </row>
    <row r="139" spans="2:65" s="119" customFormat="1" ht="16.5" customHeight="1">
      <c r="B139" s="120"/>
      <c r="C139" s="192" t="s">
        <v>297</v>
      </c>
      <c r="D139" s="192" t="s">
        <v>135</v>
      </c>
      <c r="E139" s="193" t="s">
        <v>525</v>
      </c>
      <c r="F139" s="297" t="s">
        <v>526</v>
      </c>
      <c r="G139" s="297"/>
      <c r="H139" s="297"/>
      <c r="I139" s="297"/>
      <c r="J139" s="194" t="s">
        <v>433</v>
      </c>
      <c r="K139" s="195">
        <v>1</v>
      </c>
      <c r="L139" s="298"/>
      <c r="M139" s="298"/>
      <c r="N139" s="299">
        <f t="shared" si="0"/>
        <v>0</v>
      </c>
      <c r="O139" s="299"/>
      <c r="P139" s="299"/>
      <c r="Q139" s="299"/>
      <c r="R139" s="123"/>
      <c r="T139" s="187"/>
      <c r="U139" s="188" t="s">
        <v>35</v>
      </c>
      <c r="V139" s="189">
        <v>0</v>
      </c>
      <c r="W139" s="189">
        <f t="shared" si="1"/>
        <v>0</v>
      </c>
      <c r="X139" s="189">
        <v>0</v>
      </c>
      <c r="Y139" s="189">
        <f t="shared" si="2"/>
        <v>0</v>
      </c>
      <c r="Z139" s="189">
        <v>0</v>
      </c>
      <c r="AA139" s="190">
        <f t="shared" si="3"/>
        <v>0</v>
      </c>
      <c r="AR139" s="110" t="s">
        <v>139</v>
      </c>
      <c r="AT139" s="110" t="s">
        <v>135</v>
      </c>
      <c r="AU139" s="110" t="s">
        <v>76</v>
      </c>
      <c r="AY139" s="110" t="s">
        <v>134</v>
      </c>
      <c r="BE139" s="191">
        <f t="shared" si="4"/>
        <v>0</v>
      </c>
      <c r="BF139" s="191">
        <f t="shared" si="5"/>
        <v>0</v>
      </c>
      <c r="BG139" s="191">
        <f t="shared" si="6"/>
        <v>0</v>
      </c>
      <c r="BH139" s="191">
        <f t="shared" si="7"/>
        <v>0</v>
      </c>
      <c r="BI139" s="191">
        <f t="shared" si="8"/>
        <v>0</v>
      </c>
      <c r="BJ139" s="110" t="s">
        <v>76</v>
      </c>
      <c r="BK139" s="191">
        <f t="shared" si="9"/>
        <v>0</v>
      </c>
      <c r="BL139" s="110" t="s">
        <v>139</v>
      </c>
      <c r="BM139" s="110" t="s">
        <v>527</v>
      </c>
    </row>
    <row r="140" spans="2:65" s="119" customFormat="1" ht="16.5" customHeight="1">
      <c r="B140" s="120"/>
      <c r="C140" s="192" t="s">
        <v>298</v>
      </c>
      <c r="D140" s="192" t="s">
        <v>135</v>
      </c>
      <c r="E140" s="193" t="s">
        <v>528</v>
      </c>
      <c r="F140" s="297" t="s">
        <v>529</v>
      </c>
      <c r="G140" s="297"/>
      <c r="H140" s="297"/>
      <c r="I140" s="297"/>
      <c r="J140" s="194" t="s">
        <v>433</v>
      </c>
      <c r="K140" s="195">
        <v>1</v>
      </c>
      <c r="L140" s="298"/>
      <c r="M140" s="298"/>
      <c r="N140" s="299">
        <f t="shared" si="0"/>
        <v>0</v>
      </c>
      <c r="O140" s="299"/>
      <c r="P140" s="299"/>
      <c r="Q140" s="299"/>
      <c r="R140" s="123"/>
      <c r="T140" s="187"/>
      <c r="U140" s="188" t="s">
        <v>35</v>
      </c>
      <c r="V140" s="189">
        <v>0</v>
      </c>
      <c r="W140" s="189">
        <f t="shared" si="1"/>
        <v>0</v>
      </c>
      <c r="X140" s="189">
        <v>0</v>
      </c>
      <c r="Y140" s="189">
        <f t="shared" si="2"/>
        <v>0</v>
      </c>
      <c r="Z140" s="189">
        <v>0</v>
      </c>
      <c r="AA140" s="190">
        <f t="shared" si="3"/>
        <v>0</v>
      </c>
      <c r="AR140" s="110" t="s">
        <v>139</v>
      </c>
      <c r="AT140" s="110" t="s">
        <v>135</v>
      </c>
      <c r="AU140" s="110" t="s">
        <v>76</v>
      </c>
      <c r="AY140" s="110" t="s">
        <v>134</v>
      </c>
      <c r="BE140" s="191">
        <f t="shared" si="4"/>
        <v>0</v>
      </c>
      <c r="BF140" s="191">
        <f t="shared" si="5"/>
        <v>0</v>
      </c>
      <c r="BG140" s="191">
        <f t="shared" si="6"/>
        <v>0</v>
      </c>
      <c r="BH140" s="191">
        <f t="shared" si="7"/>
        <v>0</v>
      </c>
      <c r="BI140" s="191">
        <f t="shared" si="8"/>
        <v>0</v>
      </c>
      <c r="BJ140" s="110" t="s">
        <v>76</v>
      </c>
      <c r="BK140" s="191">
        <f t="shared" si="9"/>
        <v>0</v>
      </c>
      <c r="BL140" s="110" t="s">
        <v>139</v>
      </c>
      <c r="BM140" s="110" t="s">
        <v>530</v>
      </c>
    </row>
    <row r="141" spans="2:65" s="119" customFormat="1" ht="16.5" customHeight="1">
      <c r="B141" s="120"/>
      <c r="C141" s="192" t="s">
        <v>303</v>
      </c>
      <c r="D141" s="192" t="s">
        <v>135</v>
      </c>
      <c r="E141" s="193" t="s">
        <v>531</v>
      </c>
      <c r="F141" s="297" t="s">
        <v>532</v>
      </c>
      <c r="G141" s="297"/>
      <c r="H141" s="297"/>
      <c r="I141" s="297"/>
      <c r="J141" s="194" t="s">
        <v>433</v>
      </c>
      <c r="K141" s="195">
        <v>2</v>
      </c>
      <c r="L141" s="298"/>
      <c r="M141" s="298"/>
      <c r="N141" s="299">
        <f t="shared" si="0"/>
        <v>0</v>
      </c>
      <c r="O141" s="299"/>
      <c r="P141" s="299"/>
      <c r="Q141" s="299"/>
      <c r="R141" s="123"/>
      <c r="T141" s="187"/>
      <c r="U141" s="188" t="s">
        <v>35</v>
      </c>
      <c r="V141" s="189">
        <v>0</v>
      </c>
      <c r="W141" s="189">
        <f t="shared" si="1"/>
        <v>0</v>
      </c>
      <c r="X141" s="189">
        <v>0</v>
      </c>
      <c r="Y141" s="189">
        <f t="shared" si="2"/>
        <v>0</v>
      </c>
      <c r="Z141" s="189">
        <v>0</v>
      </c>
      <c r="AA141" s="190">
        <f t="shared" si="3"/>
        <v>0</v>
      </c>
      <c r="AR141" s="110" t="s">
        <v>139</v>
      </c>
      <c r="AT141" s="110" t="s">
        <v>135</v>
      </c>
      <c r="AU141" s="110" t="s">
        <v>76</v>
      </c>
      <c r="AY141" s="110" t="s">
        <v>134</v>
      </c>
      <c r="BE141" s="191">
        <f t="shared" si="4"/>
        <v>0</v>
      </c>
      <c r="BF141" s="191">
        <f t="shared" si="5"/>
        <v>0</v>
      </c>
      <c r="BG141" s="191">
        <f t="shared" si="6"/>
        <v>0</v>
      </c>
      <c r="BH141" s="191">
        <f t="shared" si="7"/>
        <v>0</v>
      </c>
      <c r="BI141" s="191">
        <f t="shared" si="8"/>
        <v>0</v>
      </c>
      <c r="BJ141" s="110" t="s">
        <v>76</v>
      </c>
      <c r="BK141" s="191">
        <f t="shared" si="9"/>
        <v>0</v>
      </c>
      <c r="BL141" s="110" t="s">
        <v>139</v>
      </c>
      <c r="BM141" s="110" t="s">
        <v>533</v>
      </c>
    </row>
    <row r="142" spans="2:65" s="119" customFormat="1" ht="25.5" customHeight="1">
      <c r="B142" s="120"/>
      <c r="C142" s="192" t="s">
        <v>307</v>
      </c>
      <c r="D142" s="192" t="s">
        <v>135</v>
      </c>
      <c r="E142" s="193" t="s">
        <v>534</v>
      </c>
      <c r="F142" s="297" t="s">
        <v>535</v>
      </c>
      <c r="G142" s="297"/>
      <c r="H142" s="297"/>
      <c r="I142" s="297"/>
      <c r="J142" s="194" t="s">
        <v>433</v>
      </c>
      <c r="K142" s="195">
        <v>1</v>
      </c>
      <c r="L142" s="298"/>
      <c r="M142" s="298"/>
      <c r="N142" s="299">
        <f t="shared" si="0"/>
        <v>0</v>
      </c>
      <c r="O142" s="299"/>
      <c r="P142" s="299"/>
      <c r="Q142" s="299"/>
      <c r="R142" s="123"/>
      <c r="T142" s="187"/>
      <c r="U142" s="188" t="s">
        <v>35</v>
      </c>
      <c r="V142" s="189">
        <v>0</v>
      </c>
      <c r="W142" s="189">
        <f t="shared" si="1"/>
        <v>0</v>
      </c>
      <c r="X142" s="189">
        <v>0</v>
      </c>
      <c r="Y142" s="189">
        <f t="shared" si="2"/>
        <v>0</v>
      </c>
      <c r="Z142" s="189">
        <v>0</v>
      </c>
      <c r="AA142" s="190">
        <f t="shared" si="3"/>
        <v>0</v>
      </c>
      <c r="AR142" s="110" t="s">
        <v>139</v>
      </c>
      <c r="AT142" s="110" t="s">
        <v>135</v>
      </c>
      <c r="AU142" s="110" t="s">
        <v>76</v>
      </c>
      <c r="AY142" s="110" t="s">
        <v>134</v>
      </c>
      <c r="BE142" s="191">
        <f t="shared" si="4"/>
        <v>0</v>
      </c>
      <c r="BF142" s="191">
        <f t="shared" si="5"/>
        <v>0</v>
      </c>
      <c r="BG142" s="191">
        <f t="shared" si="6"/>
        <v>0</v>
      </c>
      <c r="BH142" s="191">
        <f t="shared" si="7"/>
        <v>0</v>
      </c>
      <c r="BI142" s="191">
        <f t="shared" si="8"/>
        <v>0</v>
      </c>
      <c r="BJ142" s="110" t="s">
        <v>76</v>
      </c>
      <c r="BK142" s="191">
        <f t="shared" si="9"/>
        <v>0</v>
      </c>
      <c r="BL142" s="110" t="s">
        <v>139</v>
      </c>
      <c r="BM142" s="110" t="s">
        <v>536</v>
      </c>
    </row>
    <row r="143" spans="2:65" s="119" customFormat="1" ht="16.5" customHeight="1">
      <c r="B143" s="120"/>
      <c r="C143" s="192" t="s">
        <v>312</v>
      </c>
      <c r="D143" s="192" t="s">
        <v>135</v>
      </c>
      <c r="E143" s="193" t="s">
        <v>537</v>
      </c>
      <c r="F143" s="297" t="s">
        <v>538</v>
      </c>
      <c r="G143" s="297"/>
      <c r="H143" s="297"/>
      <c r="I143" s="297"/>
      <c r="J143" s="194" t="s">
        <v>433</v>
      </c>
      <c r="K143" s="195">
        <v>1</v>
      </c>
      <c r="L143" s="298"/>
      <c r="M143" s="298"/>
      <c r="N143" s="299">
        <f t="shared" si="0"/>
        <v>0</v>
      </c>
      <c r="O143" s="299"/>
      <c r="P143" s="299"/>
      <c r="Q143" s="299"/>
      <c r="R143" s="123"/>
      <c r="T143" s="187"/>
      <c r="U143" s="188" t="s">
        <v>35</v>
      </c>
      <c r="V143" s="189">
        <v>0</v>
      </c>
      <c r="W143" s="189">
        <f t="shared" si="1"/>
        <v>0</v>
      </c>
      <c r="X143" s="189">
        <v>0</v>
      </c>
      <c r="Y143" s="189">
        <f t="shared" si="2"/>
        <v>0</v>
      </c>
      <c r="Z143" s="189">
        <v>0</v>
      </c>
      <c r="AA143" s="190">
        <f t="shared" si="3"/>
        <v>0</v>
      </c>
      <c r="AR143" s="110" t="s">
        <v>139</v>
      </c>
      <c r="AT143" s="110" t="s">
        <v>135</v>
      </c>
      <c r="AU143" s="110" t="s">
        <v>76</v>
      </c>
      <c r="AY143" s="110" t="s">
        <v>134</v>
      </c>
      <c r="BE143" s="191">
        <f t="shared" si="4"/>
        <v>0</v>
      </c>
      <c r="BF143" s="191">
        <f t="shared" si="5"/>
        <v>0</v>
      </c>
      <c r="BG143" s="191">
        <f t="shared" si="6"/>
        <v>0</v>
      </c>
      <c r="BH143" s="191">
        <f t="shared" si="7"/>
        <v>0</v>
      </c>
      <c r="BI143" s="191">
        <f t="shared" si="8"/>
        <v>0</v>
      </c>
      <c r="BJ143" s="110" t="s">
        <v>76</v>
      </c>
      <c r="BK143" s="191">
        <f t="shared" si="9"/>
        <v>0</v>
      </c>
      <c r="BL143" s="110" t="s">
        <v>139</v>
      </c>
      <c r="BM143" s="110" t="s">
        <v>539</v>
      </c>
    </row>
    <row r="144" spans="2:65" s="119" customFormat="1" ht="25.5" customHeight="1">
      <c r="B144" s="120"/>
      <c r="C144" s="192" t="s">
        <v>317</v>
      </c>
      <c r="D144" s="192" t="s">
        <v>135</v>
      </c>
      <c r="E144" s="193" t="s">
        <v>540</v>
      </c>
      <c r="F144" s="297" t="s">
        <v>541</v>
      </c>
      <c r="G144" s="297"/>
      <c r="H144" s="297"/>
      <c r="I144" s="297"/>
      <c r="J144" s="194" t="s">
        <v>433</v>
      </c>
      <c r="K144" s="195">
        <v>1</v>
      </c>
      <c r="L144" s="298"/>
      <c r="M144" s="298"/>
      <c r="N144" s="299">
        <f t="shared" si="0"/>
        <v>0</v>
      </c>
      <c r="O144" s="299"/>
      <c r="P144" s="299"/>
      <c r="Q144" s="299"/>
      <c r="R144" s="123"/>
      <c r="T144" s="187"/>
      <c r="U144" s="188" t="s">
        <v>35</v>
      </c>
      <c r="V144" s="189">
        <v>0</v>
      </c>
      <c r="W144" s="189">
        <f t="shared" si="1"/>
        <v>0</v>
      </c>
      <c r="X144" s="189">
        <v>0</v>
      </c>
      <c r="Y144" s="189">
        <f t="shared" si="2"/>
        <v>0</v>
      </c>
      <c r="Z144" s="189">
        <v>0</v>
      </c>
      <c r="AA144" s="190">
        <f t="shared" si="3"/>
        <v>0</v>
      </c>
      <c r="AR144" s="110" t="s">
        <v>139</v>
      </c>
      <c r="AT144" s="110" t="s">
        <v>135</v>
      </c>
      <c r="AU144" s="110" t="s">
        <v>76</v>
      </c>
      <c r="AY144" s="110" t="s">
        <v>134</v>
      </c>
      <c r="BE144" s="191">
        <f t="shared" si="4"/>
        <v>0</v>
      </c>
      <c r="BF144" s="191">
        <f t="shared" si="5"/>
        <v>0</v>
      </c>
      <c r="BG144" s="191">
        <f t="shared" si="6"/>
        <v>0</v>
      </c>
      <c r="BH144" s="191">
        <f t="shared" si="7"/>
        <v>0</v>
      </c>
      <c r="BI144" s="191">
        <f t="shared" si="8"/>
        <v>0</v>
      </c>
      <c r="BJ144" s="110" t="s">
        <v>76</v>
      </c>
      <c r="BK144" s="191">
        <f t="shared" si="9"/>
        <v>0</v>
      </c>
      <c r="BL144" s="110" t="s">
        <v>139</v>
      </c>
      <c r="BM144" s="110" t="s">
        <v>542</v>
      </c>
    </row>
    <row r="145" spans="2:65" s="119" customFormat="1" ht="38.25" customHeight="1">
      <c r="B145" s="120"/>
      <c r="C145" s="192" t="s">
        <v>321</v>
      </c>
      <c r="D145" s="192" t="s">
        <v>135</v>
      </c>
      <c r="E145" s="193" t="s">
        <v>543</v>
      </c>
      <c r="F145" s="297" t="s">
        <v>544</v>
      </c>
      <c r="G145" s="297"/>
      <c r="H145" s="297"/>
      <c r="I145" s="297"/>
      <c r="J145" s="194" t="s">
        <v>433</v>
      </c>
      <c r="K145" s="195">
        <v>1</v>
      </c>
      <c r="L145" s="298"/>
      <c r="M145" s="298"/>
      <c r="N145" s="299">
        <f t="shared" si="0"/>
        <v>0</v>
      </c>
      <c r="O145" s="299"/>
      <c r="P145" s="299"/>
      <c r="Q145" s="299"/>
      <c r="R145" s="123"/>
      <c r="T145" s="187"/>
      <c r="U145" s="188" t="s">
        <v>35</v>
      </c>
      <c r="V145" s="189">
        <v>0</v>
      </c>
      <c r="W145" s="189">
        <f t="shared" si="1"/>
        <v>0</v>
      </c>
      <c r="X145" s="189">
        <v>0</v>
      </c>
      <c r="Y145" s="189">
        <f t="shared" si="2"/>
        <v>0</v>
      </c>
      <c r="Z145" s="189">
        <v>0</v>
      </c>
      <c r="AA145" s="190">
        <f t="shared" si="3"/>
        <v>0</v>
      </c>
      <c r="AR145" s="110" t="s">
        <v>139</v>
      </c>
      <c r="AT145" s="110" t="s">
        <v>135</v>
      </c>
      <c r="AU145" s="110" t="s">
        <v>76</v>
      </c>
      <c r="AY145" s="110" t="s">
        <v>134</v>
      </c>
      <c r="BE145" s="191">
        <f t="shared" si="4"/>
        <v>0</v>
      </c>
      <c r="BF145" s="191">
        <f t="shared" si="5"/>
        <v>0</v>
      </c>
      <c r="BG145" s="191">
        <f t="shared" si="6"/>
        <v>0</v>
      </c>
      <c r="BH145" s="191">
        <f t="shared" si="7"/>
        <v>0</v>
      </c>
      <c r="BI145" s="191">
        <f t="shared" si="8"/>
        <v>0</v>
      </c>
      <c r="BJ145" s="110" t="s">
        <v>76</v>
      </c>
      <c r="BK145" s="191">
        <f t="shared" si="9"/>
        <v>0</v>
      </c>
      <c r="BL145" s="110" t="s">
        <v>139</v>
      </c>
      <c r="BM145" s="110" t="s">
        <v>545</v>
      </c>
    </row>
    <row r="146" spans="2:65" s="119" customFormat="1" ht="25.5" customHeight="1">
      <c r="B146" s="120"/>
      <c r="C146" s="192" t="s">
        <v>325</v>
      </c>
      <c r="D146" s="192" t="s">
        <v>135</v>
      </c>
      <c r="E146" s="193" t="s">
        <v>546</v>
      </c>
      <c r="F146" s="297" t="s">
        <v>547</v>
      </c>
      <c r="G146" s="297"/>
      <c r="H146" s="297"/>
      <c r="I146" s="297"/>
      <c r="J146" s="194" t="s">
        <v>433</v>
      </c>
      <c r="K146" s="195">
        <v>2</v>
      </c>
      <c r="L146" s="298"/>
      <c r="M146" s="298"/>
      <c r="N146" s="299">
        <f t="shared" si="0"/>
        <v>0</v>
      </c>
      <c r="O146" s="299"/>
      <c r="P146" s="299"/>
      <c r="Q146" s="299"/>
      <c r="R146" s="123"/>
      <c r="T146" s="187"/>
      <c r="U146" s="188" t="s">
        <v>35</v>
      </c>
      <c r="V146" s="189">
        <v>0</v>
      </c>
      <c r="W146" s="189">
        <f t="shared" si="1"/>
        <v>0</v>
      </c>
      <c r="X146" s="189">
        <v>0</v>
      </c>
      <c r="Y146" s="189">
        <f t="shared" si="2"/>
        <v>0</v>
      </c>
      <c r="Z146" s="189">
        <v>0</v>
      </c>
      <c r="AA146" s="190">
        <f t="shared" si="3"/>
        <v>0</v>
      </c>
      <c r="AR146" s="110" t="s">
        <v>139</v>
      </c>
      <c r="AT146" s="110" t="s">
        <v>135</v>
      </c>
      <c r="AU146" s="110" t="s">
        <v>76</v>
      </c>
      <c r="AY146" s="110" t="s">
        <v>134</v>
      </c>
      <c r="BE146" s="191">
        <f t="shared" si="4"/>
        <v>0</v>
      </c>
      <c r="BF146" s="191">
        <f t="shared" si="5"/>
        <v>0</v>
      </c>
      <c r="BG146" s="191">
        <f t="shared" si="6"/>
        <v>0</v>
      </c>
      <c r="BH146" s="191">
        <f t="shared" si="7"/>
        <v>0</v>
      </c>
      <c r="BI146" s="191">
        <f t="shared" si="8"/>
        <v>0</v>
      </c>
      <c r="BJ146" s="110" t="s">
        <v>76</v>
      </c>
      <c r="BK146" s="191">
        <f t="shared" si="9"/>
        <v>0</v>
      </c>
      <c r="BL146" s="110" t="s">
        <v>139</v>
      </c>
      <c r="BM146" s="110" t="s">
        <v>548</v>
      </c>
    </row>
    <row r="147" spans="2:63" s="180" customFormat="1" ht="37.35" customHeight="1">
      <c r="B147" s="176"/>
      <c r="C147" s="177"/>
      <c r="D147" s="178" t="s">
        <v>427</v>
      </c>
      <c r="E147" s="178"/>
      <c r="F147" s="178"/>
      <c r="G147" s="178"/>
      <c r="H147" s="178"/>
      <c r="I147" s="178"/>
      <c r="J147" s="178"/>
      <c r="K147" s="178"/>
      <c r="L147" s="231"/>
      <c r="M147" s="231"/>
      <c r="N147" s="339">
        <f>SUM(N148:Q157)</f>
        <v>0</v>
      </c>
      <c r="O147" s="339"/>
      <c r="P147" s="339"/>
      <c r="Q147" s="339"/>
      <c r="R147" s="179"/>
      <c r="T147" s="181"/>
      <c r="U147" s="177"/>
      <c r="V147" s="177"/>
      <c r="W147" s="182">
        <f>SUM(W148:W157)</f>
        <v>0</v>
      </c>
      <c r="X147" s="177"/>
      <c r="Y147" s="182">
        <f>SUM(Y148:Y157)</f>
        <v>0</v>
      </c>
      <c r="Z147" s="177"/>
      <c r="AA147" s="183">
        <f>SUM(AA148:AA157)</f>
        <v>0</v>
      </c>
      <c r="AR147" s="184" t="s">
        <v>76</v>
      </c>
      <c r="AT147" s="185" t="s">
        <v>68</v>
      </c>
      <c r="AU147" s="185" t="s">
        <v>69</v>
      </c>
      <c r="AY147" s="184" t="s">
        <v>134</v>
      </c>
      <c r="BK147" s="186">
        <f>SUM(BK148:BK157)</f>
        <v>0</v>
      </c>
    </row>
    <row r="148" spans="2:65" s="119" customFormat="1" ht="16.5" customHeight="1">
      <c r="B148" s="120"/>
      <c r="C148" s="192" t="s">
        <v>330</v>
      </c>
      <c r="D148" s="192" t="s">
        <v>135</v>
      </c>
      <c r="E148" s="193" t="s">
        <v>549</v>
      </c>
      <c r="F148" s="297" t="s">
        <v>550</v>
      </c>
      <c r="G148" s="297"/>
      <c r="H148" s="297"/>
      <c r="I148" s="297"/>
      <c r="J148" s="194" t="s">
        <v>197</v>
      </c>
      <c r="K148" s="195">
        <v>35</v>
      </c>
      <c r="L148" s="298"/>
      <c r="M148" s="298"/>
      <c r="N148" s="299">
        <f aca="true" t="shared" si="10" ref="N148:N157">ROUND(L148*K148,2)</f>
        <v>0</v>
      </c>
      <c r="O148" s="299"/>
      <c r="P148" s="299"/>
      <c r="Q148" s="299"/>
      <c r="R148" s="123"/>
      <c r="T148" s="187"/>
      <c r="U148" s="188" t="s">
        <v>35</v>
      </c>
      <c r="V148" s="189">
        <v>0</v>
      </c>
      <c r="W148" s="189">
        <f aca="true" t="shared" si="11" ref="W148:W157">V148*K148</f>
        <v>0</v>
      </c>
      <c r="X148" s="189">
        <v>0</v>
      </c>
      <c r="Y148" s="189">
        <f aca="true" t="shared" si="12" ref="Y148:Y157">X148*K148</f>
        <v>0</v>
      </c>
      <c r="Z148" s="189">
        <v>0</v>
      </c>
      <c r="AA148" s="190">
        <f aca="true" t="shared" si="13" ref="AA148:AA157">Z148*K148</f>
        <v>0</v>
      </c>
      <c r="AR148" s="110" t="s">
        <v>139</v>
      </c>
      <c r="AT148" s="110" t="s">
        <v>135</v>
      </c>
      <c r="AU148" s="110" t="s">
        <v>76</v>
      </c>
      <c r="AY148" s="110" t="s">
        <v>134</v>
      </c>
      <c r="BE148" s="191">
        <f aca="true" t="shared" si="14" ref="BE148:BE157">IF(U148="základní",N148,0)</f>
        <v>0</v>
      </c>
      <c r="BF148" s="191">
        <f aca="true" t="shared" si="15" ref="BF148:BF157">IF(U148="snížená",N148,0)</f>
        <v>0</v>
      </c>
      <c r="BG148" s="191">
        <f aca="true" t="shared" si="16" ref="BG148:BG157">IF(U148="zákl. přenesená",N148,0)</f>
        <v>0</v>
      </c>
      <c r="BH148" s="191">
        <f aca="true" t="shared" si="17" ref="BH148:BH157">IF(U148="sníž. přenesená",N148,0)</f>
        <v>0</v>
      </c>
      <c r="BI148" s="191">
        <f aca="true" t="shared" si="18" ref="BI148:BI157">IF(U148="nulová",N148,0)</f>
        <v>0</v>
      </c>
      <c r="BJ148" s="110" t="s">
        <v>76</v>
      </c>
      <c r="BK148" s="191">
        <f aca="true" t="shared" si="19" ref="BK148:BK157">ROUND(L148*K148,2)</f>
        <v>0</v>
      </c>
      <c r="BL148" s="110" t="s">
        <v>139</v>
      </c>
      <c r="BM148" s="110" t="s">
        <v>551</v>
      </c>
    </row>
    <row r="149" spans="2:65" s="119" customFormat="1" ht="16.5" customHeight="1">
      <c r="B149" s="120"/>
      <c r="C149" s="192" t="s">
        <v>334</v>
      </c>
      <c r="D149" s="192" t="s">
        <v>135</v>
      </c>
      <c r="E149" s="193" t="s">
        <v>552</v>
      </c>
      <c r="F149" s="297" t="s">
        <v>553</v>
      </c>
      <c r="G149" s="297"/>
      <c r="H149" s="297"/>
      <c r="I149" s="297"/>
      <c r="J149" s="194" t="s">
        <v>197</v>
      </c>
      <c r="K149" s="195">
        <v>36</v>
      </c>
      <c r="L149" s="298"/>
      <c r="M149" s="298"/>
      <c r="N149" s="299">
        <f t="shared" si="10"/>
        <v>0</v>
      </c>
      <c r="O149" s="299"/>
      <c r="P149" s="299"/>
      <c r="Q149" s="299"/>
      <c r="R149" s="123"/>
      <c r="T149" s="187"/>
      <c r="U149" s="188" t="s">
        <v>35</v>
      </c>
      <c r="V149" s="189">
        <v>0</v>
      </c>
      <c r="W149" s="189">
        <f t="shared" si="11"/>
        <v>0</v>
      </c>
      <c r="X149" s="189">
        <v>0</v>
      </c>
      <c r="Y149" s="189">
        <f t="shared" si="12"/>
        <v>0</v>
      </c>
      <c r="Z149" s="189">
        <v>0</v>
      </c>
      <c r="AA149" s="190">
        <f t="shared" si="13"/>
        <v>0</v>
      </c>
      <c r="AR149" s="110" t="s">
        <v>139</v>
      </c>
      <c r="AT149" s="110" t="s">
        <v>135</v>
      </c>
      <c r="AU149" s="110" t="s">
        <v>76</v>
      </c>
      <c r="AY149" s="110" t="s">
        <v>134</v>
      </c>
      <c r="BE149" s="191">
        <f t="shared" si="14"/>
        <v>0</v>
      </c>
      <c r="BF149" s="191">
        <f t="shared" si="15"/>
        <v>0</v>
      </c>
      <c r="BG149" s="191">
        <f t="shared" si="16"/>
        <v>0</v>
      </c>
      <c r="BH149" s="191">
        <f t="shared" si="17"/>
        <v>0</v>
      </c>
      <c r="BI149" s="191">
        <f t="shared" si="18"/>
        <v>0</v>
      </c>
      <c r="BJ149" s="110" t="s">
        <v>76</v>
      </c>
      <c r="BK149" s="191">
        <f t="shared" si="19"/>
        <v>0</v>
      </c>
      <c r="BL149" s="110" t="s">
        <v>139</v>
      </c>
      <c r="BM149" s="110" t="s">
        <v>554</v>
      </c>
    </row>
    <row r="150" spans="2:65" s="119" customFormat="1" ht="16.5" customHeight="1">
      <c r="B150" s="120"/>
      <c r="C150" s="192" t="s">
        <v>338</v>
      </c>
      <c r="D150" s="192" t="s">
        <v>135</v>
      </c>
      <c r="E150" s="193" t="s">
        <v>555</v>
      </c>
      <c r="F150" s="297" t="s">
        <v>556</v>
      </c>
      <c r="G150" s="297"/>
      <c r="H150" s="297"/>
      <c r="I150" s="297"/>
      <c r="J150" s="194" t="s">
        <v>197</v>
      </c>
      <c r="K150" s="195">
        <v>35</v>
      </c>
      <c r="L150" s="298"/>
      <c r="M150" s="298"/>
      <c r="N150" s="299">
        <f t="shared" si="10"/>
        <v>0</v>
      </c>
      <c r="O150" s="299"/>
      <c r="P150" s="299"/>
      <c r="Q150" s="299"/>
      <c r="R150" s="123"/>
      <c r="T150" s="187"/>
      <c r="U150" s="188" t="s">
        <v>35</v>
      </c>
      <c r="V150" s="189">
        <v>0</v>
      </c>
      <c r="W150" s="189">
        <f t="shared" si="11"/>
        <v>0</v>
      </c>
      <c r="X150" s="189">
        <v>0</v>
      </c>
      <c r="Y150" s="189">
        <f t="shared" si="12"/>
        <v>0</v>
      </c>
      <c r="Z150" s="189">
        <v>0</v>
      </c>
      <c r="AA150" s="190">
        <f t="shared" si="13"/>
        <v>0</v>
      </c>
      <c r="AR150" s="110" t="s">
        <v>139</v>
      </c>
      <c r="AT150" s="110" t="s">
        <v>135</v>
      </c>
      <c r="AU150" s="110" t="s">
        <v>76</v>
      </c>
      <c r="AY150" s="110" t="s">
        <v>134</v>
      </c>
      <c r="BE150" s="191">
        <f t="shared" si="14"/>
        <v>0</v>
      </c>
      <c r="BF150" s="191">
        <f t="shared" si="15"/>
        <v>0</v>
      </c>
      <c r="BG150" s="191">
        <f t="shared" si="16"/>
        <v>0</v>
      </c>
      <c r="BH150" s="191">
        <f t="shared" si="17"/>
        <v>0</v>
      </c>
      <c r="BI150" s="191">
        <f t="shared" si="18"/>
        <v>0</v>
      </c>
      <c r="BJ150" s="110" t="s">
        <v>76</v>
      </c>
      <c r="BK150" s="191">
        <f t="shared" si="19"/>
        <v>0</v>
      </c>
      <c r="BL150" s="110" t="s">
        <v>139</v>
      </c>
      <c r="BM150" s="110" t="s">
        <v>557</v>
      </c>
    </row>
    <row r="151" spans="2:65" s="119" customFormat="1" ht="16.5" customHeight="1">
      <c r="B151" s="120"/>
      <c r="C151" s="192" t="s">
        <v>339</v>
      </c>
      <c r="D151" s="192" t="s">
        <v>135</v>
      </c>
      <c r="E151" s="193" t="s">
        <v>558</v>
      </c>
      <c r="F151" s="297" t="s">
        <v>559</v>
      </c>
      <c r="G151" s="297"/>
      <c r="H151" s="297"/>
      <c r="I151" s="297"/>
      <c r="J151" s="194" t="s">
        <v>197</v>
      </c>
      <c r="K151" s="195">
        <v>25</v>
      </c>
      <c r="L151" s="298"/>
      <c r="M151" s="298"/>
      <c r="N151" s="299">
        <f t="shared" si="10"/>
        <v>0</v>
      </c>
      <c r="O151" s="299"/>
      <c r="P151" s="299"/>
      <c r="Q151" s="299"/>
      <c r="R151" s="123"/>
      <c r="T151" s="187"/>
      <c r="U151" s="188" t="s">
        <v>35</v>
      </c>
      <c r="V151" s="189">
        <v>0</v>
      </c>
      <c r="W151" s="189">
        <f t="shared" si="11"/>
        <v>0</v>
      </c>
      <c r="X151" s="189">
        <v>0</v>
      </c>
      <c r="Y151" s="189">
        <f t="shared" si="12"/>
        <v>0</v>
      </c>
      <c r="Z151" s="189">
        <v>0</v>
      </c>
      <c r="AA151" s="190">
        <f t="shared" si="13"/>
        <v>0</v>
      </c>
      <c r="AR151" s="110" t="s">
        <v>139</v>
      </c>
      <c r="AT151" s="110" t="s">
        <v>135</v>
      </c>
      <c r="AU151" s="110" t="s">
        <v>76</v>
      </c>
      <c r="AY151" s="110" t="s">
        <v>134</v>
      </c>
      <c r="BE151" s="191">
        <f t="shared" si="14"/>
        <v>0</v>
      </c>
      <c r="BF151" s="191">
        <f t="shared" si="15"/>
        <v>0</v>
      </c>
      <c r="BG151" s="191">
        <f t="shared" si="16"/>
        <v>0</v>
      </c>
      <c r="BH151" s="191">
        <f t="shared" si="17"/>
        <v>0</v>
      </c>
      <c r="BI151" s="191">
        <f t="shared" si="18"/>
        <v>0</v>
      </c>
      <c r="BJ151" s="110" t="s">
        <v>76</v>
      </c>
      <c r="BK151" s="191">
        <f t="shared" si="19"/>
        <v>0</v>
      </c>
      <c r="BL151" s="110" t="s">
        <v>139</v>
      </c>
      <c r="BM151" s="110" t="s">
        <v>560</v>
      </c>
    </row>
    <row r="152" spans="2:65" s="119" customFormat="1" ht="16.5" customHeight="1">
      <c r="B152" s="120"/>
      <c r="C152" s="192" t="s">
        <v>340</v>
      </c>
      <c r="D152" s="192" t="s">
        <v>135</v>
      </c>
      <c r="E152" s="193" t="s">
        <v>561</v>
      </c>
      <c r="F152" s="297" t="s">
        <v>562</v>
      </c>
      <c r="G152" s="297"/>
      <c r="H152" s="297"/>
      <c r="I152" s="297"/>
      <c r="J152" s="194" t="s">
        <v>197</v>
      </c>
      <c r="K152" s="195">
        <v>10</v>
      </c>
      <c r="L152" s="298"/>
      <c r="M152" s="298"/>
      <c r="N152" s="299">
        <f t="shared" si="10"/>
        <v>0</v>
      </c>
      <c r="O152" s="299"/>
      <c r="P152" s="299"/>
      <c r="Q152" s="299"/>
      <c r="R152" s="123"/>
      <c r="T152" s="187"/>
      <c r="U152" s="188" t="s">
        <v>35</v>
      </c>
      <c r="V152" s="189">
        <v>0</v>
      </c>
      <c r="W152" s="189">
        <f t="shared" si="11"/>
        <v>0</v>
      </c>
      <c r="X152" s="189">
        <v>0</v>
      </c>
      <c r="Y152" s="189">
        <f t="shared" si="12"/>
        <v>0</v>
      </c>
      <c r="Z152" s="189">
        <v>0</v>
      </c>
      <c r="AA152" s="190">
        <f t="shared" si="13"/>
        <v>0</v>
      </c>
      <c r="AR152" s="110" t="s">
        <v>139</v>
      </c>
      <c r="AT152" s="110" t="s">
        <v>135</v>
      </c>
      <c r="AU152" s="110" t="s">
        <v>76</v>
      </c>
      <c r="AY152" s="110" t="s">
        <v>134</v>
      </c>
      <c r="BE152" s="191">
        <f t="shared" si="14"/>
        <v>0</v>
      </c>
      <c r="BF152" s="191">
        <f t="shared" si="15"/>
        <v>0</v>
      </c>
      <c r="BG152" s="191">
        <f t="shared" si="16"/>
        <v>0</v>
      </c>
      <c r="BH152" s="191">
        <f t="shared" si="17"/>
        <v>0</v>
      </c>
      <c r="BI152" s="191">
        <f t="shared" si="18"/>
        <v>0</v>
      </c>
      <c r="BJ152" s="110" t="s">
        <v>76</v>
      </c>
      <c r="BK152" s="191">
        <f t="shared" si="19"/>
        <v>0</v>
      </c>
      <c r="BL152" s="110" t="s">
        <v>139</v>
      </c>
      <c r="BM152" s="110" t="s">
        <v>563</v>
      </c>
    </row>
    <row r="153" spans="2:65" s="119" customFormat="1" ht="16.5" customHeight="1">
      <c r="B153" s="120"/>
      <c r="C153" s="192" t="s">
        <v>344</v>
      </c>
      <c r="D153" s="192" t="s">
        <v>135</v>
      </c>
      <c r="E153" s="193" t="s">
        <v>564</v>
      </c>
      <c r="F153" s="297" t="s">
        <v>565</v>
      </c>
      <c r="G153" s="297"/>
      <c r="H153" s="297"/>
      <c r="I153" s="297"/>
      <c r="J153" s="194" t="s">
        <v>197</v>
      </c>
      <c r="K153" s="195">
        <v>35</v>
      </c>
      <c r="L153" s="298"/>
      <c r="M153" s="298"/>
      <c r="N153" s="299">
        <f t="shared" si="10"/>
        <v>0</v>
      </c>
      <c r="O153" s="299"/>
      <c r="P153" s="299"/>
      <c r="Q153" s="299"/>
      <c r="R153" s="123"/>
      <c r="T153" s="187"/>
      <c r="U153" s="188" t="s">
        <v>35</v>
      </c>
      <c r="V153" s="189">
        <v>0</v>
      </c>
      <c r="W153" s="189">
        <f t="shared" si="11"/>
        <v>0</v>
      </c>
      <c r="X153" s="189">
        <v>0</v>
      </c>
      <c r="Y153" s="189">
        <f t="shared" si="12"/>
        <v>0</v>
      </c>
      <c r="Z153" s="189">
        <v>0</v>
      </c>
      <c r="AA153" s="190">
        <f t="shared" si="13"/>
        <v>0</v>
      </c>
      <c r="AR153" s="110" t="s">
        <v>139</v>
      </c>
      <c r="AT153" s="110" t="s">
        <v>135</v>
      </c>
      <c r="AU153" s="110" t="s">
        <v>76</v>
      </c>
      <c r="AY153" s="110" t="s">
        <v>134</v>
      </c>
      <c r="BE153" s="191">
        <f t="shared" si="14"/>
        <v>0</v>
      </c>
      <c r="BF153" s="191">
        <f t="shared" si="15"/>
        <v>0</v>
      </c>
      <c r="BG153" s="191">
        <f t="shared" si="16"/>
        <v>0</v>
      </c>
      <c r="BH153" s="191">
        <f t="shared" si="17"/>
        <v>0</v>
      </c>
      <c r="BI153" s="191">
        <f t="shared" si="18"/>
        <v>0</v>
      </c>
      <c r="BJ153" s="110" t="s">
        <v>76</v>
      </c>
      <c r="BK153" s="191">
        <f t="shared" si="19"/>
        <v>0</v>
      </c>
      <c r="BL153" s="110" t="s">
        <v>139</v>
      </c>
      <c r="BM153" s="110" t="s">
        <v>566</v>
      </c>
    </row>
    <row r="154" spans="2:65" s="119" customFormat="1" ht="16.5" customHeight="1">
      <c r="B154" s="120"/>
      <c r="C154" s="192" t="s">
        <v>348</v>
      </c>
      <c r="D154" s="192" t="s">
        <v>135</v>
      </c>
      <c r="E154" s="193" t="s">
        <v>567</v>
      </c>
      <c r="F154" s="297" t="s">
        <v>568</v>
      </c>
      <c r="G154" s="297"/>
      <c r="H154" s="297"/>
      <c r="I154" s="297"/>
      <c r="J154" s="194" t="s">
        <v>197</v>
      </c>
      <c r="K154" s="195">
        <v>30</v>
      </c>
      <c r="L154" s="298"/>
      <c r="M154" s="298"/>
      <c r="N154" s="299">
        <f t="shared" si="10"/>
        <v>0</v>
      </c>
      <c r="O154" s="299"/>
      <c r="P154" s="299"/>
      <c r="Q154" s="299"/>
      <c r="R154" s="123"/>
      <c r="T154" s="187"/>
      <c r="U154" s="188" t="s">
        <v>35</v>
      </c>
      <c r="V154" s="189">
        <v>0</v>
      </c>
      <c r="W154" s="189">
        <f t="shared" si="11"/>
        <v>0</v>
      </c>
      <c r="X154" s="189">
        <v>0</v>
      </c>
      <c r="Y154" s="189">
        <f t="shared" si="12"/>
        <v>0</v>
      </c>
      <c r="Z154" s="189">
        <v>0</v>
      </c>
      <c r="AA154" s="190">
        <f t="shared" si="13"/>
        <v>0</v>
      </c>
      <c r="AR154" s="110" t="s">
        <v>139</v>
      </c>
      <c r="AT154" s="110" t="s">
        <v>135</v>
      </c>
      <c r="AU154" s="110" t="s">
        <v>76</v>
      </c>
      <c r="AY154" s="110" t="s">
        <v>134</v>
      </c>
      <c r="BE154" s="191">
        <f t="shared" si="14"/>
        <v>0</v>
      </c>
      <c r="BF154" s="191">
        <f t="shared" si="15"/>
        <v>0</v>
      </c>
      <c r="BG154" s="191">
        <f t="shared" si="16"/>
        <v>0</v>
      </c>
      <c r="BH154" s="191">
        <f t="shared" si="17"/>
        <v>0</v>
      </c>
      <c r="BI154" s="191">
        <f t="shared" si="18"/>
        <v>0</v>
      </c>
      <c r="BJ154" s="110" t="s">
        <v>76</v>
      </c>
      <c r="BK154" s="191">
        <f t="shared" si="19"/>
        <v>0</v>
      </c>
      <c r="BL154" s="110" t="s">
        <v>139</v>
      </c>
      <c r="BM154" s="110" t="s">
        <v>569</v>
      </c>
    </row>
    <row r="155" spans="2:65" s="119" customFormat="1" ht="16.5" customHeight="1">
      <c r="B155" s="120"/>
      <c r="C155" s="192" t="s">
        <v>352</v>
      </c>
      <c r="D155" s="192" t="s">
        <v>135</v>
      </c>
      <c r="E155" s="193" t="s">
        <v>570</v>
      </c>
      <c r="F155" s="297" t="s">
        <v>571</v>
      </c>
      <c r="G155" s="297"/>
      <c r="H155" s="297"/>
      <c r="I155" s="297"/>
      <c r="J155" s="194" t="s">
        <v>197</v>
      </c>
      <c r="K155" s="195">
        <v>10</v>
      </c>
      <c r="L155" s="298"/>
      <c r="M155" s="298"/>
      <c r="N155" s="299">
        <f t="shared" si="10"/>
        <v>0</v>
      </c>
      <c r="O155" s="299"/>
      <c r="P155" s="299"/>
      <c r="Q155" s="299"/>
      <c r="R155" s="123"/>
      <c r="T155" s="187"/>
      <c r="U155" s="188" t="s">
        <v>35</v>
      </c>
      <c r="V155" s="189">
        <v>0</v>
      </c>
      <c r="W155" s="189">
        <f t="shared" si="11"/>
        <v>0</v>
      </c>
      <c r="X155" s="189">
        <v>0</v>
      </c>
      <c r="Y155" s="189">
        <f t="shared" si="12"/>
        <v>0</v>
      </c>
      <c r="Z155" s="189">
        <v>0</v>
      </c>
      <c r="AA155" s="190">
        <f t="shared" si="13"/>
        <v>0</v>
      </c>
      <c r="AR155" s="110" t="s">
        <v>139</v>
      </c>
      <c r="AT155" s="110" t="s">
        <v>135</v>
      </c>
      <c r="AU155" s="110" t="s">
        <v>76</v>
      </c>
      <c r="AY155" s="110" t="s">
        <v>134</v>
      </c>
      <c r="BE155" s="191">
        <f t="shared" si="14"/>
        <v>0</v>
      </c>
      <c r="BF155" s="191">
        <f t="shared" si="15"/>
        <v>0</v>
      </c>
      <c r="BG155" s="191">
        <f t="shared" si="16"/>
        <v>0</v>
      </c>
      <c r="BH155" s="191">
        <f t="shared" si="17"/>
        <v>0</v>
      </c>
      <c r="BI155" s="191">
        <f t="shared" si="18"/>
        <v>0</v>
      </c>
      <c r="BJ155" s="110" t="s">
        <v>76</v>
      </c>
      <c r="BK155" s="191">
        <f t="shared" si="19"/>
        <v>0</v>
      </c>
      <c r="BL155" s="110" t="s">
        <v>139</v>
      </c>
      <c r="BM155" s="110" t="s">
        <v>572</v>
      </c>
    </row>
    <row r="156" spans="2:65" s="119" customFormat="1" ht="16.5" customHeight="1">
      <c r="B156" s="120"/>
      <c r="C156" s="192" t="s">
        <v>353</v>
      </c>
      <c r="D156" s="192" t="s">
        <v>135</v>
      </c>
      <c r="E156" s="193" t="s">
        <v>573</v>
      </c>
      <c r="F156" s="297" t="s">
        <v>574</v>
      </c>
      <c r="G156" s="297"/>
      <c r="H156" s="297"/>
      <c r="I156" s="297"/>
      <c r="J156" s="194" t="s">
        <v>197</v>
      </c>
      <c r="K156" s="195">
        <v>10</v>
      </c>
      <c r="L156" s="298"/>
      <c r="M156" s="298"/>
      <c r="N156" s="299">
        <f t="shared" si="10"/>
        <v>0</v>
      </c>
      <c r="O156" s="299"/>
      <c r="P156" s="299"/>
      <c r="Q156" s="299"/>
      <c r="R156" s="123"/>
      <c r="T156" s="187"/>
      <c r="U156" s="188" t="s">
        <v>35</v>
      </c>
      <c r="V156" s="189">
        <v>0</v>
      </c>
      <c r="W156" s="189">
        <f t="shared" si="11"/>
        <v>0</v>
      </c>
      <c r="X156" s="189">
        <v>0</v>
      </c>
      <c r="Y156" s="189">
        <f t="shared" si="12"/>
        <v>0</v>
      </c>
      <c r="Z156" s="189">
        <v>0</v>
      </c>
      <c r="AA156" s="190">
        <f t="shared" si="13"/>
        <v>0</v>
      </c>
      <c r="AR156" s="110" t="s">
        <v>139</v>
      </c>
      <c r="AT156" s="110" t="s">
        <v>135</v>
      </c>
      <c r="AU156" s="110" t="s">
        <v>76</v>
      </c>
      <c r="AY156" s="110" t="s">
        <v>134</v>
      </c>
      <c r="BE156" s="191">
        <f t="shared" si="14"/>
        <v>0</v>
      </c>
      <c r="BF156" s="191">
        <f t="shared" si="15"/>
        <v>0</v>
      </c>
      <c r="BG156" s="191">
        <f t="shared" si="16"/>
        <v>0</v>
      </c>
      <c r="BH156" s="191">
        <f t="shared" si="17"/>
        <v>0</v>
      </c>
      <c r="BI156" s="191">
        <f t="shared" si="18"/>
        <v>0</v>
      </c>
      <c r="BJ156" s="110" t="s">
        <v>76</v>
      </c>
      <c r="BK156" s="191">
        <f t="shared" si="19"/>
        <v>0</v>
      </c>
      <c r="BL156" s="110" t="s">
        <v>139</v>
      </c>
      <c r="BM156" s="110" t="s">
        <v>575</v>
      </c>
    </row>
    <row r="157" spans="2:65" s="119" customFormat="1" ht="16.5" customHeight="1">
      <c r="B157" s="120"/>
      <c r="C157" s="192" t="s">
        <v>354</v>
      </c>
      <c r="D157" s="192" t="s">
        <v>135</v>
      </c>
      <c r="E157" s="193" t="s">
        <v>576</v>
      </c>
      <c r="F157" s="297" t="s">
        <v>577</v>
      </c>
      <c r="G157" s="297"/>
      <c r="H157" s="297"/>
      <c r="I157" s="297"/>
      <c r="J157" s="194" t="s">
        <v>197</v>
      </c>
      <c r="K157" s="195">
        <v>15</v>
      </c>
      <c r="L157" s="298"/>
      <c r="M157" s="298"/>
      <c r="N157" s="299">
        <f t="shared" si="10"/>
        <v>0</v>
      </c>
      <c r="O157" s="299"/>
      <c r="P157" s="299"/>
      <c r="Q157" s="299"/>
      <c r="R157" s="123"/>
      <c r="T157" s="187"/>
      <c r="U157" s="188" t="s">
        <v>35</v>
      </c>
      <c r="V157" s="189">
        <v>0</v>
      </c>
      <c r="W157" s="189">
        <f t="shared" si="11"/>
        <v>0</v>
      </c>
      <c r="X157" s="189">
        <v>0</v>
      </c>
      <c r="Y157" s="189">
        <f t="shared" si="12"/>
        <v>0</v>
      </c>
      <c r="Z157" s="189">
        <v>0</v>
      </c>
      <c r="AA157" s="190">
        <f t="shared" si="13"/>
        <v>0</v>
      </c>
      <c r="AR157" s="110" t="s">
        <v>139</v>
      </c>
      <c r="AT157" s="110" t="s">
        <v>135</v>
      </c>
      <c r="AU157" s="110" t="s">
        <v>76</v>
      </c>
      <c r="AY157" s="110" t="s">
        <v>134</v>
      </c>
      <c r="BE157" s="191">
        <f t="shared" si="14"/>
        <v>0</v>
      </c>
      <c r="BF157" s="191">
        <f t="shared" si="15"/>
        <v>0</v>
      </c>
      <c r="BG157" s="191">
        <f t="shared" si="16"/>
        <v>0</v>
      </c>
      <c r="BH157" s="191">
        <f t="shared" si="17"/>
        <v>0</v>
      </c>
      <c r="BI157" s="191">
        <f t="shared" si="18"/>
        <v>0</v>
      </c>
      <c r="BJ157" s="110" t="s">
        <v>76</v>
      </c>
      <c r="BK157" s="191">
        <f t="shared" si="19"/>
        <v>0</v>
      </c>
      <c r="BL157" s="110" t="s">
        <v>139</v>
      </c>
      <c r="BM157" s="110" t="s">
        <v>578</v>
      </c>
    </row>
    <row r="158" spans="2:63" s="180" customFormat="1" ht="37.35" customHeight="1">
      <c r="B158" s="176"/>
      <c r="C158" s="177"/>
      <c r="D158" s="178" t="s">
        <v>428</v>
      </c>
      <c r="E158" s="178"/>
      <c r="F158" s="178"/>
      <c r="G158" s="178"/>
      <c r="H158" s="178"/>
      <c r="I158" s="178"/>
      <c r="J158" s="178"/>
      <c r="K158" s="178"/>
      <c r="L158" s="231"/>
      <c r="M158" s="231"/>
      <c r="N158" s="339">
        <f>SUM(N159:Q193)</f>
        <v>0</v>
      </c>
      <c r="O158" s="339"/>
      <c r="P158" s="339"/>
      <c r="Q158" s="339"/>
      <c r="R158" s="179"/>
      <c r="T158" s="181"/>
      <c r="U158" s="177"/>
      <c r="V158" s="177"/>
      <c r="W158" s="182">
        <f>SUM(W159:W193)</f>
        <v>0</v>
      </c>
      <c r="X158" s="177"/>
      <c r="Y158" s="182">
        <f>SUM(Y159:Y193)</f>
        <v>0</v>
      </c>
      <c r="Z158" s="177"/>
      <c r="AA158" s="183">
        <f>SUM(AA159:AA193)</f>
        <v>0</v>
      </c>
      <c r="AR158" s="184" t="s">
        <v>76</v>
      </c>
      <c r="AT158" s="185" t="s">
        <v>68</v>
      </c>
      <c r="AU158" s="185" t="s">
        <v>69</v>
      </c>
      <c r="AY158" s="184" t="s">
        <v>134</v>
      </c>
      <c r="BK158" s="186">
        <f>SUM(BK159:BK193)</f>
        <v>0</v>
      </c>
    </row>
    <row r="159" spans="2:65" s="119" customFormat="1" ht="16.5" customHeight="1">
      <c r="B159" s="120"/>
      <c r="C159" s="192" t="s">
        <v>358</v>
      </c>
      <c r="D159" s="192" t="s">
        <v>135</v>
      </c>
      <c r="E159" s="193" t="s">
        <v>579</v>
      </c>
      <c r="F159" s="297" t="s">
        <v>580</v>
      </c>
      <c r="G159" s="297"/>
      <c r="H159" s="297"/>
      <c r="I159" s="297"/>
      <c r="J159" s="194" t="s">
        <v>433</v>
      </c>
      <c r="K159" s="195">
        <v>3</v>
      </c>
      <c r="L159" s="298"/>
      <c r="M159" s="298"/>
      <c r="N159" s="299">
        <f aca="true" t="shared" si="20" ref="N159:N193">ROUND(L159*K159,2)</f>
        <v>0</v>
      </c>
      <c r="O159" s="299"/>
      <c r="P159" s="299"/>
      <c r="Q159" s="299"/>
      <c r="R159" s="123"/>
      <c r="T159" s="187"/>
      <c r="U159" s="188" t="s">
        <v>35</v>
      </c>
      <c r="V159" s="189">
        <v>0</v>
      </c>
      <c r="W159" s="189">
        <f aca="true" t="shared" si="21" ref="W159:W193">V159*K159</f>
        <v>0</v>
      </c>
      <c r="X159" s="189">
        <v>0</v>
      </c>
      <c r="Y159" s="189">
        <f aca="true" t="shared" si="22" ref="Y159:Y193">X159*K159</f>
        <v>0</v>
      </c>
      <c r="Z159" s="189">
        <v>0</v>
      </c>
      <c r="AA159" s="190">
        <f aca="true" t="shared" si="23" ref="AA159:AA193">Z159*K159</f>
        <v>0</v>
      </c>
      <c r="AR159" s="110" t="s">
        <v>139</v>
      </c>
      <c r="AT159" s="110" t="s">
        <v>135</v>
      </c>
      <c r="AU159" s="110" t="s">
        <v>76</v>
      </c>
      <c r="AY159" s="110" t="s">
        <v>134</v>
      </c>
      <c r="BE159" s="191">
        <f aca="true" t="shared" si="24" ref="BE159:BE193">IF(U159="základní",N159,0)</f>
        <v>0</v>
      </c>
      <c r="BF159" s="191">
        <f aca="true" t="shared" si="25" ref="BF159:BF193">IF(U159="snížená",N159,0)</f>
        <v>0</v>
      </c>
      <c r="BG159" s="191">
        <f aca="true" t="shared" si="26" ref="BG159:BG193">IF(U159="zákl. přenesená",N159,0)</f>
        <v>0</v>
      </c>
      <c r="BH159" s="191">
        <f aca="true" t="shared" si="27" ref="BH159:BH193">IF(U159="sníž. přenesená",N159,0)</f>
        <v>0</v>
      </c>
      <c r="BI159" s="191">
        <f aca="true" t="shared" si="28" ref="BI159:BI193">IF(U159="nulová",N159,0)</f>
        <v>0</v>
      </c>
      <c r="BJ159" s="110" t="s">
        <v>76</v>
      </c>
      <c r="BK159" s="191">
        <f aca="true" t="shared" si="29" ref="BK159:BK193">ROUND(L159*K159,2)</f>
        <v>0</v>
      </c>
      <c r="BL159" s="110" t="s">
        <v>139</v>
      </c>
      <c r="BM159" s="110" t="s">
        <v>581</v>
      </c>
    </row>
    <row r="160" spans="2:65" s="119" customFormat="1" ht="16.5" customHeight="1">
      <c r="B160" s="120"/>
      <c r="C160" s="192" t="s">
        <v>362</v>
      </c>
      <c r="D160" s="192" t="s">
        <v>135</v>
      </c>
      <c r="E160" s="193" t="s">
        <v>582</v>
      </c>
      <c r="F160" s="297" t="s">
        <v>583</v>
      </c>
      <c r="G160" s="297"/>
      <c r="H160" s="297"/>
      <c r="I160" s="297"/>
      <c r="J160" s="194" t="s">
        <v>197</v>
      </c>
      <c r="K160" s="195">
        <v>20</v>
      </c>
      <c r="L160" s="298"/>
      <c r="M160" s="298"/>
      <c r="N160" s="299">
        <f t="shared" si="20"/>
        <v>0</v>
      </c>
      <c r="O160" s="299"/>
      <c r="P160" s="299"/>
      <c r="Q160" s="299"/>
      <c r="R160" s="123"/>
      <c r="T160" s="187"/>
      <c r="U160" s="188" t="s">
        <v>35</v>
      </c>
      <c r="V160" s="189">
        <v>0</v>
      </c>
      <c r="W160" s="189">
        <f t="shared" si="21"/>
        <v>0</v>
      </c>
      <c r="X160" s="189">
        <v>0</v>
      </c>
      <c r="Y160" s="189">
        <f t="shared" si="22"/>
        <v>0</v>
      </c>
      <c r="Z160" s="189">
        <v>0</v>
      </c>
      <c r="AA160" s="190">
        <f t="shared" si="23"/>
        <v>0</v>
      </c>
      <c r="AR160" s="110" t="s">
        <v>139</v>
      </c>
      <c r="AT160" s="110" t="s">
        <v>135</v>
      </c>
      <c r="AU160" s="110" t="s">
        <v>76</v>
      </c>
      <c r="AY160" s="110" t="s">
        <v>134</v>
      </c>
      <c r="BE160" s="191">
        <f t="shared" si="24"/>
        <v>0</v>
      </c>
      <c r="BF160" s="191">
        <f t="shared" si="25"/>
        <v>0</v>
      </c>
      <c r="BG160" s="191">
        <f t="shared" si="26"/>
        <v>0</v>
      </c>
      <c r="BH160" s="191">
        <f t="shared" si="27"/>
        <v>0</v>
      </c>
      <c r="BI160" s="191">
        <f t="shared" si="28"/>
        <v>0</v>
      </c>
      <c r="BJ160" s="110" t="s">
        <v>76</v>
      </c>
      <c r="BK160" s="191">
        <f t="shared" si="29"/>
        <v>0</v>
      </c>
      <c r="BL160" s="110" t="s">
        <v>139</v>
      </c>
      <c r="BM160" s="110" t="s">
        <v>584</v>
      </c>
    </row>
    <row r="161" spans="2:65" s="119" customFormat="1" ht="16.5" customHeight="1">
      <c r="B161" s="120"/>
      <c r="C161" s="192" t="s">
        <v>366</v>
      </c>
      <c r="D161" s="192" t="s">
        <v>135</v>
      </c>
      <c r="E161" s="193" t="s">
        <v>585</v>
      </c>
      <c r="F161" s="297" t="s">
        <v>586</v>
      </c>
      <c r="G161" s="297"/>
      <c r="H161" s="297"/>
      <c r="I161" s="297"/>
      <c r="J161" s="194" t="s">
        <v>433</v>
      </c>
      <c r="K161" s="195">
        <v>1</v>
      </c>
      <c r="L161" s="298"/>
      <c r="M161" s="298"/>
      <c r="N161" s="299">
        <f t="shared" si="20"/>
        <v>0</v>
      </c>
      <c r="O161" s="299"/>
      <c r="P161" s="299"/>
      <c r="Q161" s="299"/>
      <c r="R161" s="123"/>
      <c r="T161" s="187"/>
      <c r="U161" s="188" t="s">
        <v>35</v>
      </c>
      <c r="V161" s="189">
        <v>0</v>
      </c>
      <c r="W161" s="189">
        <f t="shared" si="21"/>
        <v>0</v>
      </c>
      <c r="X161" s="189">
        <v>0</v>
      </c>
      <c r="Y161" s="189">
        <f t="shared" si="22"/>
        <v>0</v>
      </c>
      <c r="Z161" s="189">
        <v>0</v>
      </c>
      <c r="AA161" s="190">
        <f t="shared" si="23"/>
        <v>0</v>
      </c>
      <c r="AR161" s="110" t="s">
        <v>139</v>
      </c>
      <c r="AT161" s="110" t="s">
        <v>135</v>
      </c>
      <c r="AU161" s="110" t="s">
        <v>76</v>
      </c>
      <c r="AY161" s="110" t="s">
        <v>134</v>
      </c>
      <c r="BE161" s="191">
        <f t="shared" si="24"/>
        <v>0</v>
      </c>
      <c r="BF161" s="191">
        <f t="shared" si="25"/>
        <v>0</v>
      </c>
      <c r="BG161" s="191">
        <f t="shared" si="26"/>
        <v>0</v>
      </c>
      <c r="BH161" s="191">
        <f t="shared" si="27"/>
        <v>0</v>
      </c>
      <c r="BI161" s="191">
        <f t="shared" si="28"/>
        <v>0</v>
      </c>
      <c r="BJ161" s="110" t="s">
        <v>76</v>
      </c>
      <c r="BK161" s="191">
        <f t="shared" si="29"/>
        <v>0</v>
      </c>
      <c r="BL161" s="110" t="s">
        <v>139</v>
      </c>
      <c r="BM161" s="110" t="s">
        <v>587</v>
      </c>
    </row>
    <row r="162" spans="2:65" s="119" customFormat="1" ht="16.5" customHeight="1">
      <c r="B162" s="120"/>
      <c r="C162" s="192" t="s">
        <v>370</v>
      </c>
      <c r="D162" s="192" t="s">
        <v>135</v>
      </c>
      <c r="E162" s="193" t="s">
        <v>588</v>
      </c>
      <c r="F162" s="297" t="s">
        <v>589</v>
      </c>
      <c r="G162" s="297"/>
      <c r="H162" s="297"/>
      <c r="I162" s="297"/>
      <c r="J162" s="194" t="s">
        <v>433</v>
      </c>
      <c r="K162" s="195">
        <v>1</v>
      </c>
      <c r="L162" s="298"/>
      <c r="M162" s="298"/>
      <c r="N162" s="299">
        <f t="shared" si="20"/>
        <v>0</v>
      </c>
      <c r="O162" s="299"/>
      <c r="P162" s="299"/>
      <c r="Q162" s="299"/>
      <c r="R162" s="123"/>
      <c r="T162" s="187"/>
      <c r="U162" s="188" t="s">
        <v>35</v>
      </c>
      <c r="V162" s="189">
        <v>0</v>
      </c>
      <c r="W162" s="189">
        <f t="shared" si="21"/>
        <v>0</v>
      </c>
      <c r="X162" s="189">
        <v>0</v>
      </c>
      <c r="Y162" s="189">
        <f t="shared" si="22"/>
        <v>0</v>
      </c>
      <c r="Z162" s="189">
        <v>0</v>
      </c>
      <c r="AA162" s="190">
        <f t="shared" si="23"/>
        <v>0</v>
      </c>
      <c r="AR162" s="110" t="s">
        <v>139</v>
      </c>
      <c r="AT162" s="110" t="s">
        <v>135</v>
      </c>
      <c r="AU162" s="110" t="s">
        <v>76</v>
      </c>
      <c r="AY162" s="110" t="s">
        <v>134</v>
      </c>
      <c r="BE162" s="191">
        <f t="shared" si="24"/>
        <v>0</v>
      </c>
      <c r="BF162" s="191">
        <f t="shared" si="25"/>
        <v>0</v>
      </c>
      <c r="BG162" s="191">
        <f t="shared" si="26"/>
        <v>0</v>
      </c>
      <c r="BH162" s="191">
        <f t="shared" si="27"/>
        <v>0</v>
      </c>
      <c r="BI162" s="191">
        <f t="shared" si="28"/>
        <v>0</v>
      </c>
      <c r="BJ162" s="110" t="s">
        <v>76</v>
      </c>
      <c r="BK162" s="191">
        <f t="shared" si="29"/>
        <v>0</v>
      </c>
      <c r="BL162" s="110" t="s">
        <v>139</v>
      </c>
      <c r="BM162" s="110" t="s">
        <v>590</v>
      </c>
    </row>
    <row r="163" spans="2:65" s="119" customFormat="1" ht="16.5" customHeight="1">
      <c r="B163" s="120"/>
      <c r="C163" s="192" t="s">
        <v>374</v>
      </c>
      <c r="D163" s="192" t="s">
        <v>135</v>
      </c>
      <c r="E163" s="193" t="s">
        <v>591</v>
      </c>
      <c r="F163" s="297" t="s">
        <v>592</v>
      </c>
      <c r="G163" s="297"/>
      <c r="H163" s="297"/>
      <c r="I163" s="297"/>
      <c r="J163" s="194" t="s">
        <v>433</v>
      </c>
      <c r="K163" s="195">
        <v>1</v>
      </c>
      <c r="L163" s="298"/>
      <c r="M163" s="298"/>
      <c r="N163" s="299">
        <f t="shared" si="20"/>
        <v>0</v>
      </c>
      <c r="O163" s="299"/>
      <c r="P163" s="299"/>
      <c r="Q163" s="299"/>
      <c r="R163" s="123"/>
      <c r="T163" s="187"/>
      <c r="U163" s="188" t="s">
        <v>35</v>
      </c>
      <c r="V163" s="189">
        <v>0</v>
      </c>
      <c r="W163" s="189">
        <f t="shared" si="21"/>
        <v>0</v>
      </c>
      <c r="X163" s="189">
        <v>0</v>
      </c>
      <c r="Y163" s="189">
        <f t="shared" si="22"/>
        <v>0</v>
      </c>
      <c r="Z163" s="189">
        <v>0</v>
      </c>
      <c r="AA163" s="190">
        <f t="shared" si="23"/>
        <v>0</v>
      </c>
      <c r="AR163" s="110" t="s">
        <v>139</v>
      </c>
      <c r="AT163" s="110" t="s">
        <v>135</v>
      </c>
      <c r="AU163" s="110" t="s">
        <v>76</v>
      </c>
      <c r="AY163" s="110" t="s">
        <v>134</v>
      </c>
      <c r="BE163" s="191">
        <f t="shared" si="24"/>
        <v>0</v>
      </c>
      <c r="BF163" s="191">
        <f t="shared" si="25"/>
        <v>0</v>
      </c>
      <c r="BG163" s="191">
        <f t="shared" si="26"/>
        <v>0</v>
      </c>
      <c r="BH163" s="191">
        <f t="shared" si="27"/>
        <v>0</v>
      </c>
      <c r="BI163" s="191">
        <f t="shared" si="28"/>
        <v>0</v>
      </c>
      <c r="BJ163" s="110" t="s">
        <v>76</v>
      </c>
      <c r="BK163" s="191">
        <f t="shared" si="29"/>
        <v>0</v>
      </c>
      <c r="BL163" s="110" t="s">
        <v>139</v>
      </c>
      <c r="BM163" s="110" t="s">
        <v>593</v>
      </c>
    </row>
    <row r="164" spans="2:65" s="119" customFormat="1" ht="16.5" customHeight="1">
      <c r="B164" s="120"/>
      <c r="C164" s="192" t="s">
        <v>378</v>
      </c>
      <c r="D164" s="192" t="s">
        <v>135</v>
      </c>
      <c r="E164" s="193" t="s">
        <v>594</v>
      </c>
      <c r="F164" s="297" t="s">
        <v>595</v>
      </c>
      <c r="G164" s="297"/>
      <c r="H164" s="297"/>
      <c r="I164" s="297"/>
      <c r="J164" s="194" t="s">
        <v>408</v>
      </c>
      <c r="K164" s="195">
        <v>20</v>
      </c>
      <c r="L164" s="298"/>
      <c r="M164" s="298"/>
      <c r="N164" s="299">
        <f t="shared" si="20"/>
        <v>0</v>
      </c>
      <c r="O164" s="299"/>
      <c r="P164" s="299"/>
      <c r="Q164" s="299"/>
      <c r="R164" s="123"/>
      <c r="T164" s="187"/>
      <c r="U164" s="188" t="s">
        <v>35</v>
      </c>
      <c r="V164" s="189">
        <v>0</v>
      </c>
      <c r="W164" s="189">
        <f t="shared" si="21"/>
        <v>0</v>
      </c>
      <c r="X164" s="189">
        <v>0</v>
      </c>
      <c r="Y164" s="189">
        <f t="shared" si="22"/>
        <v>0</v>
      </c>
      <c r="Z164" s="189">
        <v>0</v>
      </c>
      <c r="AA164" s="190">
        <f t="shared" si="23"/>
        <v>0</v>
      </c>
      <c r="AR164" s="110" t="s">
        <v>139</v>
      </c>
      <c r="AT164" s="110" t="s">
        <v>135</v>
      </c>
      <c r="AU164" s="110" t="s">
        <v>76</v>
      </c>
      <c r="AY164" s="110" t="s">
        <v>134</v>
      </c>
      <c r="BE164" s="191">
        <f t="shared" si="24"/>
        <v>0</v>
      </c>
      <c r="BF164" s="191">
        <f t="shared" si="25"/>
        <v>0</v>
      </c>
      <c r="BG164" s="191">
        <f t="shared" si="26"/>
        <v>0</v>
      </c>
      <c r="BH164" s="191">
        <f t="shared" si="27"/>
        <v>0</v>
      </c>
      <c r="BI164" s="191">
        <f t="shared" si="28"/>
        <v>0</v>
      </c>
      <c r="BJ164" s="110" t="s">
        <v>76</v>
      </c>
      <c r="BK164" s="191">
        <f t="shared" si="29"/>
        <v>0</v>
      </c>
      <c r="BL164" s="110" t="s">
        <v>139</v>
      </c>
      <c r="BM164" s="110" t="s">
        <v>596</v>
      </c>
    </row>
    <row r="165" spans="2:65" s="119" customFormat="1" ht="16.5" customHeight="1">
      <c r="B165" s="120"/>
      <c r="C165" s="192" t="s">
        <v>383</v>
      </c>
      <c r="D165" s="192" t="s">
        <v>135</v>
      </c>
      <c r="E165" s="193" t="s">
        <v>597</v>
      </c>
      <c r="F165" s="297" t="s">
        <v>598</v>
      </c>
      <c r="G165" s="297"/>
      <c r="H165" s="297"/>
      <c r="I165" s="297"/>
      <c r="J165" s="194" t="s">
        <v>197</v>
      </c>
      <c r="K165" s="195">
        <v>20</v>
      </c>
      <c r="L165" s="298"/>
      <c r="M165" s="298"/>
      <c r="N165" s="299">
        <f t="shared" si="20"/>
        <v>0</v>
      </c>
      <c r="O165" s="299"/>
      <c r="P165" s="299"/>
      <c r="Q165" s="299"/>
      <c r="R165" s="123"/>
      <c r="T165" s="187"/>
      <c r="U165" s="188" t="s">
        <v>35</v>
      </c>
      <c r="V165" s="189">
        <v>0</v>
      </c>
      <c r="W165" s="189">
        <f t="shared" si="21"/>
        <v>0</v>
      </c>
      <c r="X165" s="189">
        <v>0</v>
      </c>
      <c r="Y165" s="189">
        <f t="shared" si="22"/>
        <v>0</v>
      </c>
      <c r="Z165" s="189">
        <v>0</v>
      </c>
      <c r="AA165" s="190">
        <f t="shared" si="23"/>
        <v>0</v>
      </c>
      <c r="AR165" s="110" t="s">
        <v>139</v>
      </c>
      <c r="AT165" s="110" t="s">
        <v>135</v>
      </c>
      <c r="AU165" s="110" t="s">
        <v>76</v>
      </c>
      <c r="AY165" s="110" t="s">
        <v>134</v>
      </c>
      <c r="BE165" s="191">
        <f t="shared" si="24"/>
        <v>0</v>
      </c>
      <c r="BF165" s="191">
        <f t="shared" si="25"/>
        <v>0</v>
      </c>
      <c r="BG165" s="191">
        <f t="shared" si="26"/>
        <v>0</v>
      </c>
      <c r="BH165" s="191">
        <f t="shared" si="27"/>
        <v>0</v>
      </c>
      <c r="BI165" s="191">
        <f t="shared" si="28"/>
        <v>0</v>
      </c>
      <c r="BJ165" s="110" t="s">
        <v>76</v>
      </c>
      <c r="BK165" s="191">
        <f t="shared" si="29"/>
        <v>0</v>
      </c>
      <c r="BL165" s="110" t="s">
        <v>139</v>
      </c>
      <c r="BM165" s="110" t="s">
        <v>599</v>
      </c>
    </row>
    <row r="166" spans="2:65" s="119" customFormat="1" ht="16.5" customHeight="1">
      <c r="B166" s="120"/>
      <c r="C166" s="192" t="s">
        <v>387</v>
      </c>
      <c r="D166" s="192" t="s">
        <v>135</v>
      </c>
      <c r="E166" s="193" t="s">
        <v>600</v>
      </c>
      <c r="F166" s="297" t="s">
        <v>601</v>
      </c>
      <c r="G166" s="297"/>
      <c r="H166" s="297"/>
      <c r="I166" s="297"/>
      <c r="J166" s="194" t="s">
        <v>197</v>
      </c>
      <c r="K166" s="195">
        <v>40</v>
      </c>
      <c r="L166" s="298"/>
      <c r="M166" s="298"/>
      <c r="N166" s="299">
        <f t="shared" si="20"/>
        <v>0</v>
      </c>
      <c r="O166" s="299"/>
      <c r="P166" s="299"/>
      <c r="Q166" s="299"/>
      <c r="R166" s="123"/>
      <c r="T166" s="187"/>
      <c r="U166" s="188" t="s">
        <v>35</v>
      </c>
      <c r="V166" s="189">
        <v>0</v>
      </c>
      <c r="W166" s="189">
        <f t="shared" si="21"/>
        <v>0</v>
      </c>
      <c r="X166" s="189">
        <v>0</v>
      </c>
      <c r="Y166" s="189">
        <f t="shared" si="22"/>
        <v>0</v>
      </c>
      <c r="Z166" s="189">
        <v>0</v>
      </c>
      <c r="AA166" s="190">
        <f t="shared" si="23"/>
        <v>0</v>
      </c>
      <c r="AR166" s="110" t="s">
        <v>139</v>
      </c>
      <c r="AT166" s="110" t="s">
        <v>135</v>
      </c>
      <c r="AU166" s="110" t="s">
        <v>76</v>
      </c>
      <c r="AY166" s="110" t="s">
        <v>134</v>
      </c>
      <c r="BE166" s="191">
        <f t="shared" si="24"/>
        <v>0</v>
      </c>
      <c r="BF166" s="191">
        <f t="shared" si="25"/>
        <v>0</v>
      </c>
      <c r="BG166" s="191">
        <f t="shared" si="26"/>
        <v>0</v>
      </c>
      <c r="BH166" s="191">
        <f t="shared" si="27"/>
        <v>0</v>
      </c>
      <c r="BI166" s="191">
        <f t="shared" si="28"/>
        <v>0</v>
      </c>
      <c r="BJ166" s="110" t="s">
        <v>76</v>
      </c>
      <c r="BK166" s="191">
        <f t="shared" si="29"/>
        <v>0</v>
      </c>
      <c r="BL166" s="110" t="s">
        <v>139</v>
      </c>
      <c r="BM166" s="110" t="s">
        <v>602</v>
      </c>
    </row>
    <row r="167" spans="2:65" s="119" customFormat="1" ht="16.5" customHeight="1">
      <c r="B167" s="120"/>
      <c r="C167" s="192" t="s">
        <v>391</v>
      </c>
      <c r="D167" s="192" t="s">
        <v>135</v>
      </c>
      <c r="E167" s="193" t="s">
        <v>603</v>
      </c>
      <c r="F167" s="297" t="s">
        <v>604</v>
      </c>
      <c r="G167" s="297"/>
      <c r="H167" s="297"/>
      <c r="I167" s="297"/>
      <c r="J167" s="194" t="s">
        <v>197</v>
      </c>
      <c r="K167" s="195">
        <v>1</v>
      </c>
      <c r="L167" s="298"/>
      <c r="M167" s="298"/>
      <c r="N167" s="299">
        <f t="shared" si="20"/>
        <v>0</v>
      </c>
      <c r="O167" s="299"/>
      <c r="P167" s="299"/>
      <c r="Q167" s="299"/>
      <c r="R167" s="123"/>
      <c r="T167" s="187"/>
      <c r="U167" s="188" t="s">
        <v>35</v>
      </c>
      <c r="V167" s="189">
        <v>0</v>
      </c>
      <c r="W167" s="189">
        <f t="shared" si="21"/>
        <v>0</v>
      </c>
      <c r="X167" s="189">
        <v>0</v>
      </c>
      <c r="Y167" s="189">
        <f t="shared" si="22"/>
        <v>0</v>
      </c>
      <c r="Z167" s="189">
        <v>0</v>
      </c>
      <c r="AA167" s="190">
        <f t="shared" si="23"/>
        <v>0</v>
      </c>
      <c r="AR167" s="110" t="s">
        <v>139</v>
      </c>
      <c r="AT167" s="110" t="s">
        <v>135</v>
      </c>
      <c r="AU167" s="110" t="s">
        <v>76</v>
      </c>
      <c r="AY167" s="110" t="s">
        <v>134</v>
      </c>
      <c r="BE167" s="191">
        <f t="shared" si="24"/>
        <v>0</v>
      </c>
      <c r="BF167" s="191">
        <f t="shared" si="25"/>
        <v>0</v>
      </c>
      <c r="BG167" s="191">
        <f t="shared" si="26"/>
        <v>0</v>
      </c>
      <c r="BH167" s="191">
        <f t="shared" si="27"/>
        <v>0</v>
      </c>
      <c r="BI167" s="191">
        <f t="shared" si="28"/>
        <v>0</v>
      </c>
      <c r="BJ167" s="110" t="s">
        <v>76</v>
      </c>
      <c r="BK167" s="191">
        <f t="shared" si="29"/>
        <v>0</v>
      </c>
      <c r="BL167" s="110" t="s">
        <v>139</v>
      </c>
      <c r="BM167" s="110" t="s">
        <v>605</v>
      </c>
    </row>
    <row r="168" spans="2:65" s="119" customFormat="1" ht="16.5" customHeight="1">
      <c r="B168" s="120"/>
      <c r="C168" s="192" t="s">
        <v>397</v>
      </c>
      <c r="D168" s="192" t="s">
        <v>135</v>
      </c>
      <c r="E168" s="193" t="s">
        <v>606</v>
      </c>
      <c r="F168" s="297" t="s">
        <v>607</v>
      </c>
      <c r="G168" s="297"/>
      <c r="H168" s="297"/>
      <c r="I168" s="297"/>
      <c r="J168" s="194" t="s">
        <v>197</v>
      </c>
      <c r="K168" s="195">
        <v>20</v>
      </c>
      <c r="L168" s="298"/>
      <c r="M168" s="298"/>
      <c r="N168" s="299">
        <f t="shared" si="20"/>
        <v>0</v>
      </c>
      <c r="O168" s="299"/>
      <c r="P168" s="299"/>
      <c r="Q168" s="299"/>
      <c r="R168" s="123"/>
      <c r="T168" s="187"/>
      <c r="U168" s="188" t="s">
        <v>35</v>
      </c>
      <c r="V168" s="189">
        <v>0</v>
      </c>
      <c r="W168" s="189">
        <f t="shared" si="21"/>
        <v>0</v>
      </c>
      <c r="X168" s="189">
        <v>0</v>
      </c>
      <c r="Y168" s="189">
        <f t="shared" si="22"/>
        <v>0</v>
      </c>
      <c r="Z168" s="189">
        <v>0</v>
      </c>
      <c r="AA168" s="190">
        <f t="shared" si="23"/>
        <v>0</v>
      </c>
      <c r="AR168" s="110" t="s">
        <v>139</v>
      </c>
      <c r="AT168" s="110" t="s">
        <v>135</v>
      </c>
      <c r="AU168" s="110" t="s">
        <v>76</v>
      </c>
      <c r="AY168" s="110" t="s">
        <v>134</v>
      </c>
      <c r="BE168" s="191">
        <f t="shared" si="24"/>
        <v>0</v>
      </c>
      <c r="BF168" s="191">
        <f t="shared" si="25"/>
        <v>0</v>
      </c>
      <c r="BG168" s="191">
        <f t="shared" si="26"/>
        <v>0</v>
      </c>
      <c r="BH168" s="191">
        <f t="shared" si="27"/>
        <v>0</v>
      </c>
      <c r="BI168" s="191">
        <f t="shared" si="28"/>
        <v>0</v>
      </c>
      <c r="BJ168" s="110" t="s">
        <v>76</v>
      </c>
      <c r="BK168" s="191">
        <f t="shared" si="29"/>
        <v>0</v>
      </c>
      <c r="BL168" s="110" t="s">
        <v>139</v>
      </c>
      <c r="BM168" s="110" t="s">
        <v>608</v>
      </c>
    </row>
    <row r="169" spans="2:65" s="119" customFormat="1" ht="16.5" customHeight="1">
      <c r="B169" s="120"/>
      <c r="C169" s="192" t="s">
        <v>401</v>
      </c>
      <c r="D169" s="192" t="s">
        <v>135</v>
      </c>
      <c r="E169" s="193" t="s">
        <v>609</v>
      </c>
      <c r="F169" s="297" t="s">
        <v>610</v>
      </c>
      <c r="G169" s="297"/>
      <c r="H169" s="297"/>
      <c r="I169" s="297"/>
      <c r="J169" s="194" t="s">
        <v>433</v>
      </c>
      <c r="K169" s="195">
        <v>3</v>
      </c>
      <c r="L169" s="298"/>
      <c r="M169" s="298"/>
      <c r="N169" s="299">
        <f t="shared" si="20"/>
        <v>0</v>
      </c>
      <c r="O169" s="299"/>
      <c r="P169" s="299"/>
      <c r="Q169" s="299"/>
      <c r="R169" s="123"/>
      <c r="T169" s="187"/>
      <c r="U169" s="188" t="s">
        <v>35</v>
      </c>
      <c r="V169" s="189">
        <v>0</v>
      </c>
      <c r="W169" s="189">
        <f t="shared" si="21"/>
        <v>0</v>
      </c>
      <c r="X169" s="189">
        <v>0</v>
      </c>
      <c r="Y169" s="189">
        <f t="shared" si="22"/>
        <v>0</v>
      </c>
      <c r="Z169" s="189">
        <v>0</v>
      </c>
      <c r="AA169" s="190">
        <f t="shared" si="23"/>
        <v>0</v>
      </c>
      <c r="AR169" s="110" t="s">
        <v>139</v>
      </c>
      <c r="AT169" s="110" t="s">
        <v>135</v>
      </c>
      <c r="AU169" s="110" t="s">
        <v>76</v>
      </c>
      <c r="AY169" s="110" t="s">
        <v>134</v>
      </c>
      <c r="BE169" s="191">
        <f t="shared" si="24"/>
        <v>0</v>
      </c>
      <c r="BF169" s="191">
        <f t="shared" si="25"/>
        <v>0</v>
      </c>
      <c r="BG169" s="191">
        <f t="shared" si="26"/>
        <v>0</v>
      </c>
      <c r="BH169" s="191">
        <f t="shared" si="27"/>
        <v>0</v>
      </c>
      <c r="BI169" s="191">
        <f t="shared" si="28"/>
        <v>0</v>
      </c>
      <c r="BJ169" s="110" t="s">
        <v>76</v>
      </c>
      <c r="BK169" s="191">
        <f t="shared" si="29"/>
        <v>0</v>
      </c>
      <c r="BL169" s="110" t="s">
        <v>139</v>
      </c>
      <c r="BM169" s="110" t="s">
        <v>611</v>
      </c>
    </row>
    <row r="170" spans="2:65" s="119" customFormat="1" ht="25.5" customHeight="1">
      <c r="B170" s="120"/>
      <c r="C170" s="192" t="s">
        <v>405</v>
      </c>
      <c r="D170" s="192" t="s">
        <v>135</v>
      </c>
      <c r="E170" s="193" t="s">
        <v>612</v>
      </c>
      <c r="F170" s="297" t="s">
        <v>613</v>
      </c>
      <c r="G170" s="297"/>
      <c r="H170" s="297"/>
      <c r="I170" s="297"/>
      <c r="J170" s="194" t="s">
        <v>433</v>
      </c>
      <c r="K170" s="195">
        <v>1</v>
      </c>
      <c r="L170" s="298"/>
      <c r="M170" s="298"/>
      <c r="N170" s="299">
        <f t="shared" si="20"/>
        <v>0</v>
      </c>
      <c r="O170" s="299"/>
      <c r="P170" s="299"/>
      <c r="Q170" s="299"/>
      <c r="R170" s="123"/>
      <c r="T170" s="187"/>
      <c r="U170" s="188" t="s">
        <v>35</v>
      </c>
      <c r="V170" s="189">
        <v>0</v>
      </c>
      <c r="W170" s="189">
        <f t="shared" si="21"/>
        <v>0</v>
      </c>
      <c r="X170" s="189">
        <v>0</v>
      </c>
      <c r="Y170" s="189">
        <f t="shared" si="22"/>
        <v>0</v>
      </c>
      <c r="Z170" s="189">
        <v>0</v>
      </c>
      <c r="AA170" s="190">
        <f t="shared" si="23"/>
        <v>0</v>
      </c>
      <c r="AR170" s="110" t="s">
        <v>139</v>
      </c>
      <c r="AT170" s="110" t="s">
        <v>135</v>
      </c>
      <c r="AU170" s="110" t="s">
        <v>76</v>
      </c>
      <c r="AY170" s="110" t="s">
        <v>134</v>
      </c>
      <c r="BE170" s="191">
        <f t="shared" si="24"/>
        <v>0</v>
      </c>
      <c r="BF170" s="191">
        <f t="shared" si="25"/>
        <v>0</v>
      </c>
      <c r="BG170" s="191">
        <f t="shared" si="26"/>
        <v>0</v>
      </c>
      <c r="BH170" s="191">
        <f t="shared" si="27"/>
        <v>0</v>
      </c>
      <c r="BI170" s="191">
        <f t="shared" si="28"/>
        <v>0</v>
      </c>
      <c r="BJ170" s="110" t="s">
        <v>76</v>
      </c>
      <c r="BK170" s="191">
        <f t="shared" si="29"/>
        <v>0</v>
      </c>
      <c r="BL170" s="110" t="s">
        <v>139</v>
      </c>
      <c r="BM170" s="110" t="s">
        <v>614</v>
      </c>
    </row>
    <row r="171" spans="2:65" s="119" customFormat="1" ht="25.5" customHeight="1">
      <c r="B171" s="120"/>
      <c r="C171" s="192" t="s">
        <v>411</v>
      </c>
      <c r="D171" s="192" t="s">
        <v>135</v>
      </c>
      <c r="E171" s="193" t="s">
        <v>615</v>
      </c>
      <c r="F171" s="297" t="s">
        <v>616</v>
      </c>
      <c r="G171" s="297"/>
      <c r="H171" s="297"/>
      <c r="I171" s="297"/>
      <c r="J171" s="194" t="s">
        <v>197</v>
      </c>
      <c r="K171" s="195">
        <v>20</v>
      </c>
      <c r="L171" s="298"/>
      <c r="M171" s="298"/>
      <c r="N171" s="299">
        <f t="shared" si="20"/>
        <v>0</v>
      </c>
      <c r="O171" s="299"/>
      <c r="P171" s="299"/>
      <c r="Q171" s="299"/>
      <c r="R171" s="123"/>
      <c r="T171" s="187"/>
      <c r="U171" s="188" t="s">
        <v>35</v>
      </c>
      <c r="V171" s="189">
        <v>0</v>
      </c>
      <c r="W171" s="189">
        <f t="shared" si="21"/>
        <v>0</v>
      </c>
      <c r="X171" s="189">
        <v>0</v>
      </c>
      <c r="Y171" s="189">
        <f t="shared" si="22"/>
        <v>0</v>
      </c>
      <c r="Z171" s="189">
        <v>0</v>
      </c>
      <c r="AA171" s="190">
        <f t="shared" si="23"/>
        <v>0</v>
      </c>
      <c r="AR171" s="110" t="s">
        <v>139</v>
      </c>
      <c r="AT171" s="110" t="s">
        <v>135</v>
      </c>
      <c r="AU171" s="110" t="s">
        <v>76</v>
      </c>
      <c r="AY171" s="110" t="s">
        <v>134</v>
      </c>
      <c r="BE171" s="191">
        <f t="shared" si="24"/>
        <v>0</v>
      </c>
      <c r="BF171" s="191">
        <f t="shared" si="25"/>
        <v>0</v>
      </c>
      <c r="BG171" s="191">
        <f t="shared" si="26"/>
        <v>0</v>
      </c>
      <c r="BH171" s="191">
        <f t="shared" si="27"/>
        <v>0</v>
      </c>
      <c r="BI171" s="191">
        <f t="shared" si="28"/>
        <v>0</v>
      </c>
      <c r="BJ171" s="110" t="s">
        <v>76</v>
      </c>
      <c r="BK171" s="191">
        <f t="shared" si="29"/>
        <v>0</v>
      </c>
      <c r="BL171" s="110" t="s">
        <v>139</v>
      </c>
      <c r="BM171" s="110" t="s">
        <v>617</v>
      </c>
    </row>
    <row r="172" spans="2:65" s="119" customFormat="1" ht="25.5" customHeight="1">
      <c r="B172" s="120"/>
      <c r="C172" s="192" t="s">
        <v>416</v>
      </c>
      <c r="D172" s="192" t="s">
        <v>135</v>
      </c>
      <c r="E172" s="193" t="s">
        <v>618</v>
      </c>
      <c r="F172" s="297" t="s">
        <v>619</v>
      </c>
      <c r="G172" s="297"/>
      <c r="H172" s="297"/>
      <c r="I172" s="297"/>
      <c r="J172" s="194" t="s">
        <v>433</v>
      </c>
      <c r="K172" s="195">
        <v>1</v>
      </c>
      <c r="L172" s="298"/>
      <c r="M172" s="298"/>
      <c r="N172" s="299">
        <f t="shared" si="20"/>
        <v>0</v>
      </c>
      <c r="O172" s="299"/>
      <c r="P172" s="299"/>
      <c r="Q172" s="299"/>
      <c r="R172" s="123"/>
      <c r="T172" s="187"/>
      <c r="U172" s="188" t="s">
        <v>35</v>
      </c>
      <c r="V172" s="189">
        <v>0</v>
      </c>
      <c r="W172" s="189">
        <f t="shared" si="21"/>
        <v>0</v>
      </c>
      <c r="X172" s="189">
        <v>0</v>
      </c>
      <c r="Y172" s="189">
        <f t="shared" si="22"/>
        <v>0</v>
      </c>
      <c r="Z172" s="189">
        <v>0</v>
      </c>
      <c r="AA172" s="190">
        <f t="shared" si="23"/>
        <v>0</v>
      </c>
      <c r="AR172" s="110" t="s">
        <v>139</v>
      </c>
      <c r="AT172" s="110" t="s">
        <v>135</v>
      </c>
      <c r="AU172" s="110" t="s">
        <v>76</v>
      </c>
      <c r="AY172" s="110" t="s">
        <v>134</v>
      </c>
      <c r="BE172" s="191">
        <f t="shared" si="24"/>
        <v>0</v>
      </c>
      <c r="BF172" s="191">
        <f t="shared" si="25"/>
        <v>0</v>
      </c>
      <c r="BG172" s="191">
        <f t="shared" si="26"/>
        <v>0</v>
      </c>
      <c r="BH172" s="191">
        <f t="shared" si="27"/>
        <v>0</v>
      </c>
      <c r="BI172" s="191">
        <f t="shared" si="28"/>
        <v>0</v>
      </c>
      <c r="BJ172" s="110" t="s">
        <v>76</v>
      </c>
      <c r="BK172" s="191">
        <f t="shared" si="29"/>
        <v>0</v>
      </c>
      <c r="BL172" s="110" t="s">
        <v>139</v>
      </c>
      <c r="BM172" s="110" t="s">
        <v>620</v>
      </c>
    </row>
    <row r="173" spans="2:65" s="119" customFormat="1" ht="16.5" customHeight="1">
      <c r="B173" s="120"/>
      <c r="C173" s="192" t="s">
        <v>420</v>
      </c>
      <c r="D173" s="192" t="s">
        <v>135</v>
      </c>
      <c r="E173" s="193" t="s">
        <v>621</v>
      </c>
      <c r="F173" s="297" t="s">
        <v>622</v>
      </c>
      <c r="G173" s="297"/>
      <c r="H173" s="297"/>
      <c r="I173" s="297"/>
      <c r="J173" s="194" t="s">
        <v>197</v>
      </c>
      <c r="K173" s="195">
        <v>25</v>
      </c>
      <c r="L173" s="298"/>
      <c r="M173" s="298"/>
      <c r="N173" s="299">
        <f t="shared" si="20"/>
        <v>0</v>
      </c>
      <c r="O173" s="299"/>
      <c r="P173" s="299"/>
      <c r="Q173" s="299"/>
      <c r="R173" s="123"/>
      <c r="T173" s="187"/>
      <c r="U173" s="188" t="s">
        <v>35</v>
      </c>
      <c r="V173" s="189">
        <v>0</v>
      </c>
      <c r="W173" s="189">
        <f t="shared" si="21"/>
        <v>0</v>
      </c>
      <c r="X173" s="189">
        <v>0</v>
      </c>
      <c r="Y173" s="189">
        <f t="shared" si="22"/>
        <v>0</v>
      </c>
      <c r="Z173" s="189">
        <v>0</v>
      </c>
      <c r="AA173" s="190">
        <f t="shared" si="23"/>
        <v>0</v>
      </c>
      <c r="AR173" s="110" t="s">
        <v>139</v>
      </c>
      <c r="AT173" s="110" t="s">
        <v>135</v>
      </c>
      <c r="AU173" s="110" t="s">
        <v>76</v>
      </c>
      <c r="AY173" s="110" t="s">
        <v>134</v>
      </c>
      <c r="BE173" s="191">
        <f t="shared" si="24"/>
        <v>0</v>
      </c>
      <c r="BF173" s="191">
        <f t="shared" si="25"/>
        <v>0</v>
      </c>
      <c r="BG173" s="191">
        <f t="shared" si="26"/>
        <v>0</v>
      </c>
      <c r="BH173" s="191">
        <f t="shared" si="27"/>
        <v>0</v>
      </c>
      <c r="BI173" s="191">
        <f t="shared" si="28"/>
        <v>0</v>
      </c>
      <c r="BJ173" s="110" t="s">
        <v>76</v>
      </c>
      <c r="BK173" s="191">
        <f t="shared" si="29"/>
        <v>0</v>
      </c>
      <c r="BL173" s="110" t="s">
        <v>139</v>
      </c>
      <c r="BM173" s="110" t="s">
        <v>623</v>
      </c>
    </row>
    <row r="174" spans="2:65" s="119" customFormat="1" ht="16.5" customHeight="1">
      <c r="B174" s="120"/>
      <c r="C174" s="192" t="s">
        <v>624</v>
      </c>
      <c r="D174" s="192" t="s">
        <v>135</v>
      </c>
      <c r="E174" s="193" t="s">
        <v>625</v>
      </c>
      <c r="F174" s="297" t="s">
        <v>626</v>
      </c>
      <c r="G174" s="297"/>
      <c r="H174" s="297"/>
      <c r="I174" s="297"/>
      <c r="J174" s="194" t="s">
        <v>433</v>
      </c>
      <c r="K174" s="195">
        <v>6</v>
      </c>
      <c r="L174" s="298"/>
      <c r="M174" s="298"/>
      <c r="N174" s="299">
        <f t="shared" si="20"/>
        <v>0</v>
      </c>
      <c r="O174" s="299"/>
      <c r="P174" s="299"/>
      <c r="Q174" s="299"/>
      <c r="R174" s="123"/>
      <c r="T174" s="187"/>
      <c r="U174" s="188" t="s">
        <v>35</v>
      </c>
      <c r="V174" s="189">
        <v>0</v>
      </c>
      <c r="W174" s="189">
        <f t="shared" si="21"/>
        <v>0</v>
      </c>
      <c r="X174" s="189">
        <v>0</v>
      </c>
      <c r="Y174" s="189">
        <f t="shared" si="22"/>
        <v>0</v>
      </c>
      <c r="Z174" s="189">
        <v>0</v>
      </c>
      <c r="AA174" s="190">
        <f t="shared" si="23"/>
        <v>0</v>
      </c>
      <c r="AR174" s="110" t="s">
        <v>139</v>
      </c>
      <c r="AT174" s="110" t="s">
        <v>135</v>
      </c>
      <c r="AU174" s="110" t="s">
        <v>76</v>
      </c>
      <c r="AY174" s="110" t="s">
        <v>134</v>
      </c>
      <c r="BE174" s="191">
        <f t="shared" si="24"/>
        <v>0</v>
      </c>
      <c r="BF174" s="191">
        <f t="shared" si="25"/>
        <v>0</v>
      </c>
      <c r="BG174" s="191">
        <f t="shared" si="26"/>
        <v>0</v>
      </c>
      <c r="BH174" s="191">
        <f t="shared" si="27"/>
        <v>0</v>
      </c>
      <c r="BI174" s="191">
        <f t="shared" si="28"/>
        <v>0</v>
      </c>
      <c r="BJ174" s="110" t="s">
        <v>76</v>
      </c>
      <c r="BK174" s="191">
        <f t="shared" si="29"/>
        <v>0</v>
      </c>
      <c r="BL174" s="110" t="s">
        <v>139</v>
      </c>
      <c r="BM174" s="110" t="s">
        <v>627</v>
      </c>
    </row>
    <row r="175" spans="2:65" s="119" customFormat="1" ht="16.5" customHeight="1">
      <c r="B175" s="120"/>
      <c r="C175" s="192" t="s">
        <v>628</v>
      </c>
      <c r="D175" s="192" t="s">
        <v>135</v>
      </c>
      <c r="E175" s="193" t="s">
        <v>629</v>
      </c>
      <c r="F175" s="297" t="s">
        <v>630</v>
      </c>
      <c r="G175" s="297"/>
      <c r="H175" s="297"/>
      <c r="I175" s="297"/>
      <c r="J175" s="194" t="s">
        <v>433</v>
      </c>
      <c r="K175" s="195">
        <v>3</v>
      </c>
      <c r="L175" s="298"/>
      <c r="M175" s="298"/>
      <c r="N175" s="299">
        <f t="shared" si="20"/>
        <v>0</v>
      </c>
      <c r="O175" s="299"/>
      <c r="P175" s="299"/>
      <c r="Q175" s="299"/>
      <c r="R175" s="123"/>
      <c r="T175" s="187"/>
      <c r="U175" s="188" t="s">
        <v>35</v>
      </c>
      <c r="V175" s="189">
        <v>0</v>
      </c>
      <c r="W175" s="189">
        <f t="shared" si="21"/>
        <v>0</v>
      </c>
      <c r="X175" s="189">
        <v>0</v>
      </c>
      <c r="Y175" s="189">
        <f t="shared" si="22"/>
        <v>0</v>
      </c>
      <c r="Z175" s="189">
        <v>0</v>
      </c>
      <c r="AA175" s="190">
        <f t="shared" si="23"/>
        <v>0</v>
      </c>
      <c r="AR175" s="110" t="s">
        <v>139</v>
      </c>
      <c r="AT175" s="110" t="s">
        <v>135</v>
      </c>
      <c r="AU175" s="110" t="s">
        <v>76</v>
      </c>
      <c r="AY175" s="110" t="s">
        <v>134</v>
      </c>
      <c r="BE175" s="191">
        <f t="shared" si="24"/>
        <v>0</v>
      </c>
      <c r="BF175" s="191">
        <f t="shared" si="25"/>
        <v>0</v>
      </c>
      <c r="BG175" s="191">
        <f t="shared" si="26"/>
        <v>0</v>
      </c>
      <c r="BH175" s="191">
        <f t="shared" si="27"/>
        <v>0</v>
      </c>
      <c r="BI175" s="191">
        <f t="shared" si="28"/>
        <v>0</v>
      </c>
      <c r="BJ175" s="110" t="s">
        <v>76</v>
      </c>
      <c r="BK175" s="191">
        <f t="shared" si="29"/>
        <v>0</v>
      </c>
      <c r="BL175" s="110" t="s">
        <v>139</v>
      </c>
      <c r="BM175" s="110" t="s">
        <v>631</v>
      </c>
    </row>
    <row r="176" spans="2:65" s="119" customFormat="1" ht="25.5" customHeight="1">
      <c r="B176" s="120"/>
      <c r="C176" s="192" t="s">
        <v>632</v>
      </c>
      <c r="D176" s="192" t="s">
        <v>135</v>
      </c>
      <c r="E176" s="193" t="s">
        <v>633</v>
      </c>
      <c r="F176" s="297" t="s">
        <v>634</v>
      </c>
      <c r="G176" s="297"/>
      <c r="H176" s="297"/>
      <c r="I176" s="297"/>
      <c r="J176" s="194" t="s">
        <v>433</v>
      </c>
      <c r="K176" s="195">
        <v>1</v>
      </c>
      <c r="L176" s="298"/>
      <c r="M176" s="298"/>
      <c r="N176" s="299">
        <f t="shared" si="20"/>
        <v>0</v>
      </c>
      <c r="O176" s="299"/>
      <c r="P176" s="299"/>
      <c r="Q176" s="299"/>
      <c r="R176" s="123"/>
      <c r="T176" s="187"/>
      <c r="U176" s="188" t="s">
        <v>35</v>
      </c>
      <c r="V176" s="189">
        <v>0</v>
      </c>
      <c r="W176" s="189">
        <f t="shared" si="21"/>
        <v>0</v>
      </c>
      <c r="X176" s="189">
        <v>0</v>
      </c>
      <c r="Y176" s="189">
        <f t="shared" si="22"/>
        <v>0</v>
      </c>
      <c r="Z176" s="189">
        <v>0</v>
      </c>
      <c r="AA176" s="190">
        <f t="shared" si="23"/>
        <v>0</v>
      </c>
      <c r="AR176" s="110" t="s">
        <v>139</v>
      </c>
      <c r="AT176" s="110" t="s">
        <v>135</v>
      </c>
      <c r="AU176" s="110" t="s">
        <v>76</v>
      </c>
      <c r="AY176" s="110" t="s">
        <v>134</v>
      </c>
      <c r="BE176" s="191">
        <f t="shared" si="24"/>
        <v>0</v>
      </c>
      <c r="BF176" s="191">
        <f t="shared" si="25"/>
        <v>0</v>
      </c>
      <c r="BG176" s="191">
        <f t="shared" si="26"/>
        <v>0</v>
      </c>
      <c r="BH176" s="191">
        <f t="shared" si="27"/>
        <v>0</v>
      </c>
      <c r="BI176" s="191">
        <f t="shared" si="28"/>
        <v>0</v>
      </c>
      <c r="BJ176" s="110" t="s">
        <v>76</v>
      </c>
      <c r="BK176" s="191">
        <f t="shared" si="29"/>
        <v>0</v>
      </c>
      <c r="BL176" s="110" t="s">
        <v>139</v>
      </c>
      <c r="BM176" s="110" t="s">
        <v>635</v>
      </c>
    </row>
    <row r="177" spans="2:65" s="119" customFormat="1" ht="16.5" customHeight="1">
      <c r="B177" s="120"/>
      <c r="C177" s="192" t="s">
        <v>636</v>
      </c>
      <c r="D177" s="192" t="s">
        <v>135</v>
      </c>
      <c r="E177" s="193" t="s">
        <v>637</v>
      </c>
      <c r="F177" s="297" t="s">
        <v>638</v>
      </c>
      <c r="G177" s="297"/>
      <c r="H177" s="297"/>
      <c r="I177" s="297"/>
      <c r="J177" s="194" t="s">
        <v>433</v>
      </c>
      <c r="K177" s="195">
        <v>1</v>
      </c>
      <c r="L177" s="298"/>
      <c r="M177" s="298"/>
      <c r="N177" s="299">
        <f t="shared" si="20"/>
        <v>0</v>
      </c>
      <c r="O177" s="299"/>
      <c r="P177" s="299"/>
      <c r="Q177" s="299"/>
      <c r="R177" s="123"/>
      <c r="T177" s="187"/>
      <c r="U177" s="188" t="s">
        <v>35</v>
      </c>
      <c r="V177" s="189">
        <v>0</v>
      </c>
      <c r="W177" s="189">
        <f t="shared" si="21"/>
        <v>0</v>
      </c>
      <c r="X177" s="189">
        <v>0</v>
      </c>
      <c r="Y177" s="189">
        <f t="shared" si="22"/>
        <v>0</v>
      </c>
      <c r="Z177" s="189">
        <v>0</v>
      </c>
      <c r="AA177" s="190">
        <f t="shared" si="23"/>
        <v>0</v>
      </c>
      <c r="AR177" s="110" t="s">
        <v>139</v>
      </c>
      <c r="AT177" s="110" t="s">
        <v>135</v>
      </c>
      <c r="AU177" s="110" t="s">
        <v>76</v>
      </c>
      <c r="AY177" s="110" t="s">
        <v>134</v>
      </c>
      <c r="BE177" s="191">
        <f t="shared" si="24"/>
        <v>0</v>
      </c>
      <c r="BF177" s="191">
        <f t="shared" si="25"/>
        <v>0</v>
      </c>
      <c r="BG177" s="191">
        <f t="shared" si="26"/>
        <v>0</v>
      </c>
      <c r="BH177" s="191">
        <f t="shared" si="27"/>
        <v>0</v>
      </c>
      <c r="BI177" s="191">
        <f t="shared" si="28"/>
        <v>0</v>
      </c>
      <c r="BJ177" s="110" t="s">
        <v>76</v>
      </c>
      <c r="BK177" s="191">
        <f t="shared" si="29"/>
        <v>0</v>
      </c>
      <c r="BL177" s="110" t="s">
        <v>139</v>
      </c>
      <c r="BM177" s="110" t="s">
        <v>639</v>
      </c>
    </row>
    <row r="178" spans="2:65" s="119" customFormat="1" ht="25.5" customHeight="1">
      <c r="B178" s="120"/>
      <c r="C178" s="192" t="s">
        <v>640</v>
      </c>
      <c r="D178" s="192" t="s">
        <v>135</v>
      </c>
      <c r="E178" s="193" t="s">
        <v>641</v>
      </c>
      <c r="F178" s="297" t="s">
        <v>642</v>
      </c>
      <c r="G178" s="297"/>
      <c r="H178" s="297"/>
      <c r="I178" s="297"/>
      <c r="J178" s="194" t="s">
        <v>433</v>
      </c>
      <c r="K178" s="195">
        <v>1</v>
      </c>
      <c r="L178" s="298"/>
      <c r="M178" s="298"/>
      <c r="N178" s="299">
        <f t="shared" si="20"/>
        <v>0</v>
      </c>
      <c r="O178" s="299"/>
      <c r="P178" s="299"/>
      <c r="Q178" s="299"/>
      <c r="R178" s="123"/>
      <c r="T178" s="187"/>
      <c r="U178" s="188" t="s">
        <v>35</v>
      </c>
      <c r="V178" s="189">
        <v>0</v>
      </c>
      <c r="W178" s="189">
        <f t="shared" si="21"/>
        <v>0</v>
      </c>
      <c r="X178" s="189">
        <v>0</v>
      </c>
      <c r="Y178" s="189">
        <f t="shared" si="22"/>
        <v>0</v>
      </c>
      <c r="Z178" s="189">
        <v>0</v>
      </c>
      <c r="AA178" s="190">
        <f t="shared" si="23"/>
        <v>0</v>
      </c>
      <c r="AR178" s="110" t="s">
        <v>139</v>
      </c>
      <c r="AT178" s="110" t="s">
        <v>135</v>
      </c>
      <c r="AU178" s="110" t="s">
        <v>76</v>
      </c>
      <c r="AY178" s="110" t="s">
        <v>134</v>
      </c>
      <c r="BE178" s="191">
        <f t="shared" si="24"/>
        <v>0</v>
      </c>
      <c r="BF178" s="191">
        <f t="shared" si="25"/>
        <v>0</v>
      </c>
      <c r="BG178" s="191">
        <f t="shared" si="26"/>
        <v>0</v>
      </c>
      <c r="BH178" s="191">
        <f t="shared" si="27"/>
        <v>0</v>
      </c>
      <c r="BI178" s="191">
        <f t="shared" si="28"/>
        <v>0</v>
      </c>
      <c r="BJ178" s="110" t="s">
        <v>76</v>
      </c>
      <c r="BK178" s="191">
        <f t="shared" si="29"/>
        <v>0</v>
      </c>
      <c r="BL178" s="110" t="s">
        <v>139</v>
      </c>
      <c r="BM178" s="110" t="s">
        <v>643</v>
      </c>
    </row>
    <row r="179" spans="2:65" s="119" customFormat="1" ht="16.5" customHeight="1">
      <c r="B179" s="120"/>
      <c r="C179" s="192" t="s">
        <v>644</v>
      </c>
      <c r="D179" s="192" t="s">
        <v>135</v>
      </c>
      <c r="E179" s="193" t="s">
        <v>645</v>
      </c>
      <c r="F179" s="297" t="s">
        <v>646</v>
      </c>
      <c r="G179" s="297"/>
      <c r="H179" s="297"/>
      <c r="I179" s="297"/>
      <c r="J179" s="194" t="s">
        <v>433</v>
      </c>
      <c r="K179" s="195">
        <v>2</v>
      </c>
      <c r="L179" s="298"/>
      <c r="M179" s="298"/>
      <c r="N179" s="299">
        <f t="shared" si="20"/>
        <v>0</v>
      </c>
      <c r="O179" s="299"/>
      <c r="P179" s="299"/>
      <c r="Q179" s="299"/>
      <c r="R179" s="123"/>
      <c r="T179" s="187"/>
      <c r="U179" s="188" t="s">
        <v>35</v>
      </c>
      <c r="V179" s="189">
        <v>0</v>
      </c>
      <c r="W179" s="189">
        <f t="shared" si="21"/>
        <v>0</v>
      </c>
      <c r="X179" s="189">
        <v>0</v>
      </c>
      <c r="Y179" s="189">
        <f t="shared" si="22"/>
        <v>0</v>
      </c>
      <c r="Z179" s="189">
        <v>0</v>
      </c>
      <c r="AA179" s="190">
        <f t="shared" si="23"/>
        <v>0</v>
      </c>
      <c r="AR179" s="110" t="s">
        <v>139</v>
      </c>
      <c r="AT179" s="110" t="s">
        <v>135</v>
      </c>
      <c r="AU179" s="110" t="s">
        <v>76</v>
      </c>
      <c r="AY179" s="110" t="s">
        <v>134</v>
      </c>
      <c r="BE179" s="191">
        <f t="shared" si="24"/>
        <v>0</v>
      </c>
      <c r="BF179" s="191">
        <f t="shared" si="25"/>
        <v>0</v>
      </c>
      <c r="BG179" s="191">
        <f t="shared" si="26"/>
        <v>0</v>
      </c>
      <c r="BH179" s="191">
        <f t="shared" si="27"/>
        <v>0</v>
      </c>
      <c r="BI179" s="191">
        <f t="shared" si="28"/>
        <v>0</v>
      </c>
      <c r="BJ179" s="110" t="s">
        <v>76</v>
      </c>
      <c r="BK179" s="191">
        <f t="shared" si="29"/>
        <v>0</v>
      </c>
      <c r="BL179" s="110" t="s">
        <v>139</v>
      </c>
      <c r="BM179" s="110" t="s">
        <v>647</v>
      </c>
    </row>
    <row r="180" spans="2:65" s="119" customFormat="1" ht="16.5" customHeight="1">
      <c r="B180" s="120"/>
      <c r="C180" s="192" t="s">
        <v>648</v>
      </c>
      <c r="D180" s="192" t="s">
        <v>135</v>
      </c>
      <c r="E180" s="193" t="s">
        <v>649</v>
      </c>
      <c r="F180" s="297" t="s">
        <v>650</v>
      </c>
      <c r="G180" s="297"/>
      <c r="H180" s="297"/>
      <c r="I180" s="297"/>
      <c r="J180" s="194" t="s">
        <v>433</v>
      </c>
      <c r="K180" s="195">
        <v>4</v>
      </c>
      <c r="L180" s="298"/>
      <c r="M180" s="298"/>
      <c r="N180" s="299">
        <f t="shared" si="20"/>
        <v>0</v>
      </c>
      <c r="O180" s="299"/>
      <c r="P180" s="299"/>
      <c r="Q180" s="299"/>
      <c r="R180" s="123"/>
      <c r="T180" s="187"/>
      <c r="U180" s="188" t="s">
        <v>35</v>
      </c>
      <c r="V180" s="189">
        <v>0</v>
      </c>
      <c r="W180" s="189">
        <f t="shared" si="21"/>
        <v>0</v>
      </c>
      <c r="X180" s="189">
        <v>0</v>
      </c>
      <c r="Y180" s="189">
        <f t="shared" si="22"/>
        <v>0</v>
      </c>
      <c r="Z180" s="189">
        <v>0</v>
      </c>
      <c r="AA180" s="190">
        <f t="shared" si="23"/>
        <v>0</v>
      </c>
      <c r="AR180" s="110" t="s">
        <v>139</v>
      </c>
      <c r="AT180" s="110" t="s">
        <v>135</v>
      </c>
      <c r="AU180" s="110" t="s">
        <v>76</v>
      </c>
      <c r="AY180" s="110" t="s">
        <v>134</v>
      </c>
      <c r="BE180" s="191">
        <f t="shared" si="24"/>
        <v>0</v>
      </c>
      <c r="BF180" s="191">
        <f t="shared" si="25"/>
        <v>0</v>
      </c>
      <c r="BG180" s="191">
        <f t="shared" si="26"/>
        <v>0</v>
      </c>
      <c r="BH180" s="191">
        <f t="shared" si="27"/>
        <v>0</v>
      </c>
      <c r="BI180" s="191">
        <f t="shared" si="28"/>
        <v>0</v>
      </c>
      <c r="BJ180" s="110" t="s">
        <v>76</v>
      </c>
      <c r="BK180" s="191">
        <f t="shared" si="29"/>
        <v>0</v>
      </c>
      <c r="BL180" s="110" t="s">
        <v>139</v>
      </c>
      <c r="BM180" s="110" t="s">
        <v>651</v>
      </c>
    </row>
    <row r="181" spans="2:65" s="119" customFormat="1" ht="16.5" customHeight="1">
      <c r="B181" s="120"/>
      <c r="C181" s="192" t="s">
        <v>652</v>
      </c>
      <c r="D181" s="192" t="s">
        <v>135</v>
      </c>
      <c r="E181" s="193" t="s">
        <v>653</v>
      </c>
      <c r="F181" s="297" t="s">
        <v>654</v>
      </c>
      <c r="G181" s="297"/>
      <c r="H181" s="297"/>
      <c r="I181" s="297"/>
      <c r="J181" s="194" t="s">
        <v>197</v>
      </c>
      <c r="K181" s="195">
        <v>15</v>
      </c>
      <c r="L181" s="298"/>
      <c r="M181" s="298"/>
      <c r="N181" s="299">
        <f t="shared" si="20"/>
        <v>0</v>
      </c>
      <c r="O181" s="299"/>
      <c r="P181" s="299"/>
      <c r="Q181" s="299"/>
      <c r="R181" s="123"/>
      <c r="T181" s="187"/>
      <c r="U181" s="188" t="s">
        <v>35</v>
      </c>
      <c r="V181" s="189">
        <v>0</v>
      </c>
      <c r="W181" s="189">
        <f t="shared" si="21"/>
        <v>0</v>
      </c>
      <c r="X181" s="189">
        <v>0</v>
      </c>
      <c r="Y181" s="189">
        <f t="shared" si="22"/>
        <v>0</v>
      </c>
      <c r="Z181" s="189">
        <v>0</v>
      </c>
      <c r="AA181" s="190">
        <f t="shared" si="23"/>
        <v>0</v>
      </c>
      <c r="AR181" s="110" t="s">
        <v>139</v>
      </c>
      <c r="AT181" s="110" t="s">
        <v>135</v>
      </c>
      <c r="AU181" s="110" t="s">
        <v>76</v>
      </c>
      <c r="AY181" s="110" t="s">
        <v>134</v>
      </c>
      <c r="BE181" s="191">
        <f t="shared" si="24"/>
        <v>0</v>
      </c>
      <c r="BF181" s="191">
        <f t="shared" si="25"/>
        <v>0</v>
      </c>
      <c r="BG181" s="191">
        <f t="shared" si="26"/>
        <v>0</v>
      </c>
      <c r="BH181" s="191">
        <f t="shared" si="27"/>
        <v>0</v>
      </c>
      <c r="BI181" s="191">
        <f t="shared" si="28"/>
        <v>0</v>
      </c>
      <c r="BJ181" s="110" t="s">
        <v>76</v>
      </c>
      <c r="BK181" s="191">
        <f t="shared" si="29"/>
        <v>0</v>
      </c>
      <c r="BL181" s="110" t="s">
        <v>139</v>
      </c>
      <c r="BM181" s="110" t="s">
        <v>655</v>
      </c>
    </row>
    <row r="182" spans="2:65" s="119" customFormat="1" ht="16.5" customHeight="1">
      <c r="B182" s="120"/>
      <c r="C182" s="192" t="s">
        <v>656</v>
      </c>
      <c r="D182" s="192" t="s">
        <v>135</v>
      </c>
      <c r="E182" s="193" t="s">
        <v>657</v>
      </c>
      <c r="F182" s="297" t="s">
        <v>658</v>
      </c>
      <c r="G182" s="297"/>
      <c r="H182" s="297"/>
      <c r="I182" s="297"/>
      <c r="J182" s="194" t="s">
        <v>197</v>
      </c>
      <c r="K182" s="195">
        <v>8</v>
      </c>
      <c r="L182" s="298"/>
      <c r="M182" s="298"/>
      <c r="N182" s="299">
        <f t="shared" si="20"/>
        <v>0</v>
      </c>
      <c r="O182" s="299"/>
      <c r="P182" s="299"/>
      <c r="Q182" s="299"/>
      <c r="R182" s="123"/>
      <c r="T182" s="187"/>
      <c r="U182" s="188" t="s">
        <v>35</v>
      </c>
      <c r="V182" s="189">
        <v>0</v>
      </c>
      <c r="W182" s="189">
        <f t="shared" si="21"/>
        <v>0</v>
      </c>
      <c r="X182" s="189">
        <v>0</v>
      </c>
      <c r="Y182" s="189">
        <f t="shared" si="22"/>
        <v>0</v>
      </c>
      <c r="Z182" s="189">
        <v>0</v>
      </c>
      <c r="AA182" s="190">
        <f t="shared" si="23"/>
        <v>0</v>
      </c>
      <c r="AR182" s="110" t="s">
        <v>139</v>
      </c>
      <c r="AT182" s="110" t="s">
        <v>135</v>
      </c>
      <c r="AU182" s="110" t="s">
        <v>76</v>
      </c>
      <c r="AY182" s="110" t="s">
        <v>134</v>
      </c>
      <c r="BE182" s="191">
        <f t="shared" si="24"/>
        <v>0</v>
      </c>
      <c r="BF182" s="191">
        <f t="shared" si="25"/>
        <v>0</v>
      </c>
      <c r="BG182" s="191">
        <f t="shared" si="26"/>
        <v>0</v>
      </c>
      <c r="BH182" s="191">
        <f t="shared" si="27"/>
        <v>0</v>
      </c>
      <c r="BI182" s="191">
        <f t="shared" si="28"/>
        <v>0</v>
      </c>
      <c r="BJ182" s="110" t="s">
        <v>76</v>
      </c>
      <c r="BK182" s="191">
        <f t="shared" si="29"/>
        <v>0</v>
      </c>
      <c r="BL182" s="110" t="s">
        <v>139</v>
      </c>
      <c r="BM182" s="110" t="s">
        <v>659</v>
      </c>
    </row>
    <row r="183" spans="2:65" s="119" customFormat="1" ht="16.5" customHeight="1">
      <c r="B183" s="120"/>
      <c r="C183" s="192" t="s">
        <v>660</v>
      </c>
      <c r="D183" s="192" t="s">
        <v>135</v>
      </c>
      <c r="E183" s="193" t="s">
        <v>661</v>
      </c>
      <c r="F183" s="297" t="s">
        <v>662</v>
      </c>
      <c r="G183" s="297"/>
      <c r="H183" s="297"/>
      <c r="I183" s="297"/>
      <c r="J183" s="194" t="s">
        <v>197</v>
      </c>
      <c r="K183" s="195">
        <v>8</v>
      </c>
      <c r="L183" s="298"/>
      <c r="M183" s="298"/>
      <c r="N183" s="299">
        <f t="shared" si="20"/>
        <v>0</v>
      </c>
      <c r="O183" s="299"/>
      <c r="P183" s="299"/>
      <c r="Q183" s="299"/>
      <c r="R183" s="123"/>
      <c r="T183" s="187"/>
      <c r="U183" s="188" t="s">
        <v>35</v>
      </c>
      <c r="V183" s="189">
        <v>0</v>
      </c>
      <c r="W183" s="189">
        <f t="shared" si="21"/>
        <v>0</v>
      </c>
      <c r="X183" s="189">
        <v>0</v>
      </c>
      <c r="Y183" s="189">
        <f t="shared" si="22"/>
        <v>0</v>
      </c>
      <c r="Z183" s="189">
        <v>0</v>
      </c>
      <c r="AA183" s="190">
        <f t="shared" si="23"/>
        <v>0</v>
      </c>
      <c r="AR183" s="110" t="s">
        <v>139</v>
      </c>
      <c r="AT183" s="110" t="s">
        <v>135</v>
      </c>
      <c r="AU183" s="110" t="s">
        <v>76</v>
      </c>
      <c r="AY183" s="110" t="s">
        <v>134</v>
      </c>
      <c r="BE183" s="191">
        <f t="shared" si="24"/>
        <v>0</v>
      </c>
      <c r="BF183" s="191">
        <f t="shared" si="25"/>
        <v>0</v>
      </c>
      <c r="BG183" s="191">
        <f t="shared" si="26"/>
        <v>0</v>
      </c>
      <c r="BH183" s="191">
        <f t="shared" si="27"/>
        <v>0</v>
      </c>
      <c r="BI183" s="191">
        <f t="shared" si="28"/>
        <v>0</v>
      </c>
      <c r="BJ183" s="110" t="s">
        <v>76</v>
      </c>
      <c r="BK183" s="191">
        <f t="shared" si="29"/>
        <v>0</v>
      </c>
      <c r="BL183" s="110" t="s">
        <v>139</v>
      </c>
      <c r="BM183" s="110" t="s">
        <v>663</v>
      </c>
    </row>
    <row r="184" spans="2:65" s="119" customFormat="1" ht="16.5" customHeight="1">
      <c r="B184" s="120"/>
      <c r="C184" s="192" t="s">
        <v>664</v>
      </c>
      <c r="D184" s="192" t="s">
        <v>135</v>
      </c>
      <c r="E184" s="193" t="s">
        <v>665</v>
      </c>
      <c r="F184" s="297" t="s">
        <v>666</v>
      </c>
      <c r="G184" s="297"/>
      <c r="H184" s="297"/>
      <c r="I184" s="297"/>
      <c r="J184" s="194" t="s">
        <v>197</v>
      </c>
      <c r="K184" s="195">
        <v>8</v>
      </c>
      <c r="L184" s="298"/>
      <c r="M184" s="298"/>
      <c r="N184" s="299">
        <f t="shared" si="20"/>
        <v>0</v>
      </c>
      <c r="O184" s="299"/>
      <c r="P184" s="299"/>
      <c r="Q184" s="299"/>
      <c r="R184" s="123"/>
      <c r="T184" s="187"/>
      <c r="U184" s="188" t="s">
        <v>35</v>
      </c>
      <c r="V184" s="189">
        <v>0</v>
      </c>
      <c r="W184" s="189">
        <f t="shared" si="21"/>
        <v>0</v>
      </c>
      <c r="X184" s="189">
        <v>0</v>
      </c>
      <c r="Y184" s="189">
        <f t="shared" si="22"/>
        <v>0</v>
      </c>
      <c r="Z184" s="189">
        <v>0</v>
      </c>
      <c r="AA184" s="190">
        <f t="shared" si="23"/>
        <v>0</v>
      </c>
      <c r="AR184" s="110" t="s">
        <v>139</v>
      </c>
      <c r="AT184" s="110" t="s">
        <v>135</v>
      </c>
      <c r="AU184" s="110" t="s">
        <v>76</v>
      </c>
      <c r="AY184" s="110" t="s">
        <v>134</v>
      </c>
      <c r="BE184" s="191">
        <f t="shared" si="24"/>
        <v>0</v>
      </c>
      <c r="BF184" s="191">
        <f t="shared" si="25"/>
        <v>0</v>
      </c>
      <c r="BG184" s="191">
        <f t="shared" si="26"/>
        <v>0</v>
      </c>
      <c r="BH184" s="191">
        <f t="shared" si="27"/>
        <v>0</v>
      </c>
      <c r="BI184" s="191">
        <f t="shared" si="28"/>
        <v>0</v>
      </c>
      <c r="BJ184" s="110" t="s">
        <v>76</v>
      </c>
      <c r="BK184" s="191">
        <f t="shared" si="29"/>
        <v>0</v>
      </c>
      <c r="BL184" s="110" t="s">
        <v>139</v>
      </c>
      <c r="BM184" s="110" t="s">
        <v>667</v>
      </c>
    </row>
    <row r="185" spans="2:65" s="119" customFormat="1" ht="16.5" customHeight="1">
      <c r="B185" s="120"/>
      <c r="C185" s="192" t="s">
        <v>668</v>
      </c>
      <c r="D185" s="192" t="s">
        <v>135</v>
      </c>
      <c r="E185" s="193" t="s">
        <v>669</v>
      </c>
      <c r="F185" s="297" t="s">
        <v>773</v>
      </c>
      <c r="G185" s="297"/>
      <c r="H185" s="297"/>
      <c r="I185" s="297"/>
      <c r="J185" s="194" t="s">
        <v>372</v>
      </c>
      <c r="K185" s="195">
        <v>1</v>
      </c>
      <c r="L185" s="298"/>
      <c r="M185" s="298"/>
      <c r="N185" s="299">
        <f t="shared" si="20"/>
        <v>0</v>
      </c>
      <c r="O185" s="299"/>
      <c r="P185" s="299"/>
      <c r="Q185" s="299"/>
      <c r="R185" s="123"/>
      <c r="T185" s="187"/>
      <c r="U185" s="188" t="s">
        <v>35</v>
      </c>
      <c r="V185" s="189">
        <v>0</v>
      </c>
      <c r="W185" s="189">
        <f t="shared" si="21"/>
        <v>0</v>
      </c>
      <c r="X185" s="189">
        <v>0</v>
      </c>
      <c r="Y185" s="189">
        <f t="shared" si="22"/>
        <v>0</v>
      </c>
      <c r="Z185" s="189">
        <v>0</v>
      </c>
      <c r="AA185" s="190">
        <f t="shared" si="23"/>
        <v>0</v>
      </c>
      <c r="AR185" s="110" t="s">
        <v>139</v>
      </c>
      <c r="AT185" s="110" t="s">
        <v>135</v>
      </c>
      <c r="AU185" s="110" t="s">
        <v>76</v>
      </c>
      <c r="AY185" s="110" t="s">
        <v>134</v>
      </c>
      <c r="BE185" s="191">
        <f t="shared" si="24"/>
        <v>0</v>
      </c>
      <c r="BF185" s="191">
        <f t="shared" si="25"/>
        <v>0</v>
      </c>
      <c r="BG185" s="191">
        <f t="shared" si="26"/>
        <v>0</v>
      </c>
      <c r="BH185" s="191">
        <f t="shared" si="27"/>
        <v>0</v>
      </c>
      <c r="BI185" s="191">
        <f t="shared" si="28"/>
        <v>0</v>
      </c>
      <c r="BJ185" s="110" t="s">
        <v>76</v>
      </c>
      <c r="BK185" s="191">
        <f t="shared" si="29"/>
        <v>0</v>
      </c>
      <c r="BL185" s="110" t="s">
        <v>139</v>
      </c>
      <c r="BM185" s="110" t="s">
        <v>670</v>
      </c>
    </row>
    <row r="186" spans="2:65" s="119" customFormat="1" ht="76.5" customHeight="1">
      <c r="B186" s="120"/>
      <c r="C186" s="192" t="s">
        <v>671</v>
      </c>
      <c r="D186" s="192" t="s">
        <v>135</v>
      </c>
      <c r="E186" s="193" t="s">
        <v>672</v>
      </c>
      <c r="F186" s="297" t="s">
        <v>774</v>
      </c>
      <c r="G186" s="297"/>
      <c r="H186" s="297"/>
      <c r="I186" s="297"/>
      <c r="J186" s="194" t="s">
        <v>372</v>
      </c>
      <c r="K186" s="195">
        <v>1</v>
      </c>
      <c r="L186" s="298"/>
      <c r="M186" s="298"/>
      <c r="N186" s="299">
        <f t="shared" si="20"/>
        <v>0</v>
      </c>
      <c r="O186" s="299"/>
      <c r="P186" s="299"/>
      <c r="Q186" s="299"/>
      <c r="R186" s="123"/>
      <c r="T186" s="187"/>
      <c r="U186" s="188" t="s">
        <v>35</v>
      </c>
      <c r="V186" s="189">
        <v>0</v>
      </c>
      <c r="W186" s="189">
        <f t="shared" si="21"/>
        <v>0</v>
      </c>
      <c r="X186" s="189">
        <v>0</v>
      </c>
      <c r="Y186" s="189">
        <f t="shared" si="22"/>
        <v>0</v>
      </c>
      <c r="Z186" s="189">
        <v>0</v>
      </c>
      <c r="AA186" s="190">
        <f t="shared" si="23"/>
        <v>0</v>
      </c>
      <c r="AR186" s="110" t="s">
        <v>139</v>
      </c>
      <c r="AT186" s="110" t="s">
        <v>135</v>
      </c>
      <c r="AU186" s="110" t="s">
        <v>76</v>
      </c>
      <c r="AY186" s="110" t="s">
        <v>134</v>
      </c>
      <c r="BE186" s="191">
        <f t="shared" si="24"/>
        <v>0</v>
      </c>
      <c r="BF186" s="191">
        <f t="shared" si="25"/>
        <v>0</v>
      </c>
      <c r="BG186" s="191">
        <f t="shared" si="26"/>
        <v>0</v>
      </c>
      <c r="BH186" s="191">
        <f t="shared" si="27"/>
        <v>0</v>
      </c>
      <c r="BI186" s="191">
        <f t="shared" si="28"/>
        <v>0</v>
      </c>
      <c r="BJ186" s="110" t="s">
        <v>76</v>
      </c>
      <c r="BK186" s="191">
        <f t="shared" si="29"/>
        <v>0</v>
      </c>
      <c r="BL186" s="110" t="s">
        <v>139</v>
      </c>
      <c r="BM186" s="110" t="s">
        <v>673</v>
      </c>
    </row>
    <row r="187" spans="2:65" s="119" customFormat="1" ht="24.75" customHeight="1">
      <c r="B187" s="120"/>
      <c r="C187" s="192" t="s">
        <v>674</v>
      </c>
      <c r="D187" s="192" t="s">
        <v>135</v>
      </c>
      <c r="E187" s="193" t="s">
        <v>675</v>
      </c>
      <c r="F187" s="297" t="s">
        <v>771</v>
      </c>
      <c r="G187" s="297"/>
      <c r="H187" s="297"/>
      <c r="I187" s="297"/>
      <c r="J187" s="194" t="s">
        <v>372</v>
      </c>
      <c r="K187" s="195">
        <v>1</v>
      </c>
      <c r="L187" s="298"/>
      <c r="M187" s="298"/>
      <c r="N187" s="299">
        <f t="shared" si="20"/>
        <v>0</v>
      </c>
      <c r="O187" s="299"/>
      <c r="P187" s="299"/>
      <c r="Q187" s="299"/>
      <c r="R187" s="123"/>
      <c r="T187" s="187"/>
      <c r="U187" s="188" t="s">
        <v>35</v>
      </c>
      <c r="V187" s="189">
        <v>0</v>
      </c>
      <c r="W187" s="189">
        <f t="shared" si="21"/>
        <v>0</v>
      </c>
      <c r="X187" s="189">
        <v>0</v>
      </c>
      <c r="Y187" s="189">
        <f t="shared" si="22"/>
        <v>0</v>
      </c>
      <c r="Z187" s="189">
        <v>0</v>
      </c>
      <c r="AA187" s="190">
        <f t="shared" si="23"/>
        <v>0</v>
      </c>
      <c r="AR187" s="110" t="s">
        <v>139</v>
      </c>
      <c r="AT187" s="110" t="s">
        <v>135</v>
      </c>
      <c r="AU187" s="110" t="s">
        <v>76</v>
      </c>
      <c r="AY187" s="110" t="s">
        <v>134</v>
      </c>
      <c r="BE187" s="191">
        <f t="shared" si="24"/>
        <v>0</v>
      </c>
      <c r="BF187" s="191">
        <f t="shared" si="25"/>
        <v>0</v>
      </c>
      <c r="BG187" s="191">
        <f t="shared" si="26"/>
        <v>0</v>
      </c>
      <c r="BH187" s="191">
        <f t="shared" si="27"/>
        <v>0</v>
      </c>
      <c r="BI187" s="191">
        <f t="shared" si="28"/>
        <v>0</v>
      </c>
      <c r="BJ187" s="110" t="s">
        <v>76</v>
      </c>
      <c r="BK187" s="191">
        <f t="shared" si="29"/>
        <v>0</v>
      </c>
      <c r="BL187" s="110" t="s">
        <v>139</v>
      </c>
      <c r="BM187" s="110" t="s">
        <v>676</v>
      </c>
    </row>
    <row r="188" spans="2:65" s="119" customFormat="1" ht="16.5" customHeight="1">
      <c r="B188" s="120"/>
      <c r="C188" s="192" t="s">
        <v>677</v>
      </c>
      <c r="D188" s="192" t="s">
        <v>135</v>
      </c>
      <c r="E188" s="193" t="s">
        <v>678</v>
      </c>
      <c r="F188" s="297" t="s">
        <v>679</v>
      </c>
      <c r="G188" s="297"/>
      <c r="H188" s="297"/>
      <c r="I188" s="297"/>
      <c r="J188" s="194" t="s">
        <v>433</v>
      </c>
      <c r="K188" s="195">
        <v>1</v>
      </c>
      <c r="L188" s="298"/>
      <c r="M188" s="298"/>
      <c r="N188" s="299">
        <f t="shared" si="20"/>
        <v>0</v>
      </c>
      <c r="O188" s="299"/>
      <c r="P188" s="299"/>
      <c r="Q188" s="299"/>
      <c r="R188" s="123"/>
      <c r="T188" s="187"/>
      <c r="U188" s="188" t="s">
        <v>35</v>
      </c>
      <c r="V188" s="189">
        <v>0</v>
      </c>
      <c r="W188" s="189">
        <f t="shared" si="21"/>
        <v>0</v>
      </c>
      <c r="X188" s="189">
        <v>0</v>
      </c>
      <c r="Y188" s="189">
        <f t="shared" si="22"/>
        <v>0</v>
      </c>
      <c r="Z188" s="189">
        <v>0</v>
      </c>
      <c r="AA188" s="190">
        <f t="shared" si="23"/>
        <v>0</v>
      </c>
      <c r="AR188" s="110" t="s">
        <v>139</v>
      </c>
      <c r="AT188" s="110" t="s">
        <v>135</v>
      </c>
      <c r="AU188" s="110" t="s">
        <v>76</v>
      </c>
      <c r="AY188" s="110" t="s">
        <v>134</v>
      </c>
      <c r="BE188" s="191">
        <f t="shared" si="24"/>
        <v>0</v>
      </c>
      <c r="BF188" s="191">
        <f t="shared" si="25"/>
        <v>0</v>
      </c>
      <c r="BG188" s="191">
        <f t="shared" si="26"/>
        <v>0</v>
      </c>
      <c r="BH188" s="191">
        <f t="shared" si="27"/>
        <v>0</v>
      </c>
      <c r="BI188" s="191">
        <f t="shared" si="28"/>
        <v>0</v>
      </c>
      <c r="BJ188" s="110" t="s">
        <v>76</v>
      </c>
      <c r="BK188" s="191">
        <f t="shared" si="29"/>
        <v>0</v>
      </c>
      <c r="BL188" s="110" t="s">
        <v>139</v>
      </c>
      <c r="BM188" s="110" t="s">
        <v>680</v>
      </c>
    </row>
    <row r="189" spans="2:65" s="119" customFormat="1" ht="25.5" customHeight="1">
      <c r="B189" s="120"/>
      <c r="C189" s="192" t="s">
        <v>681</v>
      </c>
      <c r="D189" s="192" t="s">
        <v>135</v>
      </c>
      <c r="E189" s="193" t="s">
        <v>682</v>
      </c>
      <c r="F189" s="297" t="s">
        <v>683</v>
      </c>
      <c r="G189" s="297"/>
      <c r="H189" s="297"/>
      <c r="I189" s="297"/>
      <c r="J189" s="194" t="s">
        <v>433</v>
      </c>
      <c r="K189" s="195">
        <v>1</v>
      </c>
      <c r="L189" s="298"/>
      <c r="M189" s="298"/>
      <c r="N189" s="299">
        <f t="shared" si="20"/>
        <v>0</v>
      </c>
      <c r="O189" s="299"/>
      <c r="P189" s="299"/>
      <c r="Q189" s="299"/>
      <c r="R189" s="123"/>
      <c r="T189" s="187"/>
      <c r="U189" s="188" t="s">
        <v>35</v>
      </c>
      <c r="V189" s="189">
        <v>0</v>
      </c>
      <c r="W189" s="189">
        <f t="shared" si="21"/>
        <v>0</v>
      </c>
      <c r="X189" s="189">
        <v>0</v>
      </c>
      <c r="Y189" s="189">
        <f t="shared" si="22"/>
        <v>0</v>
      </c>
      <c r="Z189" s="189">
        <v>0</v>
      </c>
      <c r="AA189" s="190">
        <f t="shared" si="23"/>
        <v>0</v>
      </c>
      <c r="AR189" s="110" t="s">
        <v>139</v>
      </c>
      <c r="AT189" s="110" t="s">
        <v>135</v>
      </c>
      <c r="AU189" s="110" t="s">
        <v>76</v>
      </c>
      <c r="AY189" s="110" t="s">
        <v>134</v>
      </c>
      <c r="BE189" s="191">
        <f t="shared" si="24"/>
        <v>0</v>
      </c>
      <c r="BF189" s="191">
        <f t="shared" si="25"/>
        <v>0</v>
      </c>
      <c r="BG189" s="191">
        <f t="shared" si="26"/>
        <v>0</v>
      </c>
      <c r="BH189" s="191">
        <f t="shared" si="27"/>
        <v>0</v>
      </c>
      <c r="BI189" s="191">
        <f t="shared" si="28"/>
        <v>0</v>
      </c>
      <c r="BJ189" s="110" t="s">
        <v>76</v>
      </c>
      <c r="BK189" s="191">
        <f t="shared" si="29"/>
        <v>0</v>
      </c>
      <c r="BL189" s="110" t="s">
        <v>139</v>
      </c>
      <c r="BM189" s="110" t="s">
        <v>684</v>
      </c>
    </row>
    <row r="190" spans="2:65" s="119" customFormat="1" ht="38.25" customHeight="1">
      <c r="B190" s="120"/>
      <c r="C190" s="192" t="s">
        <v>685</v>
      </c>
      <c r="D190" s="192" t="s">
        <v>135</v>
      </c>
      <c r="E190" s="193" t="s">
        <v>686</v>
      </c>
      <c r="F190" s="297" t="s">
        <v>687</v>
      </c>
      <c r="G190" s="297"/>
      <c r="H190" s="297"/>
      <c r="I190" s="297"/>
      <c r="J190" s="194" t="s">
        <v>433</v>
      </c>
      <c r="K190" s="195">
        <v>1</v>
      </c>
      <c r="L190" s="298"/>
      <c r="M190" s="298"/>
      <c r="N190" s="299">
        <f t="shared" si="20"/>
        <v>0</v>
      </c>
      <c r="O190" s="299"/>
      <c r="P190" s="299"/>
      <c r="Q190" s="299"/>
      <c r="R190" s="123"/>
      <c r="T190" s="187"/>
      <c r="U190" s="188" t="s">
        <v>35</v>
      </c>
      <c r="V190" s="189">
        <v>0</v>
      </c>
      <c r="W190" s="189">
        <f t="shared" si="21"/>
        <v>0</v>
      </c>
      <c r="X190" s="189">
        <v>0</v>
      </c>
      <c r="Y190" s="189">
        <f t="shared" si="22"/>
        <v>0</v>
      </c>
      <c r="Z190" s="189">
        <v>0</v>
      </c>
      <c r="AA190" s="190">
        <f t="shared" si="23"/>
        <v>0</v>
      </c>
      <c r="AR190" s="110" t="s">
        <v>139</v>
      </c>
      <c r="AT190" s="110" t="s">
        <v>135</v>
      </c>
      <c r="AU190" s="110" t="s">
        <v>76</v>
      </c>
      <c r="AY190" s="110" t="s">
        <v>134</v>
      </c>
      <c r="BE190" s="191">
        <f t="shared" si="24"/>
        <v>0</v>
      </c>
      <c r="BF190" s="191">
        <f t="shared" si="25"/>
        <v>0</v>
      </c>
      <c r="BG190" s="191">
        <f t="shared" si="26"/>
        <v>0</v>
      </c>
      <c r="BH190" s="191">
        <f t="shared" si="27"/>
        <v>0</v>
      </c>
      <c r="BI190" s="191">
        <f t="shared" si="28"/>
        <v>0</v>
      </c>
      <c r="BJ190" s="110" t="s">
        <v>76</v>
      </c>
      <c r="BK190" s="191">
        <f t="shared" si="29"/>
        <v>0</v>
      </c>
      <c r="BL190" s="110" t="s">
        <v>139</v>
      </c>
      <c r="BM190" s="110" t="s">
        <v>688</v>
      </c>
    </row>
    <row r="191" spans="2:65" s="119" customFormat="1" ht="16.5" customHeight="1">
      <c r="B191" s="120"/>
      <c r="C191" s="192" t="s">
        <v>689</v>
      </c>
      <c r="D191" s="192" t="s">
        <v>135</v>
      </c>
      <c r="E191" s="193" t="s">
        <v>690</v>
      </c>
      <c r="F191" s="297" t="s">
        <v>772</v>
      </c>
      <c r="G191" s="297"/>
      <c r="H191" s="297"/>
      <c r="I191" s="297"/>
      <c r="J191" s="194" t="s">
        <v>197</v>
      </c>
      <c r="K191" s="195">
        <v>15</v>
      </c>
      <c r="L191" s="298"/>
      <c r="M191" s="298"/>
      <c r="N191" s="299">
        <f t="shared" si="20"/>
        <v>0</v>
      </c>
      <c r="O191" s="299"/>
      <c r="P191" s="299"/>
      <c r="Q191" s="299"/>
      <c r="R191" s="123"/>
      <c r="T191" s="187"/>
      <c r="U191" s="188" t="s">
        <v>35</v>
      </c>
      <c r="V191" s="189">
        <v>0</v>
      </c>
      <c r="W191" s="189">
        <f t="shared" si="21"/>
        <v>0</v>
      </c>
      <c r="X191" s="189">
        <v>0</v>
      </c>
      <c r="Y191" s="189">
        <f t="shared" si="22"/>
        <v>0</v>
      </c>
      <c r="Z191" s="189">
        <v>0</v>
      </c>
      <c r="AA191" s="190">
        <f t="shared" si="23"/>
        <v>0</v>
      </c>
      <c r="AR191" s="110" t="s">
        <v>139</v>
      </c>
      <c r="AT191" s="110" t="s">
        <v>135</v>
      </c>
      <c r="AU191" s="110" t="s">
        <v>76</v>
      </c>
      <c r="AY191" s="110" t="s">
        <v>134</v>
      </c>
      <c r="BE191" s="191">
        <f t="shared" si="24"/>
        <v>0</v>
      </c>
      <c r="BF191" s="191">
        <f t="shared" si="25"/>
        <v>0</v>
      </c>
      <c r="BG191" s="191">
        <f t="shared" si="26"/>
        <v>0</v>
      </c>
      <c r="BH191" s="191">
        <f t="shared" si="27"/>
        <v>0</v>
      </c>
      <c r="BI191" s="191">
        <f t="shared" si="28"/>
        <v>0</v>
      </c>
      <c r="BJ191" s="110" t="s">
        <v>76</v>
      </c>
      <c r="BK191" s="191">
        <f t="shared" si="29"/>
        <v>0</v>
      </c>
      <c r="BL191" s="110" t="s">
        <v>139</v>
      </c>
      <c r="BM191" s="110" t="s">
        <v>691</v>
      </c>
    </row>
    <row r="192" spans="2:65" s="119" customFormat="1" ht="38.25" customHeight="1">
      <c r="B192" s="120"/>
      <c r="C192" s="192" t="s">
        <v>692</v>
      </c>
      <c r="D192" s="192" t="s">
        <v>135</v>
      </c>
      <c r="E192" s="193" t="s">
        <v>693</v>
      </c>
      <c r="F192" s="297" t="s">
        <v>694</v>
      </c>
      <c r="G192" s="297"/>
      <c r="H192" s="297"/>
      <c r="I192" s="297"/>
      <c r="J192" s="194" t="s">
        <v>433</v>
      </c>
      <c r="K192" s="195">
        <v>1</v>
      </c>
      <c r="L192" s="298"/>
      <c r="M192" s="298"/>
      <c r="N192" s="299">
        <f>ROUND(L192*K192,2)</f>
        <v>0</v>
      </c>
      <c r="O192" s="299"/>
      <c r="P192" s="299"/>
      <c r="Q192" s="299"/>
      <c r="R192" s="123"/>
      <c r="T192" s="187"/>
      <c r="U192" s="225" t="s">
        <v>35</v>
      </c>
      <c r="V192" s="226">
        <v>0</v>
      </c>
      <c r="W192" s="226">
        <f>V192*K192</f>
        <v>0</v>
      </c>
      <c r="X192" s="226">
        <v>0</v>
      </c>
      <c r="Y192" s="226">
        <f>X192*K192</f>
        <v>0</v>
      </c>
      <c r="Z192" s="226">
        <v>0</v>
      </c>
      <c r="AA192" s="227">
        <f>Z192*K192</f>
        <v>0</v>
      </c>
      <c r="AR192" s="110" t="s">
        <v>139</v>
      </c>
      <c r="AT192" s="110" t="s">
        <v>135</v>
      </c>
      <c r="AU192" s="110" t="s">
        <v>76</v>
      </c>
      <c r="AY192" s="110" t="s">
        <v>134</v>
      </c>
      <c r="BE192" s="191">
        <f>IF(U192="základní",N192,0)</f>
        <v>0</v>
      </c>
      <c r="BF192" s="191">
        <f>IF(U192="snížená",N192,0)</f>
        <v>0</v>
      </c>
      <c r="BG192" s="191">
        <f>IF(U192="zákl. přenesená",N192,0)</f>
        <v>0</v>
      </c>
      <c r="BH192" s="191">
        <f>IF(U192="sníž. přenesená",N192,0)</f>
        <v>0</v>
      </c>
      <c r="BI192" s="191">
        <f>IF(U192="nulová",N192,0)</f>
        <v>0</v>
      </c>
      <c r="BJ192" s="110" t="s">
        <v>76</v>
      </c>
      <c r="BK192" s="191">
        <f>ROUND(L192*K192,2)</f>
        <v>0</v>
      </c>
      <c r="BL192" s="110" t="s">
        <v>139</v>
      </c>
      <c r="BM192" s="110" t="s">
        <v>695</v>
      </c>
    </row>
    <row r="193" spans="2:65" s="119" customFormat="1" ht="38.25" customHeight="1">
      <c r="B193" s="120"/>
      <c r="C193" s="192">
        <v>84</v>
      </c>
      <c r="D193" s="192" t="s">
        <v>135</v>
      </c>
      <c r="E193" s="193" t="s">
        <v>775</v>
      </c>
      <c r="F193" s="297" t="s">
        <v>776</v>
      </c>
      <c r="G193" s="297"/>
      <c r="H193" s="297"/>
      <c r="I193" s="297"/>
      <c r="J193" s="194" t="s">
        <v>433</v>
      </c>
      <c r="K193" s="195">
        <v>1</v>
      </c>
      <c r="L193" s="298"/>
      <c r="M193" s="298"/>
      <c r="N193" s="299">
        <f t="shared" si="20"/>
        <v>0</v>
      </c>
      <c r="O193" s="299"/>
      <c r="P193" s="299"/>
      <c r="Q193" s="299"/>
      <c r="R193" s="123"/>
      <c r="T193" s="187"/>
      <c r="U193" s="225" t="s">
        <v>35</v>
      </c>
      <c r="V193" s="226">
        <v>0</v>
      </c>
      <c r="W193" s="226">
        <f t="shared" si="21"/>
        <v>0</v>
      </c>
      <c r="X193" s="226">
        <v>0</v>
      </c>
      <c r="Y193" s="226">
        <f t="shared" si="22"/>
        <v>0</v>
      </c>
      <c r="Z193" s="226">
        <v>0</v>
      </c>
      <c r="AA193" s="227">
        <f t="shared" si="23"/>
        <v>0</v>
      </c>
      <c r="AR193" s="110" t="s">
        <v>139</v>
      </c>
      <c r="AT193" s="110" t="s">
        <v>135</v>
      </c>
      <c r="AU193" s="110" t="s">
        <v>76</v>
      </c>
      <c r="AY193" s="110" t="s">
        <v>134</v>
      </c>
      <c r="BE193" s="191">
        <f t="shared" si="24"/>
        <v>0</v>
      </c>
      <c r="BF193" s="191">
        <f t="shared" si="25"/>
        <v>0</v>
      </c>
      <c r="BG193" s="191">
        <f t="shared" si="26"/>
        <v>0</v>
      </c>
      <c r="BH193" s="191">
        <f t="shared" si="27"/>
        <v>0</v>
      </c>
      <c r="BI193" s="191">
        <f t="shared" si="28"/>
        <v>0</v>
      </c>
      <c r="BJ193" s="110" t="s">
        <v>76</v>
      </c>
      <c r="BK193" s="191">
        <f t="shared" si="29"/>
        <v>0</v>
      </c>
      <c r="BL193" s="110" t="s">
        <v>139</v>
      </c>
      <c r="BM193" s="110" t="s">
        <v>695</v>
      </c>
    </row>
    <row r="194" spans="2:18" s="119" customFormat="1" ht="6.95" customHeight="1">
      <c r="B194" s="146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8"/>
    </row>
  </sheetData>
  <sheetProtection password="A911" sheet="1" objects="1" scenarios="1"/>
  <mergeCells count="312">
    <mergeCell ref="M29:P29"/>
    <mergeCell ref="M31:P31"/>
    <mergeCell ref="H33:J33"/>
    <mergeCell ref="M33:P33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68:Q68"/>
    <mergeCell ref="F70:P70"/>
    <mergeCell ref="F71:P71"/>
    <mergeCell ref="F72:P72"/>
    <mergeCell ref="M74:P74"/>
    <mergeCell ref="M76:Q76"/>
    <mergeCell ref="M77:Q77"/>
    <mergeCell ref="C79:G79"/>
    <mergeCell ref="N79:Q79"/>
    <mergeCell ref="N81:Q81"/>
    <mergeCell ref="N82:Q82"/>
    <mergeCell ref="N83:Q83"/>
    <mergeCell ref="N84:Q84"/>
    <mergeCell ref="N86:Q86"/>
    <mergeCell ref="L88:Q88"/>
    <mergeCell ref="C94:Q94"/>
    <mergeCell ref="F96:P96"/>
    <mergeCell ref="F97:P97"/>
    <mergeCell ref="F98:P98"/>
    <mergeCell ref="M100:P100"/>
    <mergeCell ref="M102:Q102"/>
    <mergeCell ref="M103:Q103"/>
    <mergeCell ref="F105:I105"/>
    <mergeCell ref="L105:M105"/>
    <mergeCell ref="N105:Q105"/>
    <mergeCell ref="N106:Q106"/>
    <mergeCell ref="N107:Q107"/>
    <mergeCell ref="F108:I108"/>
    <mergeCell ref="L108:M108"/>
    <mergeCell ref="N108:Q108"/>
    <mergeCell ref="F109:I109"/>
    <mergeCell ref="L109:M109"/>
    <mergeCell ref="N109:Q109"/>
    <mergeCell ref="F110:I110"/>
    <mergeCell ref="L110:M110"/>
    <mergeCell ref="N110:Q11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</mergeCells>
  <hyperlinks>
    <hyperlink ref="F1" location="C2" display="1) Krycí list rozpočtu"/>
    <hyperlink ref="H1" location="C87" display="2) Rekapitulace rozpočtu"/>
    <hyperlink ref="L1" location="C113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 scale="93" r:id="rId2"/>
  <headerFooter alignWithMargins="0">
    <oddFooter>&amp;C&amp;"Trebuchet MS,obyčejné"&amp;8Strana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70"/>
  <sheetViews>
    <sheetView showGridLines="0" zoomScaleSheetLayoutView="100" workbookViewId="0" topLeftCell="A66">
      <selection activeCell="L92" sqref="L92:Q92"/>
    </sheetView>
  </sheetViews>
  <sheetFormatPr defaultColWidth="6.7109375" defaultRowHeight="12.75"/>
  <cols>
    <col min="1" max="1" width="6.28125" style="109" customWidth="1"/>
    <col min="2" max="2" width="1.28515625" style="109" customWidth="1"/>
    <col min="3" max="3" width="3.140625" style="109" customWidth="1"/>
    <col min="4" max="4" width="3.28125" style="109" customWidth="1"/>
    <col min="5" max="5" width="13.00390625" style="109" customWidth="1"/>
    <col min="6" max="7" width="8.421875" style="109" customWidth="1"/>
    <col min="8" max="8" width="9.421875" style="109" customWidth="1"/>
    <col min="9" max="9" width="5.28125" style="109" customWidth="1"/>
    <col min="10" max="10" width="3.8515625" style="109" customWidth="1"/>
    <col min="11" max="11" width="8.7109375" style="109" customWidth="1"/>
    <col min="12" max="12" width="9.00390625" style="109" customWidth="1"/>
    <col min="13" max="14" width="4.57421875" style="109" customWidth="1"/>
    <col min="15" max="15" width="1.57421875" style="109" customWidth="1"/>
    <col min="16" max="16" width="9.421875" style="109" customWidth="1"/>
    <col min="17" max="17" width="3.140625" style="109" customWidth="1"/>
    <col min="18" max="18" width="1.28515625" style="109" customWidth="1"/>
    <col min="19" max="19" width="6.140625" style="109" customWidth="1"/>
    <col min="20" max="28" width="6.7109375" style="109" hidden="1" customWidth="1"/>
    <col min="29" max="29" width="8.28125" style="109" customWidth="1"/>
    <col min="30" max="30" width="11.28125" style="109" customWidth="1"/>
    <col min="31" max="31" width="12.28125" style="109" customWidth="1"/>
    <col min="32" max="43" width="6.7109375" style="109" customWidth="1"/>
    <col min="44" max="65" width="6.7109375" style="109" hidden="1" customWidth="1"/>
    <col min="66" max="16384" width="6.7109375" style="109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91</v>
      </c>
      <c r="G1" s="5"/>
      <c r="H1" s="335" t="s">
        <v>92</v>
      </c>
      <c r="I1" s="335"/>
      <c r="J1" s="335"/>
      <c r="K1" s="335"/>
      <c r="L1" s="5" t="s">
        <v>93</v>
      </c>
      <c r="M1" s="3"/>
      <c r="N1" s="3"/>
      <c r="O1" s="4" t="s">
        <v>94</v>
      </c>
      <c r="P1" s="3"/>
      <c r="Q1" s="3"/>
      <c r="R1" s="3"/>
      <c r="S1" s="5" t="s">
        <v>95</v>
      </c>
      <c r="T1" s="5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36" t="s">
        <v>6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S2" s="337" t="s">
        <v>7</v>
      </c>
      <c r="T2" s="337"/>
      <c r="U2" s="337"/>
      <c r="V2" s="337"/>
      <c r="W2" s="337"/>
      <c r="X2" s="337"/>
      <c r="Y2" s="337"/>
      <c r="Z2" s="337"/>
      <c r="AA2" s="337"/>
      <c r="AB2" s="337"/>
      <c r="AC2" s="337"/>
      <c r="AT2" s="110" t="s">
        <v>88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AT3" s="110" t="s">
        <v>81</v>
      </c>
    </row>
    <row r="4" spans="2:46" ht="36.95" customHeight="1">
      <c r="B4" s="114"/>
      <c r="C4" s="317" t="s">
        <v>96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115"/>
      <c r="T4" s="116" t="s">
        <v>12</v>
      </c>
      <c r="AT4" s="110" t="s">
        <v>5</v>
      </c>
    </row>
    <row r="5" spans="2:18" ht="6.95" customHeight="1">
      <c r="B5" s="114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5"/>
    </row>
    <row r="6" spans="2:18" ht="25.35" customHeight="1">
      <c r="B6" s="114"/>
      <c r="C6" s="117"/>
      <c r="D6" s="118" t="s">
        <v>16</v>
      </c>
      <c r="E6" s="117"/>
      <c r="F6" s="318" t="str">
        <f>'Rekapitulace stavby'!K6</f>
        <v>Horky nad Jizerou kanalizace ČSOV 1 a výtlak</v>
      </c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117"/>
      <c r="R6" s="115"/>
    </row>
    <row r="7" spans="2:18" ht="25.35" customHeight="1">
      <c r="B7" s="114"/>
      <c r="C7" s="117"/>
      <c r="D7" s="118" t="s">
        <v>97</v>
      </c>
      <c r="E7" s="117"/>
      <c r="F7" s="318" t="s">
        <v>98</v>
      </c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117"/>
      <c r="R7" s="115"/>
    </row>
    <row r="8" spans="2:18" s="119" customFormat="1" ht="32.85" customHeight="1">
      <c r="B8" s="120"/>
      <c r="C8" s="121"/>
      <c r="D8" s="122" t="s">
        <v>99</v>
      </c>
      <c r="E8" s="121"/>
      <c r="F8" s="338" t="s">
        <v>696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121"/>
      <c r="R8" s="123"/>
    </row>
    <row r="9" spans="2:18" s="119" customFormat="1" ht="14.45" customHeight="1">
      <c r="B9" s="120"/>
      <c r="C9" s="121"/>
      <c r="D9" s="118" t="s">
        <v>18</v>
      </c>
      <c r="E9" s="121"/>
      <c r="F9" s="124"/>
      <c r="G9" s="121"/>
      <c r="H9" s="121"/>
      <c r="I9" s="121"/>
      <c r="J9" s="121"/>
      <c r="K9" s="121"/>
      <c r="L9" s="121"/>
      <c r="M9" s="118" t="s">
        <v>19</v>
      </c>
      <c r="N9" s="121"/>
      <c r="O9" s="124"/>
      <c r="P9" s="121"/>
      <c r="Q9" s="121"/>
      <c r="R9" s="123"/>
    </row>
    <row r="10" spans="2:18" s="119" customFormat="1" ht="14.45" customHeight="1">
      <c r="B10" s="120"/>
      <c r="C10" s="121"/>
      <c r="D10" s="118" t="s">
        <v>20</v>
      </c>
      <c r="E10" s="121"/>
      <c r="F10" s="124" t="s">
        <v>21</v>
      </c>
      <c r="G10" s="121"/>
      <c r="H10" s="121"/>
      <c r="I10" s="121"/>
      <c r="J10" s="121"/>
      <c r="K10" s="121"/>
      <c r="L10" s="121"/>
      <c r="M10" s="118" t="s">
        <v>22</v>
      </c>
      <c r="N10" s="121"/>
      <c r="O10" s="320">
        <f>'Rekapitulace stavby'!AN8</f>
        <v>43440</v>
      </c>
      <c r="P10" s="320"/>
      <c r="Q10" s="121"/>
      <c r="R10" s="123"/>
    </row>
    <row r="11" spans="2:18" s="119" customFormat="1" ht="10.9" customHeight="1"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3"/>
    </row>
    <row r="12" spans="2:18" s="119" customFormat="1" ht="14.45" customHeight="1">
      <c r="B12" s="120"/>
      <c r="C12" s="121"/>
      <c r="D12" s="118" t="s">
        <v>23</v>
      </c>
      <c r="E12" s="121"/>
      <c r="F12" s="121"/>
      <c r="G12" s="121"/>
      <c r="H12" s="121"/>
      <c r="I12" s="121"/>
      <c r="J12" s="121"/>
      <c r="K12" s="121"/>
      <c r="L12" s="121"/>
      <c r="M12" s="118" t="s">
        <v>24</v>
      </c>
      <c r="N12" s="121"/>
      <c r="O12" s="321" t="str">
        <f>IF('Rekapitulace stavby'!AN10="","",'Rekapitulace stavby'!AN10)</f>
        <v/>
      </c>
      <c r="P12" s="321"/>
      <c r="Q12" s="121"/>
      <c r="R12" s="123"/>
    </row>
    <row r="13" spans="2:18" s="119" customFormat="1" ht="18" customHeight="1">
      <c r="B13" s="120"/>
      <c r="C13" s="121"/>
      <c r="D13" s="121"/>
      <c r="E13" s="124" t="str">
        <f>IF('Rekapitulace stavby'!E11="","",'Rekapitulace stavby'!E11)</f>
        <v xml:space="preserve"> </v>
      </c>
      <c r="F13" s="121"/>
      <c r="G13" s="121"/>
      <c r="H13" s="121"/>
      <c r="I13" s="121"/>
      <c r="J13" s="121"/>
      <c r="K13" s="121"/>
      <c r="L13" s="121"/>
      <c r="M13" s="118" t="s">
        <v>25</v>
      </c>
      <c r="N13" s="121"/>
      <c r="O13" s="321" t="str">
        <f>IF('Rekapitulace stavby'!AN11="","",'Rekapitulace stavby'!AN11)</f>
        <v/>
      </c>
      <c r="P13" s="321"/>
      <c r="Q13" s="121"/>
      <c r="R13" s="123"/>
    </row>
    <row r="14" spans="2:18" s="119" customFormat="1" ht="6.95" customHeight="1"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3"/>
    </row>
    <row r="15" spans="2:18" s="119" customFormat="1" ht="14.45" customHeight="1">
      <c r="B15" s="120"/>
      <c r="C15" s="121"/>
      <c r="D15" s="118" t="s">
        <v>26</v>
      </c>
      <c r="E15" s="121"/>
      <c r="F15" s="121"/>
      <c r="G15" s="121"/>
      <c r="H15" s="121"/>
      <c r="I15" s="121"/>
      <c r="J15" s="121"/>
      <c r="K15" s="121"/>
      <c r="L15" s="121"/>
      <c r="M15" s="118" t="s">
        <v>24</v>
      </c>
      <c r="N15" s="121"/>
      <c r="O15" s="321" t="str">
        <f>IF('Rekapitulace stavby'!AN13="","",'Rekapitulace stavby'!AN13)</f>
        <v/>
      </c>
      <c r="P15" s="321"/>
      <c r="Q15" s="121"/>
      <c r="R15" s="123"/>
    </row>
    <row r="16" spans="2:18" s="119" customFormat="1" ht="18" customHeight="1">
      <c r="B16" s="120"/>
      <c r="C16" s="121"/>
      <c r="D16" s="121"/>
      <c r="E16" s="124" t="str">
        <f>IF('Rekapitulace stavby'!E14="","",'Rekapitulace stavby'!E14)</f>
        <v xml:space="preserve"> </v>
      </c>
      <c r="F16" s="121"/>
      <c r="G16" s="121"/>
      <c r="H16" s="121"/>
      <c r="I16" s="121"/>
      <c r="J16" s="121"/>
      <c r="K16" s="121"/>
      <c r="L16" s="121"/>
      <c r="M16" s="118" t="s">
        <v>25</v>
      </c>
      <c r="N16" s="121"/>
      <c r="O16" s="321" t="str">
        <f>IF('Rekapitulace stavby'!AN14="","",'Rekapitulace stavby'!AN14)</f>
        <v/>
      </c>
      <c r="P16" s="321"/>
      <c r="Q16" s="121"/>
      <c r="R16" s="123"/>
    </row>
    <row r="17" spans="2:18" s="119" customFormat="1" ht="6.95" customHeight="1"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3"/>
    </row>
    <row r="18" spans="2:18" s="119" customFormat="1" ht="14.45" customHeight="1">
      <c r="B18" s="120"/>
      <c r="C18" s="121"/>
      <c r="D18" s="118" t="s">
        <v>27</v>
      </c>
      <c r="E18" s="121"/>
      <c r="F18" s="121"/>
      <c r="G18" s="121"/>
      <c r="H18" s="121"/>
      <c r="I18" s="121"/>
      <c r="J18" s="121"/>
      <c r="K18" s="121"/>
      <c r="L18" s="121"/>
      <c r="M18" s="118" t="s">
        <v>24</v>
      </c>
      <c r="N18" s="121"/>
      <c r="O18" s="321" t="str">
        <f>IF('Rekapitulace stavby'!AN16="","",'Rekapitulace stavby'!AN16)</f>
        <v/>
      </c>
      <c r="P18" s="321"/>
      <c r="Q18" s="121"/>
      <c r="R18" s="123"/>
    </row>
    <row r="19" spans="2:18" s="119" customFormat="1" ht="18" customHeight="1">
      <c r="B19" s="120"/>
      <c r="C19" s="121"/>
      <c r="D19" s="121"/>
      <c r="E19" s="124" t="str">
        <f>IF('Rekapitulace stavby'!E17="","",'Rekapitulace stavby'!E17)</f>
        <v xml:space="preserve"> </v>
      </c>
      <c r="F19" s="121"/>
      <c r="G19" s="121"/>
      <c r="H19" s="121"/>
      <c r="I19" s="121"/>
      <c r="J19" s="121"/>
      <c r="K19" s="121"/>
      <c r="L19" s="121"/>
      <c r="M19" s="118" t="s">
        <v>25</v>
      </c>
      <c r="N19" s="121"/>
      <c r="O19" s="321" t="str">
        <f>IF('Rekapitulace stavby'!AN17="","",'Rekapitulace stavby'!AN17)</f>
        <v/>
      </c>
      <c r="P19" s="321"/>
      <c r="Q19" s="121"/>
      <c r="R19" s="123"/>
    </row>
    <row r="20" spans="2:18" s="119" customFormat="1" ht="6.95" customHeight="1">
      <c r="B20" s="120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3"/>
    </row>
    <row r="21" spans="2:18" s="119" customFormat="1" ht="14.45" customHeight="1">
      <c r="B21" s="120"/>
      <c r="C21" s="121"/>
      <c r="D21" s="118" t="s">
        <v>29</v>
      </c>
      <c r="E21" s="121"/>
      <c r="F21" s="121"/>
      <c r="G21" s="121"/>
      <c r="H21" s="121"/>
      <c r="I21" s="121"/>
      <c r="J21" s="121"/>
      <c r="K21" s="121"/>
      <c r="L21" s="121"/>
      <c r="M21" s="118" t="s">
        <v>24</v>
      </c>
      <c r="N21" s="121"/>
      <c r="O21" s="321" t="str">
        <f>IF('Rekapitulace stavby'!AN19="","",'Rekapitulace stavby'!AN19)</f>
        <v/>
      </c>
      <c r="P21" s="321"/>
      <c r="Q21" s="121"/>
      <c r="R21" s="123"/>
    </row>
    <row r="22" spans="2:18" s="119" customFormat="1" ht="18" customHeight="1">
      <c r="B22" s="120"/>
      <c r="C22" s="121"/>
      <c r="D22" s="121"/>
      <c r="E22" s="124" t="str">
        <f>IF('Rekapitulace stavby'!E20="","",'Rekapitulace stavby'!E20)</f>
        <v xml:space="preserve"> </v>
      </c>
      <c r="F22" s="121"/>
      <c r="G22" s="121"/>
      <c r="H22" s="121"/>
      <c r="I22" s="121"/>
      <c r="J22" s="121"/>
      <c r="K22" s="121"/>
      <c r="L22" s="121"/>
      <c r="M22" s="118" t="s">
        <v>25</v>
      </c>
      <c r="N22" s="121"/>
      <c r="O22" s="321" t="str">
        <f>IF('Rekapitulace stavby'!AN20="","",'Rekapitulace stavby'!AN20)</f>
        <v/>
      </c>
      <c r="P22" s="321"/>
      <c r="Q22" s="121"/>
      <c r="R22" s="123"/>
    </row>
    <row r="23" spans="2:18" s="119" customFormat="1" ht="6.95" customHeight="1">
      <c r="B23" s="120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3"/>
    </row>
    <row r="24" spans="2:18" s="119" customFormat="1" ht="14.45" customHeight="1">
      <c r="B24" s="120"/>
      <c r="C24" s="121"/>
      <c r="D24" s="118" t="s">
        <v>30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3"/>
    </row>
    <row r="25" spans="2:18" s="119" customFormat="1" ht="16.5" customHeight="1">
      <c r="B25" s="120"/>
      <c r="C25" s="121"/>
      <c r="D25" s="121"/>
      <c r="E25" s="334"/>
      <c r="F25" s="334"/>
      <c r="G25" s="334"/>
      <c r="H25" s="334"/>
      <c r="I25" s="334"/>
      <c r="J25" s="334"/>
      <c r="K25" s="334"/>
      <c r="L25" s="334"/>
      <c r="M25" s="121"/>
      <c r="N25" s="121"/>
      <c r="O25" s="121"/>
      <c r="P25" s="121"/>
      <c r="Q25" s="121"/>
      <c r="R25" s="123"/>
    </row>
    <row r="26" spans="2:18" s="119" customFormat="1" ht="6.95" customHeight="1">
      <c r="B26" s="120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3"/>
    </row>
    <row r="27" spans="2:18" s="119" customFormat="1" ht="6.95" customHeight="1">
      <c r="B27" s="120"/>
      <c r="C27" s="121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1"/>
      <c r="R27" s="123"/>
    </row>
    <row r="28" spans="2:18" s="119" customFormat="1" ht="14.45" customHeight="1">
      <c r="B28" s="120"/>
      <c r="C28" s="121"/>
      <c r="D28" s="127" t="s">
        <v>101</v>
      </c>
      <c r="E28" s="121"/>
      <c r="F28" s="121"/>
      <c r="G28" s="121"/>
      <c r="H28" s="121"/>
      <c r="I28" s="121"/>
      <c r="J28" s="121"/>
      <c r="K28" s="121"/>
      <c r="L28" s="121"/>
      <c r="M28" s="332">
        <f>N81</f>
        <v>0</v>
      </c>
      <c r="N28" s="332"/>
      <c r="O28" s="332"/>
      <c r="P28" s="332"/>
      <c r="Q28" s="121"/>
      <c r="R28" s="123"/>
    </row>
    <row r="29" spans="2:18" s="119" customFormat="1" ht="14.45" customHeight="1">
      <c r="B29" s="120"/>
      <c r="C29" s="121"/>
      <c r="D29" s="128" t="s">
        <v>102</v>
      </c>
      <c r="E29" s="121"/>
      <c r="F29" s="121"/>
      <c r="G29" s="121"/>
      <c r="H29" s="121"/>
      <c r="I29" s="121"/>
      <c r="J29" s="121"/>
      <c r="K29" s="121"/>
      <c r="L29" s="121"/>
      <c r="M29" s="332">
        <f>N90</f>
        <v>0</v>
      </c>
      <c r="N29" s="332"/>
      <c r="O29" s="332"/>
      <c r="P29" s="332"/>
      <c r="Q29" s="121"/>
      <c r="R29" s="123"/>
    </row>
    <row r="30" spans="2:18" s="119" customFormat="1" ht="6.95" customHeight="1"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3"/>
    </row>
    <row r="31" spans="2:18" s="119" customFormat="1" ht="25.35" customHeight="1">
      <c r="B31" s="120"/>
      <c r="C31" s="121"/>
      <c r="D31" s="129" t="s">
        <v>33</v>
      </c>
      <c r="E31" s="121"/>
      <c r="F31" s="121"/>
      <c r="G31" s="121"/>
      <c r="H31" s="121"/>
      <c r="I31" s="121"/>
      <c r="J31" s="121"/>
      <c r="K31" s="121"/>
      <c r="L31" s="121"/>
      <c r="M31" s="333">
        <f>ROUND(M28+M29,2)</f>
        <v>0</v>
      </c>
      <c r="N31" s="333"/>
      <c r="O31" s="333"/>
      <c r="P31" s="333"/>
      <c r="Q31" s="121"/>
      <c r="R31" s="123"/>
    </row>
    <row r="32" spans="2:18" s="119" customFormat="1" ht="6.95" customHeight="1">
      <c r="B32" s="120"/>
      <c r="C32" s="121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1"/>
      <c r="R32" s="123"/>
    </row>
    <row r="33" spans="2:18" s="119" customFormat="1" ht="14.45" customHeight="1">
      <c r="B33" s="120"/>
      <c r="C33" s="121"/>
      <c r="D33" s="130" t="s">
        <v>34</v>
      </c>
      <c r="E33" s="130" t="s">
        <v>35</v>
      </c>
      <c r="F33" s="131">
        <v>0.21</v>
      </c>
      <c r="G33" s="132" t="s">
        <v>36</v>
      </c>
      <c r="H33" s="330">
        <f>ROUND((SUM(BE90:BE91)+SUM(BE110:BE169)),2)</f>
        <v>0</v>
      </c>
      <c r="I33" s="330"/>
      <c r="J33" s="330"/>
      <c r="K33" s="121"/>
      <c r="L33" s="121"/>
      <c r="M33" s="330">
        <f>ROUND(ROUND((SUM(BE90:BE91)+SUM(BE110:BE169)),2)*F33,2)</f>
        <v>0</v>
      </c>
      <c r="N33" s="330"/>
      <c r="O33" s="330"/>
      <c r="P33" s="330"/>
      <c r="Q33" s="121"/>
      <c r="R33" s="123"/>
    </row>
    <row r="34" spans="2:18" s="119" customFormat="1" ht="14.45" customHeight="1">
      <c r="B34" s="120"/>
      <c r="C34" s="121"/>
      <c r="D34" s="121"/>
      <c r="E34" s="130" t="s">
        <v>37</v>
      </c>
      <c r="F34" s="131">
        <v>0.15</v>
      </c>
      <c r="G34" s="132" t="s">
        <v>36</v>
      </c>
      <c r="H34" s="330">
        <f>ROUND((SUM(BF90:BF91)+SUM(BF110:BF169)),2)</f>
        <v>0</v>
      </c>
      <c r="I34" s="330"/>
      <c r="J34" s="330"/>
      <c r="K34" s="121"/>
      <c r="L34" s="121"/>
      <c r="M34" s="330">
        <f>ROUND(ROUND((SUM(BF90:BF91)+SUM(BF110:BF169)),2)*F34,2)</f>
        <v>0</v>
      </c>
      <c r="N34" s="330"/>
      <c r="O34" s="330"/>
      <c r="P34" s="330"/>
      <c r="Q34" s="121"/>
      <c r="R34" s="123"/>
    </row>
    <row r="35" spans="2:18" s="119" customFormat="1" ht="14.45" customHeight="1" hidden="1">
      <c r="B35" s="120"/>
      <c r="C35" s="121"/>
      <c r="D35" s="121"/>
      <c r="E35" s="130" t="s">
        <v>38</v>
      </c>
      <c r="F35" s="131">
        <v>0.21</v>
      </c>
      <c r="G35" s="132" t="s">
        <v>36</v>
      </c>
      <c r="H35" s="330">
        <f>ROUND((SUM(BG90:BG91)+SUM(BG110:BG169)),2)</f>
        <v>0</v>
      </c>
      <c r="I35" s="330"/>
      <c r="J35" s="330"/>
      <c r="K35" s="121"/>
      <c r="L35" s="121"/>
      <c r="M35" s="330">
        <v>0</v>
      </c>
      <c r="N35" s="330"/>
      <c r="O35" s="330"/>
      <c r="P35" s="330"/>
      <c r="Q35" s="121"/>
      <c r="R35" s="123"/>
    </row>
    <row r="36" spans="2:18" s="119" customFormat="1" ht="14.45" customHeight="1" hidden="1">
      <c r="B36" s="120"/>
      <c r="C36" s="121"/>
      <c r="D36" s="121"/>
      <c r="E36" s="130" t="s">
        <v>39</v>
      </c>
      <c r="F36" s="131">
        <v>0.15</v>
      </c>
      <c r="G36" s="132" t="s">
        <v>36</v>
      </c>
      <c r="H36" s="330">
        <f>ROUND((SUM(BH90:BH91)+SUM(BH110:BH169)),2)</f>
        <v>0</v>
      </c>
      <c r="I36" s="330"/>
      <c r="J36" s="330"/>
      <c r="K36" s="121"/>
      <c r="L36" s="121"/>
      <c r="M36" s="330">
        <v>0</v>
      </c>
      <c r="N36" s="330"/>
      <c r="O36" s="330"/>
      <c r="P36" s="330"/>
      <c r="Q36" s="121"/>
      <c r="R36" s="123"/>
    </row>
    <row r="37" spans="2:18" s="119" customFormat="1" ht="14.45" customHeight="1" hidden="1">
      <c r="B37" s="120"/>
      <c r="C37" s="121"/>
      <c r="D37" s="121"/>
      <c r="E37" s="130" t="s">
        <v>40</v>
      </c>
      <c r="F37" s="131">
        <v>0</v>
      </c>
      <c r="G37" s="132" t="s">
        <v>36</v>
      </c>
      <c r="H37" s="330">
        <f>ROUND((SUM(BI90:BI91)+SUM(BI110:BI169)),2)</f>
        <v>0</v>
      </c>
      <c r="I37" s="330"/>
      <c r="J37" s="330"/>
      <c r="K37" s="121"/>
      <c r="L37" s="121"/>
      <c r="M37" s="330">
        <v>0</v>
      </c>
      <c r="N37" s="330"/>
      <c r="O37" s="330"/>
      <c r="P37" s="330"/>
      <c r="Q37" s="121"/>
      <c r="R37" s="123"/>
    </row>
    <row r="38" spans="2:18" s="119" customFormat="1" ht="6.95" customHeight="1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3"/>
    </row>
    <row r="39" spans="2:18" s="119" customFormat="1" ht="25.35" customHeight="1">
      <c r="B39" s="120"/>
      <c r="C39" s="133"/>
      <c r="D39" s="134" t="s">
        <v>41</v>
      </c>
      <c r="E39" s="135"/>
      <c r="F39" s="135"/>
      <c r="G39" s="136" t="s">
        <v>42</v>
      </c>
      <c r="H39" s="137" t="s">
        <v>43</v>
      </c>
      <c r="I39" s="135"/>
      <c r="J39" s="135"/>
      <c r="K39" s="135"/>
      <c r="L39" s="331">
        <f>SUM(M31:M37)</f>
        <v>0</v>
      </c>
      <c r="M39" s="331"/>
      <c r="N39" s="331"/>
      <c r="O39" s="331"/>
      <c r="P39" s="331"/>
      <c r="Q39" s="133"/>
      <c r="R39" s="123"/>
    </row>
    <row r="40" spans="2:18" s="119" customFormat="1" ht="14.45" customHeight="1"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3"/>
    </row>
    <row r="41" spans="2:18" ht="12.75">
      <c r="B41" s="114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5"/>
    </row>
    <row r="42" spans="2:18" s="119" customFormat="1" ht="15">
      <c r="B42" s="120"/>
      <c r="C42" s="121"/>
      <c r="D42" s="138" t="s">
        <v>44</v>
      </c>
      <c r="E42" s="126"/>
      <c r="F42" s="126"/>
      <c r="G42" s="126"/>
      <c r="H42" s="139"/>
      <c r="I42" s="121"/>
      <c r="J42" s="138" t="s">
        <v>45</v>
      </c>
      <c r="K42" s="126"/>
      <c r="L42" s="126"/>
      <c r="M42" s="126"/>
      <c r="N42" s="126"/>
      <c r="O42" s="126"/>
      <c r="P42" s="139"/>
      <c r="Q42" s="121"/>
      <c r="R42" s="123"/>
    </row>
    <row r="43" spans="2:18" ht="12.75">
      <c r="B43" s="114"/>
      <c r="C43" s="117"/>
      <c r="D43" s="140"/>
      <c r="E43" s="117"/>
      <c r="F43" s="117"/>
      <c r="G43" s="117"/>
      <c r="H43" s="141"/>
      <c r="I43" s="117"/>
      <c r="J43" s="140"/>
      <c r="K43" s="117"/>
      <c r="L43" s="117"/>
      <c r="M43" s="117"/>
      <c r="N43" s="117"/>
      <c r="O43" s="117"/>
      <c r="P43" s="141"/>
      <c r="Q43" s="117"/>
      <c r="R43" s="115"/>
    </row>
    <row r="44" spans="2:18" ht="12.75">
      <c r="B44" s="114"/>
      <c r="C44" s="117"/>
      <c r="D44" s="140"/>
      <c r="E44" s="117"/>
      <c r="F44" s="117"/>
      <c r="G44" s="117"/>
      <c r="H44" s="141"/>
      <c r="I44" s="117"/>
      <c r="J44" s="140"/>
      <c r="K44" s="117"/>
      <c r="L44" s="117"/>
      <c r="M44" s="117"/>
      <c r="N44" s="117"/>
      <c r="O44" s="117"/>
      <c r="P44" s="141"/>
      <c r="Q44" s="117"/>
      <c r="R44" s="115"/>
    </row>
    <row r="45" spans="2:18" ht="12.75">
      <c r="B45" s="114"/>
      <c r="C45" s="117"/>
      <c r="D45" s="140"/>
      <c r="E45" s="117"/>
      <c r="F45" s="117"/>
      <c r="G45" s="117"/>
      <c r="H45" s="141"/>
      <c r="I45" s="117"/>
      <c r="J45" s="140"/>
      <c r="K45" s="117"/>
      <c r="L45" s="117"/>
      <c r="M45" s="117"/>
      <c r="N45" s="117"/>
      <c r="O45" s="117"/>
      <c r="P45" s="141"/>
      <c r="Q45" s="117"/>
      <c r="R45" s="115"/>
    </row>
    <row r="46" spans="2:18" ht="12.75">
      <c r="B46" s="114"/>
      <c r="C46" s="117"/>
      <c r="D46" s="140"/>
      <c r="E46" s="117"/>
      <c r="F46" s="117"/>
      <c r="G46" s="117"/>
      <c r="H46" s="141"/>
      <c r="I46" s="117"/>
      <c r="J46" s="140"/>
      <c r="K46" s="117"/>
      <c r="L46" s="117"/>
      <c r="M46" s="117"/>
      <c r="N46" s="117"/>
      <c r="O46" s="117"/>
      <c r="P46" s="141"/>
      <c r="Q46" s="117"/>
      <c r="R46" s="115"/>
    </row>
    <row r="47" spans="2:18" ht="12.75">
      <c r="B47" s="114"/>
      <c r="C47" s="117"/>
      <c r="D47" s="140"/>
      <c r="E47" s="117"/>
      <c r="F47" s="117"/>
      <c r="G47" s="117"/>
      <c r="H47" s="141"/>
      <c r="I47" s="117"/>
      <c r="J47" s="140"/>
      <c r="K47" s="117"/>
      <c r="L47" s="117"/>
      <c r="M47" s="117"/>
      <c r="N47" s="117"/>
      <c r="O47" s="117"/>
      <c r="P47" s="141"/>
      <c r="Q47" s="117"/>
      <c r="R47" s="115"/>
    </row>
    <row r="48" spans="2:18" ht="12.75">
      <c r="B48" s="114"/>
      <c r="C48" s="117"/>
      <c r="D48" s="140"/>
      <c r="E48" s="117"/>
      <c r="F48" s="117"/>
      <c r="G48" s="117"/>
      <c r="H48" s="141"/>
      <c r="I48" s="117"/>
      <c r="J48" s="140"/>
      <c r="K48" s="117"/>
      <c r="L48" s="117"/>
      <c r="M48" s="117"/>
      <c r="N48" s="117"/>
      <c r="O48" s="117"/>
      <c r="P48" s="141"/>
      <c r="Q48" s="117"/>
      <c r="R48" s="115"/>
    </row>
    <row r="49" spans="2:18" ht="12.75">
      <c r="B49" s="114"/>
      <c r="C49" s="117"/>
      <c r="D49" s="140"/>
      <c r="E49" s="117"/>
      <c r="F49" s="117"/>
      <c r="G49" s="117"/>
      <c r="H49" s="141"/>
      <c r="I49" s="117"/>
      <c r="J49" s="140"/>
      <c r="K49" s="117"/>
      <c r="L49" s="117"/>
      <c r="M49" s="117"/>
      <c r="N49" s="117"/>
      <c r="O49" s="117"/>
      <c r="P49" s="141"/>
      <c r="Q49" s="117"/>
      <c r="R49" s="115"/>
    </row>
    <row r="50" spans="2:18" ht="12.75">
      <c r="B50" s="114"/>
      <c r="C50" s="117"/>
      <c r="D50" s="140"/>
      <c r="E50" s="117"/>
      <c r="F50" s="117"/>
      <c r="G50" s="117"/>
      <c r="H50" s="141"/>
      <c r="I50" s="117"/>
      <c r="J50" s="140"/>
      <c r="K50" s="117"/>
      <c r="L50" s="117"/>
      <c r="M50" s="117"/>
      <c r="N50" s="117"/>
      <c r="O50" s="117"/>
      <c r="P50" s="141"/>
      <c r="Q50" s="117"/>
      <c r="R50" s="115"/>
    </row>
    <row r="51" spans="2:18" s="119" customFormat="1" ht="15">
      <c r="B51" s="120"/>
      <c r="C51" s="121"/>
      <c r="D51" s="142" t="s">
        <v>46</v>
      </c>
      <c r="E51" s="143"/>
      <c r="F51" s="143"/>
      <c r="G51" s="144" t="s">
        <v>47</v>
      </c>
      <c r="H51" s="145"/>
      <c r="I51" s="121"/>
      <c r="J51" s="142" t="s">
        <v>46</v>
      </c>
      <c r="K51" s="143"/>
      <c r="L51" s="143"/>
      <c r="M51" s="143"/>
      <c r="N51" s="144" t="s">
        <v>47</v>
      </c>
      <c r="O51" s="143"/>
      <c r="P51" s="145"/>
      <c r="Q51" s="121"/>
      <c r="R51" s="123"/>
    </row>
    <row r="52" spans="2:18" ht="12.75">
      <c r="B52" s="114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5"/>
    </row>
    <row r="53" spans="2:18" s="119" customFormat="1" ht="15">
      <c r="B53" s="120"/>
      <c r="C53" s="121"/>
      <c r="D53" s="138" t="s">
        <v>48</v>
      </c>
      <c r="E53" s="126"/>
      <c r="F53" s="126"/>
      <c r="G53" s="126"/>
      <c r="H53" s="139"/>
      <c r="I53" s="121"/>
      <c r="J53" s="138" t="s">
        <v>49</v>
      </c>
      <c r="K53" s="126"/>
      <c r="L53" s="126"/>
      <c r="M53" s="126"/>
      <c r="N53" s="126"/>
      <c r="O53" s="126"/>
      <c r="P53" s="139"/>
      <c r="Q53" s="121"/>
      <c r="R53" s="123"/>
    </row>
    <row r="54" spans="2:18" ht="12.75">
      <c r="B54" s="114"/>
      <c r="C54" s="117"/>
      <c r="D54" s="140"/>
      <c r="E54" s="117"/>
      <c r="F54" s="117"/>
      <c r="G54" s="117"/>
      <c r="H54" s="141"/>
      <c r="I54" s="117"/>
      <c r="J54" s="140"/>
      <c r="K54" s="117"/>
      <c r="L54" s="117"/>
      <c r="M54" s="117"/>
      <c r="N54" s="117"/>
      <c r="O54" s="117"/>
      <c r="P54" s="141"/>
      <c r="Q54" s="117"/>
      <c r="R54" s="115"/>
    </row>
    <row r="55" spans="2:18" ht="12.75">
      <c r="B55" s="114"/>
      <c r="C55" s="117"/>
      <c r="D55" s="140"/>
      <c r="E55" s="117"/>
      <c r="F55" s="117"/>
      <c r="G55" s="117"/>
      <c r="H55" s="141"/>
      <c r="I55" s="117"/>
      <c r="J55" s="140"/>
      <c r="K55" s="117"/>
      <c r="L55" s="117"/>
      <c r="M55" s="117"/>
      <c r="N55" s="117"/>
      <c r="O55" s="117"/>
      <c r="P55" s="141"/>
      <c r="Q55" s="117"/>
      <c r="R55" s="115"/>
    </row>
    <row r="56" spans="2:18" ht="12.75">
      <c r="B56" s="114"/>
      <c r="C56" s="117"/>
      <c r="D56" s="140"/>
      <c r="E56" s="117"/>
      <c r="F56" s="117"/>
      <c r="G56" s="117"/>
      <c r="H56" s="141"/>
      <c r="I56" s="117"/>
      <c r="J56" s="140"/>
      <c r="K56" s="117"/>
      <c r="L56" s="117"/>
      <c r="M56" s="117"/>
      <c r="N56" s="117"/>
      <c r="O56" s="117"/>
      <c r="P56" s="141"/>
      <c r="Q56" s="117"/>
      <c r="R56" s="115"/>
    </row>
    <row r="57" spans="2:18" ht="12.75">
      <c r="B57" s="114"/>
      <c r="C57" s="117"/>
      <c r="D57" s="140"/>
      <c r="E57" s="117"/>
      <c r="F57" s="117"/>
      <c r="G57" s="117"/>
      <c r="H57" s="141"/>
      <c r="I57" s="117"/>
      <c r="J57" s="140"/>
      <c r="K57" s="117"/>
      <c r="L57" s="117"/>
      <c r="M57" s="117"/>
      <c r="N57" s="117"/>
      <c r="O57" s="117"/>
      <c r="P57" s="141"/>
      <c r="Q57" s="117"/>
      <c r="R57" s="115"/>
    </row>
    <row r="58" spans="2:18" ht="12.75">
      <c r="B58" s="114"/>
      <c r="C58" s="117"/>
      <c r="D58" s="140"/>
      <c r="E58" s="117"/>
      <c r="F58" s="117"/>
      <c r="G58" s="117"/>
      <c r="H58" s="141"/>
      <c r="I58" s="117"/>
      <c r="J58" s="140"/>
      <c r="K58" s="117"/>
      <c r="L58" s="117"/>
      <c r="M58" s="117"/>
      <c r="N58" s="117"/>
      <c r="O58" s="117"/>
      <c r="P58" s="141"/>
      <c r="Q58" s="117"/>
      <c r="R58" s="115"/>
    </row>
    <row r="59" spans="2:18" ht="12.75">
      <c r="B59" s="114"/>
      <c r="C59" s="117"/>
      <c r="D59" s="140"/>
      <c r="E59" s="117"/>
      <c r="F59" s="117"/>
      <c r="G59" s="117"/>
      <c r="H59" s="141"/>
      <c r="I59" s="117"/>
      <c r="J59" s="140"/>
      <c r="K59" s="117"/>
      <c r="L59" s="117"/>
      <c r="M59" s="117"/>
      <c r="N59" s="117"/>
      <c r="O59" s="117"/>
      <c r="P59" s="141"/>
      <c r="Q59" s="117"/>
      <c r="R59" s="115"/>
    </row>
    <row r="60" spans="2:18" ht="12.75">
      <c r="B60" s="114"/>
      <c r="C60" s="117"/>
      <c r="D60" s="140"/>
      <c r="E60" s="117"/>
      <c r="F60" s="117"/>
      <c r="G60" s="117"/>
      <c r="H60" s="141"/>
      <c r="I60" s="117"/>
      <c r="J60" s="140"/>
      <c r="K60" s="117"/>
      <c r="L60" s="117"/>
      <c r="M60" s="117"/>
      <c r="N60" s="117"/>
      <c r="O60" s="117"/>
      <c r="P60" s="141"/>
      <c r="Q60" s="117"/>
      <c r="R60" s="115"/>
    </row>
    <row r="61" spans="2:18" ht="12.75">
      <c r="B61" s="114"/>
      <c r="C61" s="117"/>
      <c r="D61" s="140"/>
      <c r="E61" s="117"/>
      <c r="F61" s="117"/>
      <c r="G61" s="117"/>
      <c r="H61" s="141"/>
      <c r="I61" s="117"/>
      <c r="J61" s="140"/>
      <c r="K61" s="117"/>
      <c r="L61" s="117"/>
      <c r="M61" s="117"/>
      <c r="N61" s="117"/>
      <c r="O61" s="117"/>
      <c r="P61" s="141"/>
      <c r="Q61" s="117"/>
      <c r="R61" s="115"/>
    </row>
    <row r="62" spans="2:18" s="119" customFormat="1" ht="15">
      <c r="B62" s="120"/>
      <c r="C62" s="121"/>
      <c r="D62" s="142" t="s">
        <v>46</v>
      </c>
      <c r="E62" s="143"/>
      <c r="F62" s="143"/>
      <c r="G62" s="144" t="s">
        <v>47</v>
      </c>
      <c r="H62" s="145"/>
      <c r="I62" s="121"/>
      <c r="J62" s="142" t="s">
        <v>46</v>
      </c>
      <c r="K62" s="143"/>
      <c r="L62" s="143"/>
      <c r="M62" s="143"/>
      <c r="N62" s="144" t="s">
        <v>47</v>
      </c>
      <c r="O62" s="143"/>
      <c r="P62" s="145"/>
      <c r="Q62" s="121"/>
      <c r="R62" s="123"/>
    </row>
    <row r="63" spans="2:18" s="119" customFormat="1" ht="14.45" customHeight="1"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8"/>
    </row>
    <row r="67" spans="2:18" s="119" customFormat="1" ht="6.95" customHeight="1"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1"/>
    </row>
    <row r="68" spans="2:18" s="119" customFormat="1" ht="36.95" customHeight="1">
      <c r="B68" s="120"/>
      <c r="C68" s="317" t="s">
        <v>103</v>
      </c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7"/>
      <c r="R68" s="123"/>
    </row>
    <row r="69" spans="2:18" s="119" customFormat="1" ht="6.95" customHeight="1"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3"/>
    </row>
    <row r="70" spans="2:18" s="119" customFormat="1" ht="30" customHeight="1">
      <c r="B70" s="120"/>
      <c r="C70" s="118" t="s">
        <v>16</v>
      </c>
      <c r="D70" s="121"/>
      <c r="E70" s="121"/>
      <c r="F70" s="318" t="str">
        <f>F6</f>
        <v>Horky nad Jizerou kanalizace ČSOV 1 a výtlak</v>
      </c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121"/>
      <c r="R70" s="123"/>
    </row>
    <row r="71" spans="2:18" ht="30" customHeight="1">
      <c r="B71" s="114"/>
      <c r="C71" s="118" t="s">
        <v>97</v>
      </c>
      <c r="D71" s="117"/>
      <c r="E71" s="117"/>
      <c r="F71" s="318" t="s">
        <v>98</v>
      </c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117"/>
      <c r="R71" s="115"/>
    </row>
    <row r="72" spans="2:18" s="119" customFormat="1" ht="36.95" customHeight="1">
      <c r="B72" s="120"/>
      <c r="C72" s="152" t="s">
        <v>99</v>
      </c>
      <c r="D72" s="121"/>
      <c r="E72" s="121"/>
      <c r="F72" s="319" t="str">
        <f>F8</f>
        <v>01.3 - SO 01.3 Příjezdová komunikace a zpevněné plochy</v>
      </c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121"/>
      <c r="R72" s="123"/>
    </row>
    <row r="73" spans="2:18" s="119" customFormat="1" ht="6.95" customHeight="1"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3"/>
    </row>
    <row r="74" spans="2:18" s="119" customFormat="1" ht="18" customHeight="1">
      <c r="B74" s="120"/>
      <c r="C74" s="118" t="s">
        <v>20</v>
      </c>
      <c r="D74" s="121"/>
      <c r="E74" s="121"/>
      <c r="F74" s="124" t="str">
        <f>F10</f>
        <v xml:space="preserve"> </v>
      </c>
      <c r="G74" s="121"/>
      <c r="H74" s="121"/>
      <c r="I74" s="121"/>
      <c r="J74" s="121"/>
      <c r="K74" s="118" t="s">
        <v>22</v>
      </c>
      <c r="L74" s="121"/>
      <c r="M74" s="320">
        <f>IF(O10="","",O10)</f>
        <v>43440</v>
      </c>
      <c r="N74" s="320"/>
      <c r="O74" s="320"/>
      <c r="P74" s="320"/>
      <c r="Q74" s="121"/>
      <c r="R74" s="123"/>
    </row>
    <row r="75" spans="2:18" s="119" customFormat="1" ht="6.9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3"/>
    </row>
    <row r="76" spans="2:18" s="119" customFormat="1" ht="15">
      <c r="B76" s="120"/>
      <c r="C76" s="118" t="s">
        <v>23</v>
      </c>
      <c r="D76" s="121"/>
      <c r="E76" s="121"/>
      <c r="F76" s="124" t="str">
        <f>E13</f>
        <v xml:space="preserve"> </v>
      </c>
      <c r="G76" s="121"/>
      <c r="H76" s="121"/>
      <c r="I76" s="121"/>
      <c r="J76" s="121"/>
      <c r="K76" s="118" t="s">
        <v>27</v>
      </c>
      <c r="L76" s="121"/>
      <c r="M76" s="321" t="str">
        <f>E19</f>
        <v xml:space="preserve"> </v>
      </c>
      <c r="N76" s="321"/>
      <c r="O76" s="321"/>
      <c r="P76" s="321"/>
      <c r="Q76" s="321"/>
      <c r="R76" s="123"/>
    </row>
    <row r="77" spans="2:18" s="119" customFormat="1" ht="14.45" customHeight="1">
      <c r="B77" s="120"/>
      <c r="C77" s="118" t="s">
        <v>26</v>
      </c>
      <c r="D77" s="121"/>
      <c r="E77" s="121"/>
      <c r="F77" s="124" t="str">
        <f>IF(E16="","",E16)</f>
        <v xml:space="preserve"> </v>
      </c>
      <c r="G77" s="121"/>
      <c r="H77" s="121"/>
      <c r="I77" s="121"/>
      <c r="J77" s="121"/>
      <c r="K77" s="118" t="s">
        <v>29</v>
      </c>
      <c r="L77" s="121"/>
      <c r="M77" s="321" t="str">
        <f>E22</f>
        <v xml:space="preserve"> </v>
      </c>
      <c r="N77" s="321"/>
      <c r="O77" s="321"/>
      <c r="P77" s="321"/>
      <c r="Q77" s="321"/>
      <c r="R77" s="123"/>
    </row>
    <row r="78" spans="2:18" s="119" customFormat="1" ht="10.35" customHeight="1"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3"/>
    </row>
    <row r="79" spans="2:18" s="119" customFormat="1" ht="29.25" customHeight="1">
      <c r="B79" s="120"/>
      <c r="C79" s="328" t="s">
        <v>104</v>
      </c>
      <c r="D79" s="328"/>
      <c r="E79" s="328"/>
      <c r="F79" s="328"/>
      <c r="G79" s="328"/>
      <c r="H79" s="133"/>
      <c r="I79" s="133"/>
      <c r="J79" s="133"/>
      <c r="K79" s="133"/>
      <c r="L79" s="133"/>
      <c r="M79" s="133"/>
      <c r="N79" s="328" t="s">
        <v>105</v>
      </c>
      <c r="O79" s="328"/>
      <c r="P79" s="328"/>
      <c r="Q79" s="328"/>
      <c r="R79" s="123"/>
    </row>
    <row r="80" spans="2:18" s="119" customFormat="1" ht="10.35" customHeight="1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3"/>
    </row>
    <row r="81" spans="2:47" s="119" customFormat="1" ht="29.25" customHeight="1">
      <c r="B81" s="120"/>
      <c r="C81" s="153" t="s">
        <v>106</v>
      </c>
      <c r="D81" s="121"/>
      <c r="E81" s="121"/>
      <c r="F81" s="121"/>
      <c r="G81" s="121"/>
      <c r="H81" s="121"/>
      <c r="I81" s="121"/>
      <c r="J81" s="121"/>
      <c r="K81" s="121"/>
      <c r="L81" s="264"/>
      <c r="M81" s="264"/>
      <c r="N81" s="329">
        <f>N82</f>
        <v>0</v>
      </c>
      <c r="O81" s="329"/>
      <c r="P81" s="329"/>
      <c r="Q81" s="329"/>
      <c r="R81" s="123"/>
      <c r="AU81" s="110" t="s">
        <v>107</v>
      </c>
    </row>
    <row r="82" spans="2:18" s="158" customFormat="1" ht="24.95" customHeight="1">
      <c r="B82" s="154"/>
      <c r="C82" s="155"/>
      <c r="D82" s="156" t="s">
        <v>108</v>
      </c>
      <c r="E82" s="155"/>
      <c r="F82" s="155"/>
      <c r="G82" s="155"/>
      <c r="H82" s="155"/>
      <c r="I82" s="155"/>
      <c r="J82" s="155"/>
      <c r="K82" s="155"/>
      <c r="L82" s="265"/>
      <c r="M82" s="265"/>
      <c r="N82" s="325">
        <f>SUM(N83:Q88)</f>
        <v>0</v>
      </c>
      <c r="O82" s="325"/>
      <c r="P82" s="325"/>
      <c r="Q82" s="325"/>
      <c r="R82" s="157"/>
    </row>
    <row r="83" spans="2:18" s="200" customFormat="1" ht="19.9" customHeight="1">
      <c r="B83" s="196"/>
      <c r="C83" s="197"/>
      <c r="D83" s="198" t="s">
        <v>109</v>
      </c>
      <c r="E83" s="197"/>
      <c r="F83" s="197"/>
      <c r="G83" s="197"/>
      <c r="H83" s="197"/>
      <c r="I83" s="197"/>
      <c r="J83" s="197"/>
      <c r="K83" s="197"/>
      <c r="L83" s="266"/>
      <c r="M83" s="266"/>
      <c r="N83" s="324">
        <f>N112</f>
        <v>0</v>
      </c>
      <c r="O83" s="324"/>
      <c r="P83" s="324"/>
      <c r="Q83" s="324"/>
      <c r="R83" s="199"/>
    </row>
    <row r="84" spans="2:18" s="200" customFormat="1" ht="19.9" customHeight="1">
      <c r="B84" s="196"/>
      <c r="C84" s="197"/>
      <c r="D84" s="198" t="s">
        <v>697</v>
      </c>
      <c r="E84" s="197"/>
      <c r="F84" s="197"/>
      <c r="G84" s="197"/>
      <c r="H84" s="197"/>
      <c r="I84" s="197"/>
      <c r="J84" s="197"/>
      <c r="K84" s="197"/>
      <c r="L84" s="266"/>
      <c r="M84" s="266"/>
      <c r="N84" s="324">
        <f>N123</f>
        <v>0</v>
      </c>
      <c r="O84" s="324"/>
      <c r="P84" s="324"/>
      <c r="Q84" s="324"/>
      <c r="R84" s="199"/>
    </row>
    <row r="85" spans="2:18" s="200" customFormat="1" ht="19.9" customHeight="1">
      <c r="B85" s="196"/>
      <c r="C85" s="197"/>
      <c r="D85" s="198" t="s">
        <v>698</v>
      </c>
      <c r="E85" s="197"/>
      <c r="F85" s="197"/>
      <c r="G85" s="197"/>
      <c r="H85" s="197"/>
      <c r="I85" s="197"/>
      <c r="J85" s="197"/>
      <c r="K85" s="197"/>
      <c r="L85" s="266"/>
      <c r="M85" s="266"/>
      <c r="N85" s="324">
        <f>N130</f>
        <v>0</v>
      </c>
      <c r="O85" s="324"/>
      <c r="P85" s="324"/>
      <c r="Q85" s="324"/>
      <c r="R85" s="199"/>
    </row>
    <row r="86" spans="2:18" s="200" customFormat="1" ht="19.9" customHeight="1">
      <c r="B86" s="196"/>
      <c r="C86" s="197"/>
      <c r="D86" s="198" t="s">
        <v>699</v>
      </c>
      <c r="E86" s="197"/>
      <c r="F86" s="197"/>
      <c r="G86" s="197"/>
      <c r="H86" s="197"/>
      <c r="I86" s="197"/>
      <c r="J86" s="197"/>
      <c r="K86" s="197"/>
      <c r="L86" s="266"/>
      <c r="M86" s="266"/>
      <c r="N86" s="324">
        <f>N154</f>
        <v>0</v>
      </c>
      <c r="O86" s="324"/>
      <c r="P86" s="324"/>
      <c r="Q86" s="324"/>
      <c r="R86" s="199"/>
    </row>
    <row r="87" spans="2:18" s="200" customFormat="1" ht="19.9" customHeight="1">
      <c r="B87" s="196"/>
      <c r="C87" s="197"/>
      <c r="D87" s="198" t="s">
        <v>114</v>
      </c>
      <c r="E87" s="197"/>
      <c r="F87" s="197"/>
      <c r="G87" s="197"/>
      <c r="H87" s="197"/>
      <c r="I87" s="197"/>
      <c r="J87" s="197"/>
      <c r="K87" s="197"/>
      <c r="L87" s="266"/>
      <c r="M87" s="266"/>
      <c r="N87" s="324">
        <f>N158</f>
        <v>0</v>
      </c>
      <c r="O87" s="324"/>
      <c r="P87" s="324"/>
      <c r="Q87" s="324"/>
      <c r="R87" s="199"/>
    </row>
    <row r="88" spans="2:18" s="200" customFormat="1" ht="19.9" customHeight="1">
      <c r="B88" s="196"/>
      <c r="C88" s="197"/>
      <c r="D88" s="198" t="s">
        <v>115</v>
      </c>
      <c r="E88" s="197"/>
      <c r="F88" s="197"/>
      <c r="G88" s="197"/>
      <c r="H88" s="197"/>
      <c r="I88" s="197"/>
      <c r="J88" s="197"/>
      <c r="K88" s="197"/>
      <c r="L88" s="266"/>
      <c r="M88" s="266"/>
      <c r="N88" s="324">
        <f>N168</f>
        <v>0</v>
      </c>
      <c r="O88" s="324"/>
      <c r="P88" s="324"/>
      <c r="Q88" s="324"/>
      <c r="R88" s="199"/>
    </row>
    <row r="89" spans="2:18" s="119" customFormat="1" ht="21.75" customHeight="1"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264"/>
      <c r="M89" s="264"/>
      <c r="N89" s="264"/>
      <c r="O89" s="264"/>
      <c r="P89" s="264"/>
      <c r="Q89" s="264"/>
      <c r="R89" s="123"/>
    </row>
    <row r="90" spans="2:21" s="119" customFormat="1" ht="29.25" customHeight="1">
      <c r="B90" s="120"/>
      <c r="C90" s="153"/>
      <c r="D90" s="121"/>
      <c r="E90" s="121"/>
      <c r="F90" s="121"/>
      <c r="G90" s="121"/>
      <c r="H90" s="121"/>
      <c r="I90" s="121"/>
      <c r="J90" s="121"/>
      <c r="K90" s="121"/>
      <c r="L90" s="264"/>
      <c r="M90" s="264"/>
      <c r="N90" s="326"/>
      <c r="O90" s="326"/>
      <c r="P90" s="326"/>
      <c r="Q90" s="326"/>
      <c r="R90" s="123"/>
      <c r="T90" s="159"/>
      <c r="U90" s="160" t="s">
        <v>34</v>
      </c>
    </row>
    <row r="91" spans="2:18" s="119" customFormat="1" ht="18" customHeight="1"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264"/>
      <c r="M91" s="264"/>
      <c r="N91" s="264"/>
      <c r="O91" s="264"/>
      <c r="P91" s="264"/>
      <c r="Q91" s="264"/>
      <c r="R91" s="123"/>
    </row>
    <row r="92" spans="2:18" s="119" customFormat="1" ht="29.25" customHeight="1">
      <c r="B92" s="120"/>
      <c r="C92" s="161" t="s">
        <v>799</v>
      </c>
      <c r="D92" s="133"/>
      <c r="E92" s="133"/>
      <c r="F92" s="133"/>
      <c r="G92" s="133"/>
      <c r="H92" s="133"/>
      <c r="I92" s="133"/>
      <c r="J92" s="133"/>
      <c r="K92" s="133"/>
      <c r="L92" s="327">
        <f>ROUND(SUM(N81),2)</f>
        <v>0</v>
      </c>
      <c r="M92" s="327"/>
      <c r="N92" s="327"/>
      <c r="O92" s="327"/>
      <c r="P92" s="327"/>
      <c r="Q92" s="327"/>
      <c r="R92" s="123"/>
    </row>
    <row r="93" spans="2:18" s="119" customFormat="1" ht="6.95" customHeight="1"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8"/>
    </row>
    <row r="97" spans="2:18" s="119" customFormat="1" ht="6.95" customHeight="1">
      <c r="B97" s="149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1"/>
    </row>
    <row r="98" spans="2:18" s="119" customFormat="1" ht="36.95" customHeight="1">
      <c r="B98" s="120"/>
      <c r="C98" s="317" t="s">
        <v>120</v>
      </c>
      <c r="D98" s="317"/>
      <c r="E98" s="317"/>
      <c r="F98" s="317"/>
      <c r="G98" s="317"/>
      <c r="H98" s="317"/>
      <c r="I98" s="317"/>
      <c r="J98" s="317"/>
      <c r="K98" s="317"/>
      <c r="L98" s="317"/>
      <c r="M98" s="317"/>
      <c r="N98" s="317"/>
      <c r="O98" s="317"/>
      <c r="P98" s="317"/>
      <c r="Q98" s="317"/>
      <c r="R98" s="123"/>
    </row>
    <row r="99" spans="2:18" s="119" customFormat="1" ht="6.95" customHeight="1">
      <c r="B99" s="120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3"/>
    </row>
    <row r="100" spans="2:18" s="119" customFormat="1" ht="30" customHeight="1">
      <c r="B100" s="120"/>
      <c r="C100" s="118" t="s">
        <v>16</v>
      </c>
      <c r="D100" s="121"/>
      <c r="E100" s="121"/>
      <c r="F100" s="318" t="str">
        <f>F6</f>
        <v>Horky nad Jizerou kanalizace ČSOV 1 a výtlak</v>
      </c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121"/>
      <c r="R100" s="123"/>
    </row>
    <row r="101" spans="2:18" ht="30" customHeight="1">
      <c r="B101" s="114"/>
      <c r="C101" s="118" t="s">
        <v>97</v>
      </c>
      <c r="D101" s="117"/>
      <c r="E101" s="117"/>
      <c r="F101" s="318" t="s">
        <v>98</v>
      </c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117"/>
      <c r="R101" s="115"/>
    </row>
    <row r="102" spans="2:18" s="119" customFormat="1" ht="36.95" customHeight="1">
      <c r="B102" s="120"/>
      <c r="C102" s="152" t="s">
        <v>99</v>
      </c>
      <c r="D102" s="121"/>
      <c r="E102" s="121"/>
      <c r="F102" s="319" t="str">
        <f>F8</f>
        <v>01.3 - SO 01.3 Příjezdová komunikace a zpevněné plochy</v>
      </c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121"/>
      <c r="R102" s="123"/>
    </row>
    <row r="103" spans="2:18" s="119" customFormat="1" ht="6.95" customHeight="1"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3"/>
    </row>
    <row r="104" spans="2:18" s="119" customFormat="1" ht="18" customHeight="1" hidden="1">
      <c r="B104" s="120"/>
      <c r="C104" s="118" t="s">
        <v>20</v>
      </c>
      <c r="D104" s="121"/>
      <c r="E104" s="121"/>
      <c r="F104" s="124" t="str">
        <f>F10</f>
        <v xml:space="preserve"> </v>
      </c>
      <c r="G104" s="121"/>
      <c r="H104" s="121"/>
      <c r="I104" s="121"/>
      <c r="J104" s="121"/>
      <c r="K104" s="118" t="s">
        <v>22</v>
      </c>
      <c r="L104" s="121"/>
      <c r="M104" s="320">
        <f>IF(O10="","",O10)</f>
        <v>43440</v>
      </c>
      <c r="N104" s="320"/>
      <c r="O104" s="320"/>
      <c r="P104" s="320"/>
      <c r="Q104" s="121"/>
      <c r="R104" s="123"/>
    </row>
    <row r="105" spans="2:18" s="119" customFormat="1" ht="6.95" customHeight="1" hidden="1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3"/>
    </row>
    <row r="106" spans="2:18" s="119" customFormat="1" ht="15" hidden="1">
      <c r="B106" s="120"/>
      <c r="C106" s="118" t="s">
        <v>23</v>
      </c>
      <c r="D106" s="121"/>
      <c r="E106" s="121"/>
      <c r="F106" s="124" t="str">
        <f>E13</f>
        <v xml:space="preserve"> </v>
      </c>
      <c r="G106" s="121"/>
      <c r="H106" s="121"/>
      <c r="I106" s="121"/>
      <c r="J106" s="121"/>
      <c r="K106" s="118" t="s">
        <v>27</v>
      </c>
      <c r="L106" s="121"/>
      <c r="M106" s="321" t="str">
        <f>E19</f>
        <v xml:space="preserve"> </v>
      </c>
      <c r="N106" s="321"/>
      <c r="O106" s="321"/>
      <c r="P106" s="321"/>
      <c r="Q106" s="321"/>
      <c r="R106" s="123"/>
    </row>
    <row r="107" spans="2:18" s="119" customFormat="1" ht="14.45" customHeight="1" hidden="1">
      <c r="B107" s="120"/>
      <c r="C107" s="118" t="s">
        <v>26</v>
      </c>
      <c r="D107" s="121"/>
      <c r="E107" s="121"/>
      <c r="F107" s="124" t="str">
        <f>IF(E16="","",E16)</f>
        <v xml:space="preserve"> </v>
      </c>
      <c r="G107" s="121"/>
      <c r="H107" s="121"/>
      <c r="I107" s="121"/>
      <c r="J107" s="121"/>
      <c r="K107" s="118" t="s">
        <v>29</v>
      </c>
      <c r="L107" s="121"/>
      <c r="M107" s="321" t="str">
        <f>E22</f>
        <v xml:space="preserve"> </v>
      </c>
      <c r="N107" s="321"/>
      <c r="O107" s="321"/>
      <c r="P107" s="321"/>
      <c r="Q107" s="321"/>
      <c r="R107" s="123"/>
    </row>
    <row r="108" spans="2:18" s="119" customFormat="1" ht="10.35" customHeight="1"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3"/>
    </row>
    <row r="109" spans="2:27" s="167" customFormat="1" ht="29.25" customHeight="1">
      <c r="B109" s="162"/>
      <c r="C109" s="163" t="s">
        <v>121</v>
      </c>
      <c r="D109" s="164" t="s">
        <v>122</v>
      </c>
      <c r="E109" s="164" t="s">
        <v>52</v>
      </c>
      <c r="F109" s="322" t="s">
        <v>123</v>
      </c>
      <c r="G109" s="322"/>
      <c r="H109" s="322"/>
      <c r="I109" s="322"/>
      <c r="J109" s="164" t="s">
        <v>124</v>
      </c>
      <c r="K109" s="164" t="s">
        <v>125</v>
      </c>
      <c r="L109" s="322" t="s">
        <v>126</v>
      </c>
      <c r="M109" s="322"/>
      <c r="N109" s="323" t="s">
        <v>105</v>
      </c>
      <c r="O109" s="323"/>
      <c r="P109" s="323"/>
      <c r="Q109" s="323"/>
      <c r="R109" s="166"/>
      <c r="T109" s="168" t="s">
        <v>127</v>
      </c>
      <c r="U109" s="169" t="s">
        <v>34</v>
      </c>
      <c r="V109" s="169" t="s">
        <v>128</v>
      </c>
      <c r="W109" s="169" t="s">
        <v>129</v>
      </c>
      <c r="X109" s="169" t="s">
        <v>700</v>
      </c>
      <c r="Y109" s="169" t="s">
        <v>701</v>
      </c>
      <c r="Z109" s="169" t="s">
        <v>132</v>
      </c>
      <c r="AA109" s="170" t="s">
        <v>133</v>
      </c>
    </row>
    <row r="110" spans="2:63" s="119" customFormat="1" ht="29.25" customHeight="1">
      <c r="B110" s="120"/>
      <c r="C110" s="171" t="s">
        <v>101</v>
      </c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315">
        <f>N81</f>
        <v>0</v>
      </c>
      <c r="O110" s="315"/>
      <c r="P110" s="315"/>
      <c r="Q110" s="315"/>
      <c r="R110" s="123"/>
      <c r="T110" s="172"/>
      <c r="U110" s="126"/>
      <c r="V110" s="126"/>
      <c r="W110" s="173">
        <f>W111</f>
        <v>60.808690999999996</v>
      </c>
      <c r="X110" s="126"/>
      <c r="Y110" s="173">
        <f>Y111</f>
        <v>31.302123</v>
      </c>
      <c r="Z110" s="126"/>
      <c r="AA110" s="174">
        <f>AA111</f>
        <v>0</v>
      </c>
      <c r="AT110" s="110" t="s">
        <v>68</v>
      </c>
      <c r="AU110" s="110" t="s">
        <v>107</v>
      </c>
      <c r="BK110" s="175">
        <f>BK111</f>
        <v>0</v>
      </c>
    </row>
    <row r="111" spans="2:63" s="180" customFormat="1" ht="37.35" customHeight="1">
      <c r="B111" s="176"/>
      <c r="C111" s="177"/>
      <c r="D111" s="178" t="s">
        <v>108</v>
      </c>
      <c r="E111" s="178"/>
      <c r="F111" s="178"/>
      <c r="G111" s="178"/>
      <c r="H111" s="178"/>
      <c r="I111" s="178"/>
      <c r="J111" s="178"/>
      <c r="K111" s="178"/>
      <c r="L111" s="178"/>
      <c r="M111" s="178"/>
      <c r="N111" s="316">
        <f>N82</f>
        <v>0</v>
      </c>
      <c r="O111" s="316"/>
      <c r="P111" s="316"/>
      <c r="Q111" s="316"/>
      <c r="R111" s="179"/>
      <c r="T111" s="181"/>
      <c r="U111" s="177"/>
      <c r="V111" s="177"/>
      <c r="W111" s="182">
        <f>W112+W123+W130+W154+W158+W168</f>
        <v>60.808690999999996</v>
      </c>
      <c r="X111" s="177"/>
      <c r="Y111" s="182">
        <f>Y112+Y123+Y130+Y154+Y158+Y168</f>
        <v>31.302123</v>
      </c>
      <c r="Z111" s="177"/>
      <c r="AA111" s="183">
        <f>AA112+AA123+AA130+AA154+AA158+AA168</f>
        <v>0</v>
      </c>
      <c r="AR111" s="184" t="s">
        <v>76</v>
      </c>
      <c r="AT111" s="185" t="s">
        <v>68</v>
      </c>
      <c r="AU111" s="185" t="s">
        <v>69</v>
      </c>
      <c r="AY111" s="184" t="s">
        <v>134</v>
      </c>
      <c r="BK111" s="186">
        <f>BK112+BK123+BK130+BK154+BK158+BK168</f>
        <v>0</v>
      </c>
    </row>
    <row r="112" spans="2:63" s="180" customFormat="1" ht="19.9" customHeight="1">
      <c r="B112" s="176"/>
      <c r="C112" s="177"/>
      <c r="D112" s="201" t="s">
        <v>109</v>
      </c>
      <c r="E112" s="201"/>
      <c r="F112" s="201"/>
      <c r="G112" s="201"/>
      <c r="H112" s="201"/>
      <c r="I112" s="201"/>
      <c r="J112" s="201"/>
      <c r="K112" s="201"/>
      <c r="L112" s="201"/>
      <c r="M112" s="201"/>
      <c r="N112" s="306">
        <f>SUM(N113:Q119)</f>
        <v>0</v>
      </c>
      <c r="O112" s="306"/>
      <c r="P112" s="306"/>
      <c r="Q112" s="306"/>
      <c r="R112" s="179"/>
      <c r="T112" s="181"/>
      <c r="U112" s="177"/>
      <c r="V112" s="177"/>
      <c r="W112" s="182">
        <f>SUM(W113:W122)</f>
        <v>4.112769</v>
      </c>
      <c r="X112" s="177"/>
      <c r="Y112" s="182">
        <f>SUM(Y113:Y122)</f>
        <v>0</v>
      </c>
      <c r="Z112" s="177"/>
      <c r="AA112" s="183">
        <f>SUM(AA113:AA122)</f>
        <v>0</v>
      </c>
      <c r="AR112" s="184" t="s">
        <v>76</v>
      </c>
      <c r="AT112" s="185" t="s">
        <v>68</v>
      </c>
      <c r="AU112" s="185" t="s">
        <v>76</v>
      </c>
      <c r="AY112" s="184" t="s">
        <v>134</v>
      </c>
      <c r="BK112" s="186">
        <f>SUM(BK113:BK122)</f>
        <v>0</v>
      </c>
    </row>
    <row r="113" spans="2:65" s="119" customFormat="1" ht="25.5" customHeight="1">
      <c r="B113" s="120"/>
      <c r="C113" s="192" t="s">
        <v>76</v>
      </c>
      <c r="D113" s="192" t="s">
        <v>135</v>
      </c>
      <c r="E113" s="193" t="s">
        <v>148</v>
      </c>
      <c r="F113" s="297" t="s">
        <v>149</v>
      </c>
      <c r="G113" s="297"/>
      <c r="H113" s="297"/>
      <c r="I113" s="297"/>
      <c r="J113" s="194" t="s">
        <v>150</v>
      </c>
      <c r="K113" s="195">
        <v>17.319</v>
      </c>
      <c r="L113" s="298"/>
      <c r="M113" s="298"/>
      <c r="N113" s="299">
        <f>ROUND(L113*K113,2)</f>
        <v>0</v>
      </c>
      <c r="O113" s="299"/>
      <c r="P113" s="299"/>
      <c r="Q113" s="299"/>
      <c r="R113" s="123"/>
      <c r="T113" s="187"/>
      <c r="U113" s="188" t="s">
        <v>35</v>
      </c>
      <c r="V113" s="189">
        <v>0.09700000000000002</v>
      </c>
      <c r="W113" s="189">
        <f>V113*K113</f>
        <v>1.6799430000000002</v>
      </c>
      <c r="X113" s="189">
        <v>0</v>
      </c>
      <c r="Y113" s="189">
        <f>X113*K113</f>
        <v>0</v>
      </c>
      <c r="Z113" s="189">
        <v>0</v>
      </c>
      <c r="AA113" s="190">
        <f>Z113*K113</f>
        <v>0</v>
      </c>
      <c r="AR113" s="110" t="s">
        <v>139</v>
      </c>
      <c r="AT113" s="110" t="s">
        <v>135</v>
      </c>
      <c r="AU113" s="110" t="s">
        <v>81</v>
      </c>
      <c r="AY113" s="110" t="s">
        <v>134</v>
      </c>
      <c r="BE113" s="191">
        <f>IF(U113="základní",N113,0)</f>
        <v>0</v>
      </c>
      <c r="BF113" s="191">
        <f>IF(U113="snížená",N113,0)</f>
        <v>0</v>
      </c>
      <c r="BG113" s="191">
        <f>IF(U113="zákl. přenesená",N113,0)</f>
        <v>0</v>
      </c>
      <c r="BH113" s="191">
        <f>IF(U113="sníž. přenesená",N113,0)</f>
        <v>0</v>
      </c>
      <c r="BI113" s="191">
        <f>IF(U113="nulová",N113,0)</f>
        <v>0</v>
      </c>
      <c r="BJ113" s="110" t="s">
        <v>76</v>
      </c>
      <c r="BK113" s="191">
        <f>ROUND(L113*K113,2)</f>
        <v>0</v>
      </c>
      <c r="BL113" s="110" t="s">
        <v>139</v>
      </c>
      <c r="BM113" s="110" t="s">
        <v>702</v>
      </c>
    </row>
    <row r="114" spans="2:51" s="207" customFormat="1" ht="16.5" customHeight="1">
      <c r="B114" s="202"/>
      <c r="C114" s="203"/>
      <c r="D114" s="203"/>
      <c r="E114" s="204"/>
      <c r="F114" s="304" t="s">
        <v>703</v>
      </c>
      <c r="G114" s="304"/>
      <c r="H114" s="304"/>
      <c r="I114" s="304"/>
      <c r="J114" s="203"/>
      <c r="K114" s="205">
        <v>17.319</v>
      </c>
      <c r="L114" s="228"/>
      <c r="M114" s="228"/>
      <c r="N114" s="203"/>
      <c r="O114" s="203"/>
      <c r="P114" s="203"/>
      <c r="Q114" s="203"/>
      <c r="R114" s="206"/>
      <c r="T114" s="208"/>
      <c r="U114" s="203"/>
      <c r="V114" s="203"/>
      <c r="W114" s="203"/>
      <c r="X114" s="203"/>
      <c r="Y114" s="203"/>
      <c r="Z114" s="203"/>
      <c r="AA114" s="209"/>
      <c r="AT114" s="210" t="s">
        <v>141</v>
      </c>
      <c r="AU114" s="210" t="s">
        <v>81</v>
      </c>
      <c r="AV114" s="207" t="s">
        <v>81</v>
      </c>
      <c r="AW114" s="207" t="s">
        <v>28</v>
      </c>
      <c r="AX114" s="207" t="s">
        <v>69</v>
      </c>
      <c r="AY114" s="210" t="s">
        <v>134</v>
      </c>
    </row>
    <row r="115" spans="2:51" s="216" customFormat="1" ht="16.5" customHeight="1">
      <c r="B115" s="211"/>
      <c r="C115" s="212"/>
      <c r="D115" s="212"/>
      <c r="E115" s="213"/>
      <c r="F115" s="302" t="s">
        <v>142</v>
      </c>
      <c r="G115" s="302"/>
      <c r="H115" s="302"/>
      <c r="I115" s="302"/>
      <c r="J115" s="212"/>
      <c r="K115" s="214">
        <v>17.319</v>
      </c>
      <c r="L115" s="229"/>
      <c r="M115" s="229"/>
      <c r="N115" s="212"/>
      <c r="O115" s="212"/>
      <c r="P115" s="212"/>
      <c r="Q115" s="212"/>
      <c r="R115" s="215"/>
      <c r="T115" s="217"/>
      <c r="U115" s="212"/>
      <c r="V115" s="212"/>
      <c r="W115" s="212"/>
      <c r="X115" s="212"/>
      <c r="Y115" s="212"/>
      <c r="Z115" s="212"/>
      <c r="AA115" s="218"/>
      <c r="AT115" s="219" t="s">
        <v>141</v>
      </c>
      <c r="AU115" s="219" t="s">
        <v>81</v>
      </c>
      <c r="AV115" s="216" t="s">
        <v>139</v>
      </c>
      <c r="AW115" s="216" t="s">
        <v>28</v>
      </c>
      <c r="AX115" s="216" t="s">
        <v>76</v>
      </c>
      <c r="AY115" s="219" t="s">
        <v>134</v>
      </c>
    </row>
    <row r="116" spans="2:65" s="119" customFormat="1" ht="25.5" customHeight="1">
      <c r="B116" s="120"/>
      <c r="C116" s="192" t="s">
        <v>81</v>
      </c>
      <c r="D116" s="192" t="s">
        <v>135</v>
      </c>
      <c r="E116" s="193"/>
      <c r="F116" s="297" t="s">
        <v>778</v>
      </c>
      <c r="G116" s="297"/>
      <c r="H116" s="297"/>
      <c r="I116" s="297"/>
      <c r="J116" s="194" t="s">
        <v>150</v>
      </c>
      <c r="K116" s="195">
        <v>17.319</v>
      </c>
      <c r="L116" s="298"/>
      <c r="M116" s="298"/>
      <c r="N116" s="299">
        <f>ROUND(L116*K116,2)</f>
        <v>0</v>
      </c>
      <c r="O116" s="299"/>
      <c r="P116" s="299"/>
      <c r="Q116" s="299"/>
      <c r="R116" s="123"/>
      <c r="T116" s="187"/>
      <c r="U116" s="188" t="s">
        <v>35</v>
      </c>
      <c r="V116" s="189">
        <v>0.054000000000000006</v>
      </c>
      <c r="W116" s="189">
        <f>V116*K116</f>
        <v>0.9352260000000001</v>
      </c>
      <c r="X116" s="189">
        <v>0</v>
      </c>
      <c r="Y116" s="189">
        <f>X116*K116</f>
        <v>0</v>
      </c>
      <c r="Z116" s="189">
        <v>0</v>
      </c>
      <c r="AA116" s="190">
        <f>Z116*K116</f>
        <v>0</v>
      </c>
      <c r="AR116" s="110" t="s">
        <v>139</v>
      </c>
      <c r="AT116" s="110" t="s">
        <v>135</v>
      </c>
      <c r="AU116" s="110" t="s">
        <v>81</v>
      </c>
      <c r="AY116" s="110" t="s">
        <v>134</v>
      </c>
      <c r="BE116" s="191">
        <f>IF(U116="základní",N116,0)</f>
        <v>0</v>
      </c>
      <c r="BF116" s="191">
        <f>IF(U116="snížená",N116,0)</f>
        <v>0</v>
      </c>
      <c r="BG116" s="191">
        <f>IF(U116="zákl. přenesená",N116,0)</f>
        <v>0</v>
      </c>
      <c r="BH116" s="191">
        <f>IF(U116="sníž. přenesená",N116,0)</f>
        <v>0</v>
      </c>
      <c r="BI116" s="191">
        <f>IF(U116="nulová",N116,0)</f>
        <v>0</v>
      </c>
      <c r="BJ116" s="110" t="s">
        <v>76</v>
      </c>
      <c r="BK116" s="191">
        <f>ROUND(L116*K116,2)</f>
        <v>0</v>
      </c>
      <c r="BL116" s="110" t="s">
        <v>139</v>
      </c>
      <c r="BM116" s="110" t="s">
        <v>704</v>
      </c>
    </row>
    <row r="117" spans="2:51" s="207" customFormat="1" ht="25.5" customHeight="1">
      <c r="B117" s="202"/>
      <c r="C117" s="203"/>
      <c r="D117" s="203"/>
      <c r="E117" s="204"/>
      <c r="F117" s="304" t="s">
        <v>705</v>
      </c>
      <c r="G117" s="304"/>
      <c r="H117" s="304"/>
      <c r="I117" s="304"/>
      <c r="J117" s="203"/>
      <c r="K117" s="205">
        <v>17.319</v>
      </c>
      <c r="L117" s="228"/>
      <c r="M117" s="228"/>
      <c r="N117" s="203"/>
      <c r="O117" s="203"/>
      <c r="P117" s="203"/>
      <c r="Q117" s="203"/>
      <c r="R117" s="206"/>
      <c r="T117" s="208"/>
      <c r="U117" s="203"/>
      <c r="V117" s="203"/>
      <c r="W117" s="203"/>
      <c r="X117" s="203"/>
      <c r="Y117" s="203"/>
      <c r="Z117" s="203"/>
      <c r="AA117" s="209"/>
      <c r="AT117" s="210" t="s">
        <v>141</v>
      </c>
      <c r="AU117" s="210" t="s">
        <v>81</v>
      </c>
      <c r="AV117" s="207" t="s">
        <v>81</v>
      </c>
      <c r="AW117" s="207" t="s">
        <v>28</v>
      </c>
      <c r="AX117" s="207" t="s">
        <v>69</v>
      </c>
      <c r="AY117" s="210" t="s">
        <v>134</v>
      </c>
    </row>
    <row r="118" spans="2:51" s="216" customFormat="1" ht="16.5" customHeight="1">
      <c r="B118" s="211"/>
      <c r="C118" s="212"/>
      <c r="D118" s="212"/>
      <c r="E118" s="213"/>
      <c r="F118" s="302" t="s">
        <v>142</v>
      </c>
      <c r="G118" s="302"/>
      <c r="H118" s="302"/>
      <c r="I118" s="302"/>
      <c r="J118" s="212"/>
      <c r="K118" s="214">
        <v>17.319</v>
      </c>
      <c r="L118" s="229"/>
      <c r="M118" s="229"/>
      <c r="N118" s="212"/>
      <c r="O118" s="212"/>
      <c r="P118" s="212"/>
      <c r="Q118" s="212"/>
      <c r="R118" s="215"/>
      <c r="T118" s="217"/>
      <c r="U118" s="212"/>
      <c r="V118" s="212"/>
      <c r="W118" s="212"/>
      <c r="X118" s="212"/>
      <c r="Y118" s="212"/>
      <c r="Z118" s="212"/>
      <c r="AA118" s="218"/>
      <c r="AT118" s="219" t="s">
        <v>141</v>
      </c>
      <c r="AU118" s="219" t="s">
        <v>81</v>
      </c>
      <c r="AV118" s="216" t="s">
        <v>139</v>
      </c>
      <c r="AW118" s="216" t="s">
        <v>28</v>
      </c>
      <c r="AX118" s="216" t="s">
        <v>76</v>
      </c>
      <c r="AY118" s="219" t="s">
        <v>134</v>
      </c>
    </row>
    <row r="119" spans="2:65" s="119" customFormat="1" ht="25.5" customHeight="1">
      <c r="B119" s="120"/>
      <c r="C119" s="192" t="s">
        <v>147</v>
      </c>
      <c r="D119" s="192" t="s">
        <v>135</v>
      </c>
      <c r="E119" s="193" t="s">
        <v>706</v>
      </c>
      <c r="F119" s="297" t="s">
        <v>707</v>
      </c>
      <c r="G119" s="297"/>
      <c r="H119" s="297"/>
      <c r="I119" s="297"/>
      <c r="J119" s="194" t="s">
        <v>187</v>
      </c>
      <c r="K119" s="195">
        <v>83.2</v>
      </c>
      <c r="L119" s="298"/>
      <c r="M119" s="298"/>
      <c r="N119" s="299">
        <f>ROUND(L119*K119,2)</f>
        <v>0</v>
      </c>
      <c r="O119" s="299"/>
      <c r="P119" s="299"/>
      <c r="Q119" s="299"/>
      <c r="R119" s="123"/>
      <c r="T119" s="187"/>
      <c r="U119" s="188" t="s">
        <v>35</v>
      </c>
      <c r="V119" s="189">
        <v>0.018</v>
      </c>
      <c r="W119" s="189">
        <f>V119*K119</f>
        <v>1.4976</v>
      </c>
      <c r="X119" s="189">
        <v>0</v>
      </c>
      <c r="Y119" s="189">
        <f>X119*K119</f>
        <v>0</v>
      </c>
      <c r="Z119" s="189">
        <v>0</v>
      </c>
      <c r="AA119" s="190">
        <f>Z119*K119</f>
        <v>0</v>
      </c>
      <c r="AR119" s="110" t="s">
        <v>139</v>
      </c>
      <c r="AT119" s="110" t="s">
        <v>135</v>
      </c>
      <c r="AU119" s="110" t="s">
        <v>81</v>
      </c>
      <c r="AY119" s="110" t="s">
        <v>134</v>
      </c>
      <c r="BE119" s="191">
        <f>IF(U119="základní",N119,0)</f>
        <v>0</v>
      </c>
      <c r="BF119" s="191">
        <f>IF(U119="snížená",N119,0)</f>
        <v>0</v>
      </c>
      <c r="BG119" s="191">
        <f>IF(U119="zákl. přenesená",N119,0)</f>
        <v>0</v>
      </c>
      <c r="BH119" s="191">
        <f>IF(U119="sníž. přenesená",N119,0)</f>
        <v>0</v>
      </c>
      <c r="BI119" s="191">
        <f>IF(U119="nulová",N119,0)</f>
        <v>0</v>
      </c>
      <c r="BJ119" s="110" t="s">
        <v>76</v>
      </c>
      <c r="BK119" s="191">
        <f>ROUND(L119*K119,2)</f>
        <v>0</v>
      </c>
      <c r="BL119" s="110" t="s">
        <v>139</v>
      </c>
      <c r="BM119" s="110" t="s">
        <v>708</v>
      </c>
    </row>
    <row r="120" spans="2:51" s="207" customFormat="1" ht="16.5" customHeight="1">
      <c r="B120" s="202"/>
      <c r="C120" s="203"/>
      <c r="D120" s="203"/>
      <c r="E120" s="204"/>
      <c r="F120" s="304" t="s">
        <v>709</v>
      </c>
      <c r="G120" s="304"/>
      <c r="H120" s="304"/>
      <c r="I120" s="304"/>
      <c r="J120" s="203"/>
      <c r="K120" s="205">
        <v>16</v>
      </c>
      <c r="L120" s="228"/>
      <c r="M120" s="228"/>
      <c r="N120" s="203"/>
      <c r="O120" s="203"/>
      <c r="P120" s="203"/>
      <c r="Q120" s="203"/>
      <c r="R120" s="206"/>
      <c r="T120" s="208"/>
      <c r="U120" s="203"/>
      <c r="V120" s="203"/>
      <c r="W120" s="203"/>
      <c r="X120" s="203"/>
      <c r="Y120" s="203"/>
      <c r="Z120" s="203"/>
      <c r="AA120" s="209"/>
      <c r="AT120" s="210" t="s">
        <v>141</v>
      </c>
      <c r="AU120" s="210" t="s">
        <v>81</v>
      </c>
      <c r="AV120" s="207" t="s">
        <v>81</v>
      </c>
      <c r="AW120" s="207" t="s">
        <v>28</v>
      </c>
      <c r="AX120" s="207" t="s">
        <v>69</v>
      </c>
      <c r="AY120" s="210" t="s">
        <v>134</v>
      </c>
    </row>
    <row r="121" spans="2:51" s="207" customFormat="1" ht="25.5" customHeight="1">
      <c r="B121" s="202"/>
      <c r="C121" s="203"/>
      <c r="D121" s="203"/>
      <c r="E121" s="204"/>
      <c r="F121" s="301" t="s">
        <v>710</v>
      </c>
      <c r="G121" s="301"/>
      <c r="H121" s="301"/>
      <c r="I121" s="301"/>
      <c r="J121" s="203"/>
      <c r="K121" s="205">
        <v>67.2</v>
      </c>
      <c r="L121" s="228"/>
      <c r="M121" s="228"/>
      <c r="N121" s="203"/>
      <c r="O121" s="203"/>
      <c r="P121" s="203"/>
      <c r="Q121" s="203"/>
      <c r="R121" s="206"/>
      <c r="T121" s="208"/>
      <c r="U121" s="203"/>
      <c r="V121" s="203"/>
      <c r="W121" s="203"/>
      <c r="X121" s="203"/>
      <c r="Y121" s="203"/>
      <c r="Z121" s="203"/>
      <c r="AA121" s="209"/>
      <c r="AT121" s="210" t="s">
        <v>141</v>
      </c>
      <c r="AU121" s="210" t="s">
        <v>81</v>
      </c>
      <c r="AV121" s="207" t="s">
        <v>81</v>
      </c>
      <c r="AW121" s="207" t="s">
        <v>28</v>
      </c>
      <c r="AX121" s="207" t="s">
        <v>69</v>
      </c>
      <c r="AY121" s="210" t="s">
        <v>134</v>
      </c>
    </row>
    <row r="122" spans="2:51" s="216" customFormat="1" ht="16.5" customHeight="1">
      <c r="B122" s="211"/>
      <c r="C122" s="212"/>
      <c r="D122" s="212"/>
      <c r="E122" s="213"/>
      <c r="F122" s="302" t="s">
        <v>142</v>
      </c>
      <c r="G122" s="302"/>
      <c r="H122" s="302"/>
      <c r="I122" s="302"/>
      <c r="J122" s="212"/>
      <c r="K122" s="214">
        <v>83.2</v>
      </c>
      <c r="L122" s="229"/>
      <c r="M122" s="229"/>
      <c r="N122" s="212"/>
      <c r="O122" s="212"/>
      <c r="P122" s="212"/>
      <c r="Q122" s="212"/>
      <c r="R122" s="215"/>
      <c r="T122" s="217"/>
      <c r="U122" s="212"/>
      <c r="V122" s="212"/>
      <c r="W122" s="212"/>
      <c r="X122" s="212"/>
      <c r="Y122" s="212"/>
      <c r="Z122" s="212"/>
      <c r="AA122" s="218"/>
      <c r="AT122" s="219" t="s">
        <v>141</v>
      </c>
      <c r="AU122" s="219" t="s">
        <v>81</v>
      </c>
      <c r="AV122" s="216" t="s">
        <v>139</v>
      </c>
      <c r="AW122" s="216" t="s">
        <v>28</v>
      </c>
      <c r="AX122" s="216" t="s">
        <v>76</v>
      </c>
      <c r="AY122" s="219" t="s">
        <v>134</v>
      </c>
    </row>
    <row r="123" spans="2:63" s="180" customFormat="1" ht="29.85" customHeight="1">
      <c r="B123" s="176"/>
      <c r="C123" s="177"/>
      <c r="D123" s="201" t="s">
        <v>697</v>
      </c>
      <c r="E123" s="201"/>
      <c r="F123" s="201"/>
      <c r="G123" s="201"/>
      <c r="H123" s="201"/>
      <c r="I123" s="201"/>
      <c r="J123" s="201"/>
      <c r="K123" s="201"/>
      <c r="L123" s="230"/>
      <c r="M123" s="230"/>
      <c r="N123" s="306">
        <f>SUM(N124:Q127)</f>
        <v>0</v>
      </c>
      <c r="O123" s="306"/>
      <c r="P123" s="306"/>
      <c r="Q123" s="306"/>
      <c r="R123" s="179"/>
      <c r="T123" s="181"/>
      <c r="U123" s="177"/>
      <c r="V123" s="177"/>
      <c r="W123" s="182">
        <f>SUM(W124:W129)</f>
        <v>10.32</v>
      </c>
      <c r="X123" s="177"/>
      <c r="Y123" s="182">
        <f>SUM(Y124:Y129)</f>
        <v>11.370274999999998</v>
      </c>
      <c r="Z123" s="177"/>
      <c r="AA123" s="183">
        <f>SUM(AA124:AA129)</f>
        <v>0</v>
      </c>
      <c r="AR123" s="184" t="s">
        <v>76</v>
      </c>
      <c r="AT123" s="185" t="s">
        <v>68</v>
      </c>
      <c r="AU123" s="185" t="s">
        <v>76</v>
      </c>
      <c r="AY123" s="184" t="s">
        <v>134</v>
      </c>
      <c r="BK123" s="186">
        <f>SUM(BK124:BK129)</f>
        <v>0</v>
      </c>
    </row>
    <row r="124" spans="2:65" s="119" customFormat="1" ht="38.25" customHeight="1">
      <c r="B124" s="120"/>
      <c r="C124" s="192" t="s">
        <v>139</v>
      </c>
      <c r="D124" s="192" t="s">
        <v>135</v>
      </c>
      <c r="E124" s="193" t="s">
        <v>711</v>
      </c>
      <c r="F124" s="297" t="s">
        <v>712</v>
      </c>
      <c r="G124" s="297"/>
      <c r="H124" s="297"/>
      <c r="I124" s="297"/>
      <c r="J124" s="194" t="s">
        <v>197</v>
      </c>
      <c r="K124" s="195">
        <v>16</v>
      </c>
      <c r="L124" s="298"/>
      <c r="M124" s="298"/>
      <c r="N124" s="299">
        <f>ROUND(L124*K124,2)</f>
        <v>0</v>
      </c>
      <c r="O124" s="299"/>
      <c r="P124" s="299"/>
      <c r="Q124" s="299"/>
      <c r="R124" s="123"/>
      <c r="T124" s="187"/>
      <c r="U124" s="188" t="s">
        <v>35</v>
      </c>
      <c r="V124" s="189">
        <v>0.645</v>
      </c>
      <c r="W124" s="189">
        <f>V124*K124</f>
        <v>10.32</v>
      </c>
      <c r="X124" s="189">
        <v>0.12064000000000001</v>
      </c>
      <c r="Y124" s="189">
        <f>X124*K124</f>
        <v>1.9302400000000002</v>
      </c>
      <c r="Z124" s="189">
        <v>0</v>
      </c>
      <c r="AA124" s="190">
        <f>Z124*K124</f>
        <v>0</v>
      </c>
      <c r="AR124" s="110" t="s">
        <v>139</v>
      </c>
      <c r="AT124" s="110" t="s">
        <v>135</v>
      </c>
      <c r="AU124" s="110" t="s">
        <v>81</v>
      </c>
      <c r="AY124" s="110" t="s">
        <v>134</v>
      </c>
      <c r="BE124" s="191">
        <f>IF(U124="základní",N124,0)</f>
        <v>0</v>
      </c>
      <c r="BF124" s="191">
        <f>IF(U124="snížená",N124,0)</f>
        <v>0</v>
      </c>
      <c r="BG124" s="191">
        <f>IF(U124="zákl. přenesená",N124,0)</f>
        <v>0</v>
      </c>
      <c r="BH124" s="191">
        <f>IF(U124="sníž. přenesená",N124,0)</f>
        <v>0</v>
      </c>
      <c r="BI124" s="191">
        <f>IF(U124="nulová",N124,0)</f>
        <v>0</v>
      </c>
      <c r="BJ124" s="110" t="s">
        <v>76</v>
      </c>
      <c r="BK124" s="191">
        <f>ROUND(L124*K124,2)</f>
        <v>0</v>
      </c>
      <c r="BL124" s="110" t="s">
        <v>139</v>
      </c>
      <c r="BM124" s="110" t="s">
        <v>713</v>
      </c>
    </row>
    <row r="125" spans="2:51" s="207" customFormat="1" ht="16.5" customHeight="1">
      <c r="B125" s="202"/>
      <c r="C125" s="203"/>
      <c r="D125" s="203"/>
      <c r="E125" s="204"/>
      <c r="F125" s="304" t="s">
        <v>714</v>
      </c>
      <c r="G125" s="304"/>
      <c r="H125" s="304"/>
      <c r="I125" s="304"/>
      <c r="J125" s="203"/>
      <c r="K125" s="205">
        <v>16</v>
      </c>
      <c r="L125" s="228"/>
      <c r="M125" s="228"/>
      <c r="N125" s="203"/>
      <c r="O125" s="203"/>
      <c r="P125" s="203"/>
      <c r="Q125" s="203"/>
      <c r="R125" s="206"/>
      <c r="T125" s="208"/>
      <c r="U125" s="203"/>
      <c r="V125" s="203"/>
      <c r="W125" s="203"/>
      <c r="X125" s="203"/>
      <c r="Y125" s="203"/>
      <c r="Z125" s="203"/>
      <c r="AA125" s="209"/>
      <c r="AT125" s="210" t="s">
        <v>141</v>
      </c>
      <c r="AU125" s="210" t="s">
        <v>81</v>
      </c>
      <c r="AV125" s="207" t="s">
        <v>81</v>
      </c>
      <c r="AW125" s="207" t="s">
        <v>28</v>
      </c>
      <c r="AX125" s="207" t="s">
        <v>69</v>
      </c>
      <c r="AY125" s="210" t="s">
        <v>134</v>
      </c>
    </row>
    <row r="126" spans="2:51" s="216" customFormat="1" ht="16.5" customHeight="1">
      <c r="B126" s="211"/>
      <c r="C126" s="212"/>
      <c r="D126" s="212"/>
      <c r="E126" s="213"/>
      <c r="F126" s="302" t="s">
        <v>142</v>
      </c>
      <c r="G126" s="302"/>
      <c r="H126" s="302"/>
      <c r="I126" s="302"/>
      <c r="J126" s="212"/>
      <c r="K126" s="214">
        <v>16</v>
      </c>
      <c r="L126" s="229"/>
      <c r="M126" s="229"/>
      <c r="N126" s="212"/>
      <c r="O126" s="212"/>
      <c r="P126" s="212"/>
      <c r="Q126" s="212"/>
      <c r="R126" s="215"/>
      <c r="T126" s="217"/>
      <c r="U126" s="212"/>
      <c r="V126" s="212"/>
      <c r="W126" s="212"/>
      <c r="X126" s="212"/>
      <c r="Y126" s="212"/>
      <c r="Z126" s="212"/>
      <c r="AA126" s="218"/>
      <c r="AT126" s="219" t="s">
        <v>141</v>
      </c>
      <c r="AU126" s="219" t="s">
        <v>81</v>
      </c>
      <c r="AV126" s="216" t="s">
        <v>139</v>
      </c>
      <c r="AW126" s="216" t="s">
        <v>28</v>
      </c>
      <c r="AX126" s="216" t="s">
        <v>76</v>
      </c>
      <c r="AY126" s="219" t="s">
        <v>134</v>
      </c>
    </row>
    <row r="127" spans="2:65" s="119" customFormat="1" ht="25.5" customHeight="1">
      <c r="B127" s="120"/>
      <c r="C127" s="220" t="s">
        <v>158</v>
      </c>
      <c r="D127" s="220" t="s">
        <v>210</v>
      </c>
      <c r="E127" s="221" t="s">
        <v>715</v>
      </c>
      <c r="F127" s="307" t="s">
        <v>716</v>
      </c>
      <c r="G127" s="307"/>
      <c r="H127" s="307"/>
      <c r="I127" s="307"/>
      <c r="J127" s="222" t="s">
        <v>285</v>
      </c>
      <c r="K127" s="223">
        <v>858.185</v>
      </c>
      <c r="L127" s="308"/>
      <c r="M127" s="308"/>
      <c r="N127" s="309">
        <f>ROUND(L127*K127,2)</f>
        <v>0</v>
      </c>
      <c r="O127" s="309"/>
      <c r="P127" s="309"/>
      <c r="Q127" s="309"/>
      <c r="R127" s="123"/>
      <c r="T127" s="187"/>
      <c r="U127" s="188" t="s">
        <v>35</v>
      </c>
      <c r="V127" s="189">
        <v>0</v>
      </c>
      <c r="W127" s="189">
        <f>V127*K127</f>
        <v>0</v>
      </c>
      <c r="X127" s="189">
        <v>0.011</v>
      </c>
      <c r="Y127" s="189">
        <f>X127*K127</f>
        <v>9.440034999999998</v>
      </c>
      <c r="Z127" s="189">
        <v>0</v>
      </c>
      <c r="AA127" s="190">
        <f>Z127*K127</f>
        <v>0</v>
      </c>
      <c r="AR127" s="110" t="s">
        <v>173</v>
      </c>
      <c r="AT127" s="110" t="s">
        <v>210</v>
      </c>
      <c r="AU127" s="110" t="s">
        <v>81</v>
      </c>
      <c r="AY127" s="110" t="s">
        <v>134</v>
      </c>
      <c r="BE127" s="191">
        <f>IF(U127="základní",N127,0)</f>
        <v>0</v>
      </c>
      <c r="BF127" s="191">
        <f>IF(U127="snížená",N127,0)</f>
        <v>0</v>
      </c>
      <c r="BG127" s="191">
        <f>IF(U127="zákl. přenesená",N127,0)</f>
        <v>0</v>
      </c>
      <c r="BH127" s="191">
        <f>IF(U127="sníž. přenesená",N127,0)</f>
        <v>0</v>
      </c>
      <c r="BI127" s="191">
        <f>IF(U127="nulová",N127,0)</f>
        <v>0</v>
      </c>
      <c r="BJ127" s="110" t="s">
        <v>76</v>
      </c>
      <c r="BK127" s="191">
        <f>ROUND(L127*K127,2)</f>
        <v>0</v>
      </c>
      <c r="BL127" s="110" t="s">
        <v>139</v>
      </c>
      <c r="BM127" s="110" t="s">
        <v>717</v>
      </c>
    </row>
    <row r="128" spans="2:51" s="207" customFormat="1" ht="16.5" customHeight="1">
      <c r="B128" s="202"/>
      <c r="C128" s="203"/>
      <c r="D128" s="203"/>
      <c r="E128" s="204"/>
      <c r="F128" s="304" t="s">
        <v>718</v>
      </c>
      <c r="G128" s="304"/>
      <c r="H128" s="304"/>
      <c r="I128" s="304"/>
      <c r="J128" s="203"/>
      <c r="K128" s="205">
        <v>145.455</v>
      </c>
      <c r="L128" s="228"/>
      <c r="M128" s="228"/>
      <c r="N128" s="203"/>
      <c r="O128" s="203"/>
      <c r="P128" s="203"/>
      <c r="Q128" s="203"/>
      <c r="R128" s="206"/>
      <c r="T128" s="208"/>
      <c r="U128" s="203"/>
      <c r="V128" s="203"/>
      <c r="W128" s="203"/>
      <c r="X128" s="203"/>
      <c r="Y128" s="203"/>
      <c r="Z128" s="203"/>
      <c r="AA128" s="209"/>
      <c r="AT128" s="210" t="s">
        <v>141</v>
      </c>
      <c r="AU128" s="210" t="s">
        <v>81</v>
      </c>
      <c r="AV128" s="207" t="s">
        <v>81</v>
      </c>
      <c r="AW128" s="207" t="s">
        <v>28</v>
      </c>
      <c r="AX128" s="207" t="s">
        <v>69</v>
      </c>
      <c r="AY128" s="210" t="s">
        <v>134</v>
      </c>
    </row>
    <row r="129" spans="2:51" s="216" customFormat="1" ht="16.5" customHeight="1">
      <c r="B129" s="211"/>
      <c r="C129" s="212"/>
      <c r="D129" s="212"/>
      <c r="E129" s="213"/>
      <c r="F129" s="302" t="s">
        <v>142</v>
      </c>
      <c r="G129" s="302"/>
      <c r="H129" s="302"/>
      <c r="I129" s="302"/>
      <c r="J129" s="212"/>
      <c r="K129" s="214">
        <v>145.455</v>
      </c>
      <c r="L129" s="229"/>
      <c r="M129" s="229"/>
      <c r="N129" s="212"/>
      <c r="O129" s="212"/>
      <c r="P129" s="212"/>
      <c r="Q129" s="212"/>
      <c r="R129" s="215"/>
      <c r="T129" s="217"/>
      <c r="U129" s="212"/>
      <c r="V129" s="212"/>
      <c r="W129" s="212"/>
      <c r="X129" s="212"/>
      <c r="Y129" s="212"/>
      <c r="Z129" s="212"/>
      <c r="AA129" s="218"/>
      <c r="AT129" s="219" t="s">
        <v>141</v>
      </c>
      <c r="AU129" s="219" t="s">
        <v>81</v>
      </c>
      <c r="AV129" s="216" t="s">
        <v>139</v>
      </c>
      <c r="AW129" s="216" t="s">
        <v>28</v>
      </c>
      <c r="AX129" s="216" t="s">
        <v>76</v>
      </c>
      <c r="AY129" s="219" t="s">
        <v>134</v>
      </c>
    </row>
    <row r="130" spans="2:63" s="180" customFormat="1" ht="29.85" customHeight="1">
      <c r="B130" s="176"/>
      <c r="C130" s="177"/>
      <c r="D130" s="201" t="s">
        <v>698</v>
      </c>
      <c r="E130" s="201"/>
      <c r="F130" s="201"/>
      <c r="G130" s="201"/>
      <c r="H130" s="201"/>
      <c r="I130" s="201"/>
      <c r="J130" s="201"/>
      <c r="K130" s="201"/>
      <c r="L130" s="230"/>
      <c r="M130" s="230"/>
      <c r="N130" s="306">
        <f>SUM(N131:Q153)</f>
        <v>0</v>
      </c>
      <c r="O130" s="306"/>
      <c r="P130" s="306"/>
      <c r="Q130" s="306"/>
      <c r="R130" s="179"/>
      <c r="T130" s="181"/>
      <c r="U130" s="177"/>
      <c r="V130" s="177"/>
      <c r="W130" s="182">
        <f>SUM(W131:W153)</f>
        <v>24.4</v>
      </c>
      <c r="X130" s="177"/>
      <c r="Y130" s="182">
        <f>SUM(Y131:Y153)</f>
        <v>3.156</v>
      </c>
      <c r="Z130" s="177"/>
      <c r="AA130" s="183">
        <f>SUM(AA131:AA153)</f>
        <v>0</v>
      </c>
      <c r="AR130" s="184" t="s">
        <v>76</v>
      </c>
      <c r="AT130" s="185" t="s">
        <v>68</v>
      </c>
      <c r="AU130" s="185" t="s">
        <v>76</v>
      </c>
      <c r="AY130" s="184" t="s">
        <v>134</v>
      </c>
      <c r="BK130" s="186">
        <f>SUM(BK131:BK153)</f>
        <v>0</v>
      </c>
    </row>
    <row r="131" spans="2:65" s="119" customFormat="1" ht="25.5" customHeight="1">
      <c r="B131" s="120"/>
      <c r="C131" s="192" t="s">
        <v>163</v>
      </c>
      <c r="D131" s="192" t="s">
        <v>135</v>
      </c>
      <c r="E131" s="193" t="s">
        <v>719</v>
      </c>
      <c r="F131" s="297" t="s">
        <v>720</v>
      </c>
      <c r="G131" s="297"/>
      <c r="H131" s="297"/>
      <c r="I131" s="297"/>
      <c r="J131" s="194" t="s">
        <v>187</v>
      </c>
      <c r="K131" s="195">
        <v>16</v>
      </c>
      <c r="L131" s="298"/>
      <c r="M131" s="298"/>
      <c r="N131" s="299">
        <f>ROUND(L131*K131,2)</f>
        <v>0</v>
      </c>
      <c r="O131" s="299"/>
      <c r="P131" s="299"/>
      <c r="Q131" s="299"/>
      <c r="R131" s="123"/>
      <c r="T131" s="187"/>
      <c r="U131" s="188" t="s">
        <v>35</v>
      </c>
      <c r="V131" s="189">
        <v>0.024</v>
      </c>
      <c r="W131" s="189">
        <f>V131*K131</f>
        <v>0.384</v>
      </c>
      <c r="X131" s="189">
        <v>0</v>
      </c>
      <c r="Y131" s="189">
        <f>X131*K131</f>
        <v>0</v>
      </c>
      <c r="Z131" s="189">
        <v>0</v>
      </c>
      <c r="AA131" s="190">
        <f>Z131*K131</f>
        <v>0</v>
      </c>
      <c r="AR131" s="110" t="s">
        <v>139</v>
      </c>
      <c r="AT131" s="110" t="s">
        <v>135</v>
      </c>
      <c r="AU131" s="110" t="s">
        <v>81</v>
      </c>
      <c r="AY131" s="110" t="s">
        <v>134</v>
      </c>
      <c r="BE131" s="191">
        <f>IF(U131="základní",N131,0)</f>
        <v>0</v>
      </c>
      <c r="BF131" s="191">
        <f>IF(U131="snížená",N131,0)</f>
        <v>0</v>
      </c>
      <c r="BG131" s="191">
        <f>IF(U131="zákl. přenesená",N131,0)</f>
        <v>0</v>
      </c>
      <c r="BH131" s="191">
        <f>IF(U131="sníž. přenesená",N131,0)</f>
        <v>0</v>
      </c>
      <c r="BI131" s="191">
        <f>IF(U131="nulová",N131,0)</f>
        <v>0</v>
      </c>
      <c r="BJ131" s="110" t="s">
        <v>76</v>
      </c>
      <c r="BK131" s="191">
        <f>ROUND(L131*K131,2)</f>
        <v>0</v>
      </c>
      <c r="BL131" s="110" t="s">
        <v>139</v>
      </c>
      <c r="BM131" s="110" t="s">
        <v>721</v>
      </c>
    </row>
    <row r="132" spans="2:51" s="207" customFormat="1" ht="16.5" customHeight="1">
      <c r="B132" s="202"/>
      <c r="C132" s="203"/>
      <c r="D132" s="203"/>
      <c r="E132" s="204"/>
      <c r="F132" s="304" t="s">
        <v>709</v>
      </c>
      <c r="G132" s="304"/>
      <c r="H132" s="304"/>
      <c r="I132" s="304"/>
      <c r="J132" s="203"/>
      <c r="K132" s="205">
        <v>16</v>
      </c>
      <c r="L132" s="228"/>
      <c r="M132" s="228"/>
      <c r="N132" s="203"/>
      <c r="O132" s="203"/>
      <c r="P132" s="203"/>
      <c r="Q132" s="203"/>
      <c r="R132" s="206"/>
      <c r="T132" s="208"/>
      <c r="U132" s="203"/>
      <c r="V132" s="203"/>
      <c r="W132" s="203"/>
      <c r="X132" s="203"/>
      <c r="Y132" s="203"/>
      <c r="Z132" s="203"/>
      <c r="AA132" s="209"/>
      <c r="AT132" s="210" t="s">
        <v>141</v>
      </c>
      <c r="AU132" s="210" t="s">
        <v>81</v>
      </c>
      <c r="AV132" s="207" t="s">
        <v>81</v>
      </c>
      <c r="AW132" s="207" t="s">
        <v>28</v>
      </c>
      <c r="AX132" s="207" t="s">
        <v>69</v>
      </c>
      <c r="AY132" s="210" t="s">
        <v>134</v>
      </c>
    </row>
    <row r="133" spans="2:51" s="216" customFormat="1" ht="16.5" customHeight="1">
      <c r="B133" s="211"/>
      <c r="C133" s="212"/>
      <c r="D133" s="212"/>
      <c r="E133" s="213"/>
      <c r="F133" s="302" t="s">
        <v>142</v>
      </c>
      <c r="G133" s="302"/>
      <c r="H133" s="302"/>
      <c r="I133" s="302"/>
      <c r="J133" s="212"/>
      <c r="K133" s="214">
        <v>16</v>
      </c>
      <c r="L133" s="229"/>
      <c r="M133" s="229"/>
      <c r="N133" s="212"/>
      <c r="O133" s="212"/>
      <c r="P133" s="212"/>
      <c r="Q133" s="212"/>
      <c r="R133" s="215"/>
      <c r="T133" s="217"/>
      <c r="U133" s="212"/>
      <c r="V133" s="212"/>
      <c r="W133" s="212"/>
      <c r="X133" s="212"/>
      <c r="Y133" s="212"/>
      <c r="Z133" s="212"/>
      <c r="AA133" s="218"/>
      <c r="AT133" s="219" t="s">
        <v>141</v>
      </c>
      <c r="AU133" s="219" t="s">
        <v>81</v>
      </c>
      <c r="AV133" s="216" t="s">
        <v>139</v>
      </c>
      <c r="AW133" s="216" t="s">
        <v>28</v>
      </c>
      <c r="AX133" s="216" t="s">
        <v>76</v>
      </c>
      <c r="AY133" s="219" t="s">
        <v>134</v>
      </c>
    </row>
    <row r="134" spans="2:65" s="119" customFormat="1" ht="25.5" customHeight="1">
      <c r="B134" s="120"/>
      <c r="C134" s="192" t="s">
        <v>168</v>
      </c>
      <c r="D134" s="192" t="s">
        <v>135</v>
      </c>
      <c r="E134" s="193" t="s">
        <v>722</v>
      </c>
      <c r="F134" s="297" t="s">
        <v>723</v>
      </c>
      <c r="G134" s="297"/>
      <c r="H134" s="297"/>
      <c r="I134" s="297"/>
      <c r="J134" s="194" t="s">
        <v>187</v>
      </c>
      <c r="K134" s="195">
        <v>16</v>
      </c>
      <c r="L134" s="298"/>
      <c r="M134" s="298"/>
      <c r="N134" s="299">
        <f>ROUND(L134*K134,2)</f>
        <v>0</v>
      </c>
      <c r="O134" s="299"/>
      <c r="P134" s="299"/>
      <c r="Q134" s="299"/>
      <c r="R134" s="123"/>
      <c r="T134" s="187"/>
      <c r="U134" s="188" t="s">
        <v>35</v>
      </c>
      <c r="V134" s="189">
        <v>0.025</v>
      </c>
      <c r="W134" s="189">
        <f>V134*K134</f>
        <v>0.4</v>
      </c>
      <c r="X134" s="189">
        <v>0</v>
      </c>
      <c r="Y134" s="189">
        <f>X134*K134</f>
        <v>0</v>
      </c>
      <c r="Z134" s="189">
        <v>0</v>
      </c>
      <c r="AA134" s="190">
        <f>Z134*K134</f>
        <v>0</v>
      </c>
      <c r="AR134" s="110" t="s">
        <v>139</v>
      </c>
      <c r="AT134" s="110" t="s">
        <v>135</v>
      </c>
      <c r="AU134" s="110" t="s">
        <v>81</v>
      </c>
      <c r="AY134" s="110" t="s">
        <v>134</v>
      </c>
      <c r="BE134" s="191">
        <f>IF(U134="základní",N134,0)</f>
        <v>0</v>
      </c>
      <c r="BF134" s="191">
        <f>IF(U134="snížená",N134,0)</f>
        <v>0</v>
      </c>
      <c r="BG134" s="191">
        <f>IF(U134="zákl. přenesená",N134,0)</f>
        <v>0</v>
      </c>
      <c r="BH134" s="191">
        <f>IF(U134="sníž. přenesená",N134,0)</f>
        <v>0</v>
      </c>
      <c r="BI134" s="191">
        <f>IF(U134="nulová",N134,0)</f>
        <v>0</v>
      </c>
      <c r="BJ134" s="110" t="s">
        <v>76</v>
      </c>
      <c r="BK134" s="191">
        <f>ROUND(L134*K134,2)</f>
        <v>0</v>
      </c>
      <c r="BL134" s="110" t="s">
        <v>139</v>
      </c>
      <c r="BM134" s="110" t="s">
        <v>724</v>
      </c>
    </row>
    <row r="135" spans="2:51" s="207" customFormat="1" ht="16.5" customHeight="1">
      <c r="B135" s="202"/>
      <c r="C135" s="203"/>
      <c r="D135" s="203"/>
      <c r="E135" s="204"/>
      <c r="F135" s="304" t="s">
        <v>709</v>
      </c>
      <c r="G135" s="304"/>
      <c r="H135" s="304"/>
      <c r="I135" s="304"/>
      <c r="J135" s="203"/>
      <c r="K135" s="205">
        <v>16</v>
      </c>
      <c r="L135" s="228"/>
      <c r="M135" s="228"/>
      <c r="N135" s="203"/>
      <c r="O135" s="203"/>
      <c r="P135" s="203"/>
      <c r="Q135" s="203"/>
      <c r="R135" s="206"/>
      <c r="T135" s="208"/>
      <c r="U135" s="203"/>
      <c r="V135" s="203"/>
      <c r="W135" s="203"/>
      <c r="X135" s="203"/>
      <c r="Y135" s="203"/>
      <c r="Z135" s="203"/>
      <c r="AA135" s="209"/>
      <c r="AT135" s="210" t="s">
        <v>141</v>
      </c>
      <c r="AU135" s="210" t="s">
        <v>81</v>
      </c>
      <c r="AV135" s="207" t="s">
        <v>81</v>
      </c>
      <c r="AW135" s="207" t="s">
        <v>28</v>
      </c>
      <c r="AX135" s="207" t="s">
        <v>69</v>
      </c>
      <c r="AY135" s="210" t="s">
        <v>134</v>
      </c>
    </row>
    <row r="136" spans="2:51" s="216" customFormat="1" ht="16.5" customHeight="1">
      <c r="B136" s="211"/>
      <c r="C136" s="212"/>
      <c r="D136" s="212"/>
      <c r="E136" s="213"/>
      <c r="F136" s="302" t="s">
        <v>142</v>
      </c>
      <c r="G136" s="302"/>
      <c r="H136" s="302"/>
      <c r="I136" s="302"/>
      <c r="J136" s="212"/>
      <c r="K136" s="214">
        <v>16</v>
      </c>
      <c r="L136" s="229"/>
      <c r="M136" s="229"/>
      <c r="N136" s="212"/>
      <c r="O136" s="212"/>
      <c r="P136" s="212"/>
      <c r="Q136" s="212"/>
      <c r="R136" s="215"/>
      <c r="T136" s="217"/>
      <c r="U136" s="212"/>
      <c r="V136" s="212"/>
      <c r="W136" s="212"/>
      <c r="X136" s="212"/>
      <c r="Y136" s="212"/>
      <c r="Z136" s="212"/>
      <c r="AA136" s="218"/>
      <c r="AT136" s="219" t="s">
        <v>141</v>
      </c>
      <c r="AU136" s="219" t="s">
        <v>81</v>
      </c>
      <c r="AV136" s="216" t="s">
        <v>139</v>
      </c>
      <c r="AW136" s="216" t="s">
        <v>28</v>
      </c>
      <c r="AX136" s="216" t="s">
        <v>76</v>
      </c>
      <c r="AY136" s="219" t="s">
        <v>134</v>
      </c>
    </row>
    <row r="137" spans="2:65" s="119" customFormat="1" ht="16.5" customHeight="1">
      <c r="B137" s="120"/>
      <c r="C137" s="192" t="s">
        <v>173</v>
      </c>
      <c r="D137" s="192" t="s">
        <v>135</v>
      </c>
      <c r="E137" s="193" t="s">
        <v>725</v>
      </c>
      <c r="F137" s="297" t="s">
        <v>726</v>
      </c>
      <c r="G137" s="297"/>
      <c r="H137" s="297"/>
      <c r="I137" s="297"/>
      <c r="J137" s="194" t="s">
        <v>187</v>
      </c>
      <c r="K137" s="195">
        <v>67.2</v>
      </c>
      <c r="L137" s="298"/>
      <c r="M137" s="298"/>
      <c r="N137" s="299">
        <f>ROUND(L137*K137,2)</f>
        <v>0</v>
      </c>
      <c r="O137" s="299"/>
      <c r="P137" s="299"/>
      <c r="Q137" s="299"/>
      <c r="R137" s="123"/>
      <c r="T137" s="187"/>
      <c r="U137" s="188" t="s">
        <v>35</v>
      </c>
      <c r="V137" s="189">
        <v>0.029000000000000005</v>
      </c>
      <c r="W137" s="189">
        <f>V137*K137</f>
        <v>1.9488000000000003</v>
      </c>
      <c r="X137" s="189">
        <v>0</v>
      </c>
      <c r="Y137" s="189">
        <f>X137*K137</f>
        <v>0</v>
      </c>
      <c r="Z137" s="189">
        <v>0</v>
      </c>
      <c r="AA137" s="190">
        <f>Z137*K137</f>
        <v>0</v>
      </c>
      <c r="AR137" s="110" t="s">
        <v>139</v>
      </c>
      <c r="AT137" s="110" t="s">
        <v>135</v>
      </c>
      <c r="AU137" s="110" t="s">
        <v>81</v>
      </c>
      <c r="AY137" s="110" t="s">
        <v>134</v>
      </c>
      <c r="BE137" s="191">
        <f>IF(U137="základní",N137,0)</f>
        <v>0</v>
      </c>
      <c r="BF137" s="191">
        <f>IF(U137="snížená",N137,0)</f>
        <v>0</v>
      </c>
      <c r="BG137" s="191">
        <f>IF(U137="zákl. přenesená",N137,0)</f>
        <v>0</v>
      </c>
      <c r="BH137" s="191">
        <f>IF(U137="sníž. přenesená",N137,0)</f>
        <v>0</v>
      </c>
      <c r="BI137" s="191">
        <f>IF(U137="nulová",N137,0)</f>
        <v>0</v>
      </c>
      <c r="BJ137" s="110" t="s">
        <v>76</v>
      </c>
      <c r="BK137" s="191">
        <f>ROUND(L137*K137,2)</f>
        <v>0</v>
      </c>
      <c r="BL137" s="110" t="s">
        <v>139</v>
      </c>
      <c r="BM137" s="110" t="s">
        <v>727</v>
      </c>
    </row>
    <row r="138" spans="2:51" s="207" customFormat="1" ht="25.5" customHeight="1">
      <c r="B138" s="202"/>
      <c r="C138" s="203"/>
      <c r="D138" s="203"/>
      <c r="E138" s="204"/>
      <c r="F138" s="304" t="s">
        <v>710</v>
      </c>
      <c r="G138" s="304"/>
      <c r="H138" s="304"/>
      <c r="I138" s="304"/>
      <c r="J138" s="203"/>
      <c r="K138" s="205">
        <v>67.2</v>
      </c>
      <c r="L138" s="228"/>
      <c r="M138" s="228"/>
      <c r="N138" s="203"/>
      <c r="O138" s="203"/>
      <c r="P138" s="203"/>
      <c r="Q138" s="203"/>
      <c r="R138" s="206"/>
      <c r="T138" s="208"/>
      <c r="U138" s="203"/>
      <c r="V138" s="203"/>
      <c r="W138" s="203"/>
      <c r="X138" s="203"/>
      <c r="Y138" s="203"/>
      <c r="Z138" s="203"/>
      <c r="AA138" s="209"/>
      <c r="AT138" s="210" t="s">
        <v>141</v>
      </c>
      <c r="AU138" s="210" t="s">
        <v>81</v>
      </c>
      <c r="AV138" s="207" t="s">
        <v>81</v>
      </c>
      <c r="AW138" s="207" t="s">
        <v>28</v>
      </c>
      <c r="AX138" s="207" t="s">
        <v>69</v>
      </c>
      <c r="AY138" s="210" t="s">
        <v>134</v>
      </c>
    </row>
    <row r="139" spans="2:51" s="216" customFormat="1" ht="16.5" customHeight="1">
      <c r="B139" s="211"/>
      <c r="C139" s="212"/>
      <c r="D139" s="212"/>
      <c r="E139" s="213"/>
      <c r="F139" s="302" t="s">
        <v>142</v>
      </c>
      <c r="G139" s="302"/>
      <c r="H139" s="302"/>
      <c r="I139" s="302"/>
      <c r="J139" s="212"/>
      <c r="K139" s="214">
        <v>67.2</v>
      </c>
      <c r="L139" s="229"/>
      <c r="M139" s="229"/>
      <c r="N139" s="212"/>
      <c r="O139" s="212"/>
      <c r="P139" s="212"/>
      <c r="Q139" s="212"/>
      <c r="R139" s="215"/>
      <c r="T139" s="217"/>
      <c r="U139" s="212"/>
      <c r="V139" s="212"/>
      <c r="W139" s="212"/>
      <c r="X139" s="212"/>
      <c r="Y139" s="212"/>
      <c r="Z139" s="212"/>
      <c r="AA139" s="218"/>
      <c r="AT139" s="219" t="s">
        <v>141</v>
      </c>
      <c r="AU139" s="219" t="s">
        <v>81</v>
      </c>
      <c r="AV139" s="216" t="s">
        <v>139</v>
      </c>
      <c r="AW139" s="216" t="s">
        <v>28</v>
      </c>
      <c r="AX139" s="216" t="s">
        <v>76</v>
      </c>
      <c r="AY139" s="219" t="s">
        <v>134</v>
      </c>
    </row>
    <row r="140" spans="2:65" s="119" customFormat="1" ht="38.25" customHeight="1">
      <c r="B140" s="120"/>
      <c r="C140" s="192" t="s">
        <v>179</v>
      </c>
      <c r="D140" s="192" t="s">
        <v>135</v>
      </c>
      <c r="E140" s="193" t="s">
        <v>728</v>
      </c>
      <c r="F140" s="297" t="s">
        <v>729</v>
      </c>
      <c r="G140" s="297"/>
      <c r="H140" s="297"/>
      <c r="I140" s="297"/>
      <c r="J140" s="194" t="s">
        <v>187</v>
      </c>
      <c r="K140" s="195">
        <v>67.2</v>
      </c>
      <c r="L140" s="298"/>
      <c r="M140" s="298"/>
      <c r="N140" s="299">
        <f>ROUND(L140*K140,2)</f>
        <v>0</v>
      </c>
      <c r="O140" s="299"/>
      <c r="P140" s="299"/>
      <c r="Q140" s="299"/>
      <c r="R140" s="123"/>
      <c r="T140" s="187"/>
      <c r="U140" s="188" t="s">
        <v>35</v>
      </c>
      <c r="V140" s="189">
        <v>0.055999999999999994</v>
      </c>
      <c r="W140" s="189">
        <f>V140*K140</f>
        <v>3.7632</v>
      </c>
      <c r="X140" s="189">
        <v>0</v>
      </c>
      <c r="Y140" s="189">
        <f>X140*K140</f>
        <v>0</v>
      </c>
      <c r="Z140" s="189">
        <v>0</v>
      </c>
      <c r="AA140" s="190">
        <f>Z140*K140</f>
        <v>0</v>
      </c>
      <c r="AR140" s="110" t="s">
        <v>139</v>
      </c>
      <c r="AT140" s="110" t="s">
        <v>135</v>
      </c>
      <c r="AU140" s="110" t="s">
        <v>81</v>
      </c>
      <c r="AY140" s="110" t="s">
        <v>134</v>
      </c>
      <c r="BE140" s="191">
        <f>IF(U140="základní",N140,0)</f>
        <v>0</v>
      </c>
      <c r="BF140" s="191">
        <f>IF(U140="snížená",N140,0)</f>
        <v>0</v>
      </c>
      <c r="BG140" s="191">
        <f>IF(U140="zákl. přenesená",N140,0)</f>
        <v>0</v>
      </c>
      <c r="BH140" s="191">
        <f>IF(U140="sníž. přenesená",N140,0)</f>
        <v>0</v>
      </c>
      <c r="BI140" s="191">
        <f>IF(U140="nulová",N140,0)</f>
        <v>0</v>
      </c>
      <c r="BJ140" s="110" t="s">
        <v>76</v>
      </c>
      <c r="BK140" s="191">
        <f>ROUND(L140*K140,2)</f>
        <v>0</v>
      </c>
      <c r="BL140" s="110" t="s">
        <v>139</v>
      </c>
      <c r="BM140" s="110" t="s">
        <v>730</v>
      </c>
    </row>
    <row r="141" spans="2:51" s="207" customFormat="1" ht="25.5" customHeight="1">
      <c r="B141" s="202"/>
      <c r="C141" s="203"/>
      <c r="D141" s="203"/>
      <c r="E141" s="204"/>
      <c r="F141" s="304" t="s">
        <v>710</v>
      </c>
      <c r="G141" s="304"/>
      <c r="H141" s="304"/>
      <c r="I141" s="304"/>
      <c r="J141" s="203"/>
      <c r="K141" s="205">
        <v>67.2</v>
      </c>
      <c r="L141" s="228"/>
      <c r="M141" s="228"/>
      <c r="N141" s="203"/>
      <c r="O141" s="203"/>
      <c r="P141" s="203"/>
      <c r="Q141" s="203"/>
      <c r="R141" s="206"/>
      <c r="T141" s="208"/>
      <c r="U141" s="203"/>
      <c r="V141" s="203"/>
      <c r="W141" s="203"/>
      <c r="X141" s="203"/>
      <c r="Y141" s="203"/>
      <c r="Z141" s="203"/>
      <c r="AA141" s="209"/>
      <c r="AT141" s="210" t="s">
        <v>141</v>
      </c>
      <c r="AU141" s="210" t="s">
        <v>81</v>
      </c>
      <c r="AV141" s="207" t="s">
        <v>81</v>
      </c>
      <c r="AW141" s="207" t="s">
        <v>28</v>
      </c>
      <c r="AX141" s="207" t="s">
        <v>69</v>
      </c>
      <c r="AY141" s="210" t="s">
        <v>134</v>
      </c>
    </row>
    <row r="142" spans="2:51" s="216" customFormat="1" ht="16.5" customHeight="1">
      <c r="B142" s="211"/>
      <c r="C142" s="212"/>
      <c r="D142" s="212"/>
      <c r="E142" s="213"/>
      <c r="F142" s="302" t="s">
        <v>142</v>
      </c>
      <c r="G142" s="302"/>
      <c r="H142" s="302"/>
      <c r="I142" s="302"/>
      <c r="J142" s="212"/>
      <c r="K142" s="214">
        <v>67.2</v>
      </c>
      <c r="L142" s="229"/>
      <c r="M142" s="229"/>
      <c r="N142" s="212"/>
      <c r="O142" s="212"/>
      <c r="P142" s="212"/>
      <c r="Q142" s="212"/>
      <c r="R142" s="215"/>
      <c r="T142" s="217"/>
      <c r="U142" s="212"/>
      <c r="V142" s="212"/>
      <c r="W142" s="212"/>
      <c r="X142" s="212"/>
      <c r="Y142" s="212"/>
      <c r="Z142" s="212"/>
      <c r="AA142" s="218"/>
      <c r="AT142" s="219" t="s">
        <v>141</v>
      </c>
      <c r="AU142" s="219" t="s">
        <v>81</v>
      </c>
      <c r="AV142" s="216" t="s">
        <v>139</v>
      </c>
      <c r="AW142" s="216" t="s">
        <v>28</v>
      </c>
      <c r="AX142" s="216" t="s">
        <v>76</v>
      </c>
      <c r="AY142" s="219" t="s">
        <v>134</v>
      </c>
    </row>
    <row r="143" spans="2:65" s="119" customFormat="1" ht="25.5" customHeight="1">
      <c r="B143" s="120"/>
      <c r="C143" s="192" t="s">
        <v>184</v>
      </c>
      <c r="D143" s="192" t="s">
        <v>135</v>
      </c>
      <c r="E143" s="193" t="s">
        <v>731</v>
      </c>
      <c r="F143" s="297" t="s">
        <v>732</v>
      </c>
      <c r="G143" s="297"/>
      <c r="H143" s="297"/>
      <c r="I143" s="297"/>
      <c r="J143" s="194" t="s">
        <v>187</v>
      </c>
      <c r="K143" s="195">
        <v>67.2</v>
      </c>
      <c r="L143" s="298"/>
      <c r="M143" s="298"/>
      <c r="N143" s="299">
        <f>ROUND(L143*K143,2)</f>
        <v>0</v>
      </c>
      <c r="O143" s="299"/>
      <c r="P143" s="299"/>
      <c r="Q143" s="299"/>
      <c r="R143" s="123"/>
      <c r="T143" s="187"/>
      <c r="U143" s="188" t="s">
        <v>35</v>
      </c>
      <c r="V143" s="189">
        <v>0.027000000000000003</v>
      </c>
      <c r="W143" s="189">
        <f>V143*K143</f>
        <v>1.8144000000000002</v>
      </c>
      <c r="X143" s="189">
        <v>0</v>
      </c>
      <c r="Y143" s="189">
        <f>X143*K143</f>
        <v>0</v>
      </c>
      <c r="Z143" s="189">
        <v>0</v>
      </c>
      <c r="AA143" s="190">
        <f>Z143*K143</f>
        <v>0</v>
      </c>
      <c r="AR143" s="110" t="s">
        <v>139</v>
      </c>
      <c r="AT143" s="110" t="s">
        <v>135</v>
      </c>
      <c r="AU143" s="110" t="s">
        <v>81</v>
      </c>
      <c r="AY143" s="110" t="s">
        <v>134</v>
      </c>
      <c r="BE143" s="191">
        <f>IF(U143="základní",N143,0)</f>
        <v>0</v>
      </c>
      <c r="BF143" s="191">
        <f>IF(U143="snížená",N143,0)</f>
        <v>0</v>
      </c>
      <c r="BG143" s="191">
        <f>IF(U143="zákl. přenesená",N143,0)</f>
        <v>0</v>
      </c>
      <c r="BH143" s="191">
        <f>IF(U143="sníž. přenesená",N143,0)</f>
        <v>0</v>
      </c>
      <c r="BI143" s="191">
        <f>IF(U143="nulová",N143,0)</f>
        <v>0</v>
      </c>
      <c r="BJ143" s="110" t="s">
        <v>76</v>
      </c>
      <c r="BK143" s="191">
        <f>ROUND(L143*K143,2)</f>
        <v>0</v>
      </c>
      <c r="BL143" s="110" t="s">
        <v>139</v>
      </c>
      <c r="BM143" s="110" t="s">
        <v>733</v>
      </c>
    </row>
    <row r="144" spans="2:51" s="207" customFormat="1" ht="25.5" customHeight="1">
      <c r="B144" s="202"/>
      <c r="C144" s="203"/>
      <c r="D144" s="203"/>
      <c r="E144" s="204"/>
      <c r="F144" s="304" t="s">
        <v>710</v>
      </c>
      <c r="G144" s="304"/>
      <c r="H144" s="304"/>
      <c r="I144" s="304"/>
      <c r="J144" s="203"/>
      <c r="K144" s="205">
        <v>67.2</v>
      </c>
      <c r="L144" s="228"/>
      <c r="M144" s="228"/>
      <c r="N144" s="203"/>
      <c r="O144" s="203"/>
      <c r="P144" s="203"/>
      <c r="Q144" s="203"/>
      <c r="R144" s="206"/>
      <c r="T144" s="208"/>
      <c r="U144" s="203"/>
      <c r="V144" s="203"/>
      <c r="W144" s="203"/>
      <c r="X144" s="203"/>
      <c r="Y144" s="203"/>
      <c r="Z144" s="203"/>
      <c r="AA144" s="209"/>
      <c r="AT144" s="210" t="s">
        <v>141</v>
      </c>
      <c r="AU144" s="210" t="s">
        <v>81</v>
      </c>
      <c r="AV144" s="207" t="s">
        <v>81</v>
      </c>
      <c r="AW144" s="207" t="s">
        <v>28</v>
      </c>
      <c r="AX144" s="207" t="s">
        <v>69</v>
      </c>
      <c r="AY144" s="210" t="s">
        <v>134</v>
      </c>
    </row>
    <row r="145" spans="2:51" s="216" customFormat="1" ht="16.5" customHeight="1">
      <c r="B145" s="211"/>
      <c r="C145" s="212"/>
      <c r="D145" s="212"/>
      <c r="E145" s="213"/>
      <c r="F145" s="302" t="s">
        <v>142</v>
      </c>
      <c r="G145" s="302"/>
      <c r="H145" s="302"/>
      <c r="I145" s="302"/>
      <c r="J145" s="212"/>
      <c r="K145" s="214">
        <v>67.2</v>
      </c>
      <c r="L145" s="229"/>
      <c r="M145" s="229"/>
      <c r="N145" s="212"/>
      <c r="O145" s="212"/>
      <c r="P145" s="212"/>
      <c r="Q145" s="212"/>
      <c r="R145" s="215"/>
      <c r="T145" s="217"/>
      <c r="U145" s="212"/>
      <c r="V145" s="212"/>
      <c r="W145" s="212"/>
      <c r="X145" s="212"/>
      <c r="Y145" s="212"/>
      <c r="Z145" s="212"/>
      <c r="AA145" s="218"/>
      <c r="AT145" s="219" t="s">
        <v>141</v>
      </c>
      <c r="AU145" s="219" t="s">
        <v>81</v>
      </c>
      <c r="AV145" s="216" t="s">
        <v>139</v>
      </c>
      <c r="AW145" s="216" t="s">
        <v>28</v>
      </c>
      <c r="AX145" s="216" t="s">
        <v>76</v>
      </c>
      <c r="AY145" s="219" t="s">
        <v>134</v>
      </c>
    </row>
    <row r="146" spans="2:65" s="119" customFormat="1" ht="25.5" customHeight="1">
      <c r="B146" s="120"/>
      <c r="C146" s="192" t="s">
        <v>190</v>
      </c>
      <c r="D146" s="192" t="s">
        <v>135</v>
      </c>
      <c r="E146" s="193" t="s">
        <v>734</v>
      </c>
      <c r="F146" s="297" t="s">
        <v>735</v>
      </c>
      <c r="G146" s="297"/>
      <c r="H146" s="297"/>
      <c r="I146" s="297"/>
      <c r="J146" s="194" t="s">
        <v>187</v>
      </c>
      <c r="K146" s="195">
        <v>67.2</v>
      </c>
      <c r="L146" s="298"/>
      <c r="M146" s="298"/>
      <c r="N146" s="299">
        <f>ROUND(L146*K146,2)</f>
        <v>0</v>
      </c>
      <c r="O146" s="299"/>
      <c r="P146" s="299"/>
      <c r="Q146" s="299"/>
      <c r="R146" s="123"/>
      <c r="T146" s="187"/>
      <c r="U146" s="188" t="s">
        <v>35</v>
      </c>
      <c r="V146" s="189">
        <v>0.002</v>
      </c>
      <c r="W146" s="189">
        <f>V146*K146</f>
        <v>0.13440000000000002</v>
      </c>
      <c r="X146" s="189">
        <v>0</v>
      </c>
      <c r="Y146" s="189">
        <f>X146*K146</f>
        <v>0</v>
      </c>
      <c r="Z146" s="189">
        <v>0</v>
      </c>
      <c r="AA146" s="190">
        <f>Z146*K146</f>
        <v>0</v>
      </c>
      <c r="AR146" s="110" t="s">
        <v>139</v>
      </c>
      <c r="AT146" s="110" t="s">
        <v>135</v>
      </c>
      <c r="AU146" s="110" t="s">
        <v>81</v>
      </c>
      <c r="AY146" s="110" t="s">
        <v>134</v>
      </c>
      <c r="BE146" s="191">
        <f>IF(U146="základní",N146,0)</f>
        <v>0</v>
      </c>
      <c r="BF146" s="191">
        <f>IF(U146="snížená",N146,0)</f>
        <v>0</v>
      </c>
      <c r="BG146" s="191">
        <f>IF(U146="zákl. přenesená",N146,0)</f>
        <v>0</v>
      </c>
      <c r="BH146" s="191">
        <f>IF(U146="sníž. přenesená",N146,0)</f>
        <v>0</v>
      </c>
      <c r="BI146" s="191">
        <f>IF(U146="nulová",N146,0)</f>
        <v>0</v>
      </c>
      <c r="BJ146" s="110" t="s">
        <v>76</v>
      </c>
      <c r="BK146" s="191">
        <f>ROUND(L146*K146,2)</f>
        <v>0</v>
      </c>
      <c r="BL146" s="110" t="s">
        <v>139</v>
      </c>
      <c r="BM146" s="110" t="s">
        <v>736</v>
      </c>
    </row>
    <row r="147" spans="2:65" s="119" customFormat="1" ht="38.25" customHeight="1">
      <c r="B147" s="120"/>
      <c r="C147" s="192" t="s">
        <v>194</v>
      </c>
      <c r="D147" s="192" t="s">
        <v>135</v>
      </c>
      <c r="E147" s="193" t="s">
        <v>737</v>
      </c>
      <c r="F147" s="297" t="s">
        <v>738</v>
      </c>
      <c r="G147" s="297"/>
      <c r="H147" s="297"/>
      <c r="I147" s="297"/>
      <c r="J147" s="194" t="s">
        <v>187</v>
      </c>
      <c r="K147" s="195">
        <v>67.2</v>
      </c>
      <c r="L147" s="298"/>
      <c r="M147" s="298"/>
      <c r="N147" s="299">
        <f>ROUND(L147*K147,2)</f>
        <v>0</v>
      </c>
      <c r="O147" s="299"/>
      <c r="P147" s="299"/>
      <c r="Q147" s="299"/>
      <c r="R147" s="123"/>
      <c r="T147" s="187"/>
      <c r="U147" s="188" t="s">
        <v>35</v>
      </c>
      <c r="V147" s="189">
        <v>0.066</v>
      </c>
      <c r="W147" s="189">
        <f>V147*K147</f>
        <v>4.4352</v>
      </c>
      <c r="X147" s="189">
        <v>0</v>
      </c>
      <c r="Y147" s="189">
        <f>X147*K147</f>
        <v>0</v>
      </c>
      <c r="Z147" s="189">
        <v>0</v>
      </c>
      <c r="AA147" s="190">
        <f>Z147*K147</f>
        <v>0</v>
      </c>
      <c r="AR147" s="110" t="s">
        <v>139</v>
      </c>
      <c r="AT147" s="110" t="s">
        <v>135</v>
      </c>
      <c r="AU147" s="110" t="s">
        <v>81</v>
      </c>
      <c r="AY147" s="110" t="s">
        <v>134</v>
      </c>
      <c r="BE147" s="191">
        <f>IF(U147="základní",N147,0)</f>
        <v>0</v>
      </c>
      <c r="BF147" s="191">
        <f>IF(U147="snížená",N147,0)</f>
        <v>0</v>
      </c>
      <c r="BG147" s="191">
        <f>IF(U147="zákl. přenesená",N147,0)</f>
        <v>0</v>
      </c>
      <c r="BH147" s="191">
        <f>IF(U147="sníž. přenesená",N147,0)</f>
        <v>0</v>
      </c>
      <c r="BI147" s="191">
        <f>IF(U147="nulová",N147,0)</f>
        <v>0</v>
      </c>
      <c r="BJ147" s="110" t="s">
        <v>76</v>
      </c>
      <c r="BK147" s="191">
        <f>ROUND(L147*K147,2)</f>
        <v>0</v>
      </c>
      <c r="BL147" s="110" t="s">
        <v>139</v>
      </c>
      <c r="BM147" s="110" t="s">
        <v>739</v>
      </c>
    </row>
    <row r="148" spans="2:51" s="207" customFormat="1" ht="25.5" customHeight="1">
      <c r="B148" s="202"/>
      <c r="C148" s="203"/>
      <c r="D148" s="203"/>
      <c r="E148" s="204"/>
      <c r="F148" s="304" t="s">
        <v>710</v>
      </c>
      <c r="G148" s="304"/>
      <c r="H148" s="304"/>
      <c r="I148" s="304"/>
      <c r="J148" s="203"/>
      <c r="K148" s="205">
        <v>67.2</v>
      </c>
      <c r="L148" s="228"/>
      <c r="M148" s="228"/>
      <c r="N148" s="203"/>
      <c r="O148" s="203"/>
      <c r="P148" s="203"/>
      <c r="Q148" s="203"/>
      <c r="R148" s="206"/>
      <c r="T148" s="208"/>
      <c r="U148" s="203"/>
      <c r="V148" s="203"/>
      <c r="W148" s="203"/>
      <c r="X148" s="203"/>
      <c r="Y148" s="203"/>
      <c r="Z148" s="203"/>
      <c r="AA148" s="209"/>
      <c r="AT148" s="210" t="s">
        <v>141</v>
      </c>
      <c r="AU148" s="210" t="s">
        <v>81</v>
      </c>
      <c r="AV148" s="207" t="s">
        <v>81</v>
      </c>
      <c r="AW148" s="207" t="s">
        <v>28</v>
      </c>
      <c r="AX148" s="207" t="s">
        <v>69</v>
      </c>
      <c r="AY148" s="210" t="s">
        <v>134</v>
      </c>
    </row>
    <row r="149" spans="2:51" s="216" customFormat="1" ht="16.5" customHeight="1">
      <c r="B149" s="211"/>
      <c r="C149" s="212"/>
      <c r="D149" s="212"/>
      <c r="E149" s="213"/>
      <c r="F149" s="302" t="s">
        <v>142</v>
      </c>
      <c r="G149" s="302"/>
      <c r="H149" s="302"/>
      <c r="I149" s="302"/>
      <c r="J149" s="212"/>
      <c r="K149" s="214">
        <v>67.2</v>
      </c>
      <c r="L149" s="229"/>
      <c r="M149" s="229"/>
      <c r="N149" s="212"/>
      <c r="O149" s="212"/>
      <c r="P149" s="212"/>
      <c r="Q149" s="212"/>
      <c r="R149" s="215"/>
      <c r="T149" s="217"/>
      <c r="U149" s="212"/>
      <c r="V149" s="212"/>
      <c r="W149" s="212"/>
      <c r="X149" s="212"/>
      <c r="Y149" s="212"/>
      <c r="Z149" s="212"/>
      <c r="AA149" s="218"/>
      <c r="AT149" s="219" t="s">
        <v>141</v>
      </c>
      <c r="AU149" s="219" t="s">
        <v>81</v>
      </c>
      <c r="AV149" s="216" t="s">
        <v>139</v>
      </c>
      <c r="AW149" s="216" t="s">
        <v>28</v>
      </c>
      <c r="AX149" s="216" t="s">
        <v>76</v>
      </c>
      <c r="AY149" s="219" t="s">
        <v>134</v>
      </c>
    </row>
    <row r="150" spans="2:65" s="119" customFormat="1" ht="46.5" customHeight="1">
      <c r="B150" s="120"/>
      <c r="C150" s="192" t="s">
        <v>200</v>
      </c>
      <c r="D150" s="192" t="s">
        <v>135</v>
      </c>
      <c r="E150" s="193" t="s">
        <v>740</v>
      </c>
      <c r="F150" s="297" t="s">
        <v>777</v>
      </c>
      <c r="G150" s="297"/>
      <c r="H150" s="297"/>
      <c r="I150" s="297"/>
      <c r="J150" s="194" t="s">
        <v>187</v>
      </c>
      <c r="K150" s="195">
        <v>16</v>
      </c>
      <c r="L150" s="298"/>
      <c r="M150" s="298"/>
      <c r="N150" s="299">
        <f>ROUND(L150*K150,2)</f>
        <v>0</v>
      </c>
      <c r="O150" s="299"/>
      <c r="P150" s="299"/>
      <c r="Q150" s="299"/>
      <c r="R150" s="123"/>
      <c r="T150" s="187"/>
      <c r="U150" s="188" t="s">
        <v>35</v>
      </c>
      <c r="V150" s="189">
        <v>0.72</v>
      </c>
      <c r="W150" s="189">
        <f>V150*K150</f>
        <v>11.52</v>
      </c>
      <c r="X150" s="189">
        <v>0.08425</v>
      </c>
      <c r="Y150" s="189">
        <f>X150*K150</f>
        <v>1.348</v>
      </c>
      <c r="Z150" s="189">
        <v>0</v>
      </c>
      <c r="AA150" s="190">
        <f>Z150*K150</f>
        <v>0</v>
      </c>
      <c r="AR150" s="110" t="s">
        <v>139</v>
      </c>
      <c r="AT150" s="110" t="s">
        <v>135</v>
      </c>
      <c r="AU150" s="110" t="s">
        <v>81</v>
      </c>
      <c r="AY150" s="110" t="s">
        <v>134</v>
      </c>
      <c r="BE150" s="191">
        <f>IF(U150="základní",N150,0)</f>
        <v>0</v>
      </c>
      <c r="BF150" s="191">
        <f>IF(U150="snížená",N150,0)</f>
        <v>0</v>
      </c>
      <c r="BG150" s="191">
        <f>IF(U150="zákl. přenesená",N150,0)</f>
        <v>0</v>
      </c>
      <c r="BH150" s="191">
        <f>IF(U150="sníž. přenesená",N150,0)</f>
        <v>0</v>
      </c>
      <c r="BI150" s="191">
        <f>IF(U150="nulová",N150,0)</f>
        <v>0</v>
      </c>
      <c r="BJ150" s="110" t="s">
        <v>76</v>
      </c>
      <c r="BK150" s="191">
        <f>ROUND(L150*K150,2)</f>
        <v>0</v>
      </c>
      <c r="BL150" s="110" t="s">
        <v>139</v>
      </c>
      <c r="BM150" s="110" t="s">
        <v>741</v>
      </c>
    </row>
    <row r="151" spans="2:51" s="207" customFormat="1" ht="16.5" customHeight="1">
      <c r="B151" s="202"/>
      <c r="C151" s="203"/>
      <c r="D151" s="203"/>
      <c r="E151" s="204"/>
      <c r="F151" s="304" t="s">
        <v>709</v>
      </c>
      <c r="G151" s="304"/>
      <c r="H151" s="304"/>
      <c r="I151" s="304"/>
      <c r="J151" s="203"/>
      <c r="K151" s="205">
        <v>16</v>
      </c>
      <c r="L151" s="228"/>
      <c r="M151" s="228"/>
      <c r="N151" s="203"/>
      <c r="O151" s="203"/>
      <c r="P151" s="203"/>
      <c r="Q151" s="203"/>
      <c r="R151" s="206"/>
      <c r="T151" s="208"/>
      <c r="U151" s="203"/>
      <c r="V151" s="203"/>
      <c r="W151" s="203"/>
      <c r="X151" s="203"/>
      <c r="Y151" s="203"/>
      <c r="Z151" s="203"/>
      <c r="AA151" s="209"/>
      <c r="AT151" s="210" t="s">
        <v>141</v>
      </c>
      <c r="AU151" s="210" t="s">
        <v>81</v>
      </c>
      <c r="AV151" s="207" t="s">
        <v>81</v>
      </c>
      <c r="AW151" s="207" t="s">
        <v>28</v>
      </c>
      <c r="AX151" s="207" t="s">
        <v>69</v>
      </c>
      <c r="AY151" s="210" t="s">
        <v>134</v>
      </c>
    </row>
    <row r="152" spans="2:51" s="216" customFormat="1" ht="16.5" customHeight="1">
      <c r="B152" s="211"/>
      <c r="C152" s="212"/>
      <c r="D152" s="212"/>
      <c r="E152" s="213"/>
      <c r="F152" s="302" t="s">
        <v>142</v>
      </c>
      <c r="G152" s="302"/>
      <c r="H152" s="302"/>
      <c r="I152" s="302"/>
      <c r="J152" s="212"/>
      <c r="K152" s="214">
        <v>16</v>
      </c>
      <c r="L152" s="229"/>
      <c r="M152" s="229"/>
      <c r="N152" s="212"/>
      <c r="O152" s="212"/>
      <c r="P152" s="212"/>
      <c r="Q152" s="212"/>
      <c r="R152" s="215"/>
      <c r="T152" s="217"/>
      <c r="U152" s="212"/>
      <c r="V152" s="212"/>
      <c r="W152" s="212"/>
      <c r="X152" s="212"/>
      <c r="Y152" s="212"/>
      <c r="Z152" s="212"/>
      <c r="AA152" s="218"/>
      <c r="AT152" s="219" t="s">
        <v>141</v>
      </c>
      <c r="AU152" s="219" t="s">
        <v>81</v>
      </c>
      <c r="AV152" s="216" t="s">
        <v>139</v>
      </c>
      <c r="AW152" s="216" t="s">
        <v>28</v>
      </c>
      <c r="AX152" s="216" t="s">
        <v>76</v>
      </c>
      <c r="AY152" s="219" t="s">
        <v>134</v>
      </c>
    </row>
    <row r="153" spans="2:65" s="119" customFormat="1" ht="16.5" customHeight="1">
      <c r="B153" s="120"/>
      <c r="C153" s="220" t="s">
        <v>205</v>
      </c>
      <c r="D153" s="220" t="s">
        <v>210</v>
      </c>
      <c r="E153" s="221" t="s">
        <v>742</v>
      </c>
      <c r="F153" s="307" t="s">
        <v>743</v>
      </c>
      <c r="G153" s="307"/>
      <c r="H153" s="307"/>
      <c r="I153" s="307"/>
      <c r="J153" s="222" t="s">
        <v>187</v>
      </c>
      <c r="K153" s="223">
        <v>16</v>
      </c>
      <c r="L153" s="308"/>
      <c r="M153" s="308"/>
      <c r="N153" s="309">
        <f>ROUND(L153*K153,2)</f>
        <v>0</v>
      </c>
      <c r="O153" s="309"/>
      <c r="P153" s="309"/>
      <c r="Q153" s="309"/>
      <c r="R153" s="123"/>
      <c r="T153" s="187"/>
      <c r="U153" s="188" t="s">
        <v>35</v>
      </c>
      <c r="V153" s="189">
        <v>0</v>
      </c>
      <c r="W153" s="189">
        <f>V153*K153</f>
        <v>0</v>
      </c>
      <c r="X153" s="189">
        <v>0.113</v>
      </c>
      <c r="Y153" s="189">
        <f>X153*K153</f>
        <v>1.808</v>
      </c>
      <c r="Z153" s="189">
        <v>0</v>
      </c>
      <c r="AA153" s="190">
        <f>Z153*K153</f>
        <v>0</v>
      </c>
      <c r="AR153" s="110" t="s">
        <v>173</v>
      </c>
      <c r="AT153" s="110" t="s">
        <v>210</v>
      </c>
      <c r="AU153" s="110" t="s">
        <v>81</v>
      </c>
      <c r="AY153" s="110" t="s">
        <v>134</v>
      </c>
      <c r="BE153" s="191">
        <f>IF(U153="základní",N153,0)</f>
        <v>0</v>
      </c>
      <c r="BF153" s="191">
        <f>IF(U153="snížená",N153,0)</f>
        <v>0</v>
      </c>
      <c r="BG153" s="191">
        <f>IF(U153="zákl. přenesená",N153,0)</f>
        <v>0</v>
      </c>
      <c r="BH153" s="191">
        <f>IF(U153="sníž. přenesená",N153,0)</f>
        <v>0</v>
      </c>
      <c r="BI153" s="191">
        <f>IF(U153="nulová",N153,0)</f>
        <v>0</v>
      </c>
      <c r="BJ153" s="110" t="s">
        <v>76</v>
      </c>
      <c r="BK153" s="191">
        <f>ROUND(L153*K153,2)</f>
        <v>0</v>
      </c>
      <c r="BL153" s="110" t="s">
        <v>139</v>
      </c>
      <c r="BM153" s="110" t="s">
        <v>744</v>
      </c>
    </row>
    <row r="154" spans="2:63" s="180" customFormat="1" ht="29.85" customHeight="1">
      <c r="B154" s="176"/>
      <c r="C154" s="177"/>
      <c r="D154" s="201" t="s">
        <v>699</v>
      </c>
      <c r="E154" s="201"/>
      <c r="F154" s="201"/>
      <c r="G154" s="201"/>
      <c r="H154" s="201"/>
      <c r="I154" s="201"/>
      <c r="J154" s="201"/>
      <c r="K154" s="201"/>
      <c r="L154" s="230"/>
      <c r="M154" s="230"/>
      <c r="N154" s="303">
        <f>SUM(N155)</f>
        <v>0</v>
      </c>
      <c r="O154" s="303"/>
      <c r="P154" s="303"/>
      <c r="Q154" s="303"/>
      <c r="R154" s="179"/>
      <c r="T154" s="181"/>
      <c r="U154" s="177"/>
      <c r="V154" s="177"/>
      <c r="W154" s="182">
        <f>SUM(W155:W157)</f>
        <v>1.016</v>
      </c>
      <c r="X154" s="177"/>
      <c r="Y154" s="182">
        <f>SUM(Y155:Y157)</f>
        <v>0.5672400000000001</v>
      </c>
      <c r="Z154" s="177"/>
      <c r="AA154" s="183">
        <f>SUM(AA155:AA157)</f>
        <v>0</v>
      </c>
      <c r="AR154" s="184" t="s">
        <v>76</v>
      </c>
      <c r="AT154" s="185" t="s">
        <v>68</v>
      </c>
      <c r="AU154" s="185" t="s">
        <v>76</v>
      </c>
      <c r="AY154" s="184" t="s">
        <v>134</v>
      </c>
      <c r="BK154" s="186">
        <f>SUM(BK155:BK157)</f>
        <v>0</v>
      </c>
    </row>
    <row r="155" spans="2:65" s="119" customFormat="1" ht="38.25" customHeight="1">
      <c r="B155" s="120"/>
      <c r="C155" s="192" t="s">
        <v>10</v>
      </c>
      <c r="D155" s="192" t="s">
        <v>135</v>
      </c>
      <c r="E155" s="193" t="s">
        <v>745</v>
      </c>
      <c r="F155" s="297" t="s">
        <v>746</v>
      </c>
      <c r="G155" s="297"/>
      <c r="H155" s="297"/>
      <c r="I155" s="297"/>
      <c r="J155" s="194" t="s">
        <v>187</v>
      </c>
      <c r="K155" s="195">
        <v>2</v>
      </c>
      <c r="L155" s="298"/>
      <c r="M155" s="298"/>
      <c r="N155" s="299">
        <f>ROUND(L155*K155,2)</f>
        <v>0</v>
      </c>
      <c r="O155" s="299"/>
      <c r="P155" s="299"/>
      <c r="Q155" s="299"/>
      <c r="R155" s="123"/>
      <c r="T155" s="187"/>
      <c r="U155" s="188" t="s">
        <v>35</v>
      </c>
      <c r="V155" s="189">
        <v>0.508</v>
      </c>
      <c r="W155" s="189">
        <f>V155*K155</f>
        <v>1.016</v>
      </c>
      <c r="X155" s="189">
        <v>0.28362000000000004</v>
      </c>
      <c r="Y155" s="189">
        <f>X155*K155</f>
        <v>0.5672400000000001</v>
      </c>
      <c r="Z155" s="189">
        <v>0</v>
      </c>
      <c r="AA155" s="190">
        <f>Z155*K155</f>
        <v>0</v>
      </c>
      <c r="AR155" s="110" t="s">
        <v>139</v>
      </c>
      <c r="AT155" s="110" t="s">
        <v>135</v>
      </c>
      <c r="AU155" s="110" t="s">
        <v>81</v>
      </c>
      <c r="AY155" s="110" t="s">
        <v>134</v>
      </c>
      <c r="BE155" s="191">
        <f>IF(U155="základní",N155,0)</f>
        <v>0</v>
      </c>
      <c r="BF155" s="191">
        <f>IF(U155="snížená",N155,0)</f>
        <v>0</v>
      </c>
      <c r="BG155" s="191">
        <f>IF(U155="zákl. přenesená",N155,0)</f>
        <v>0</v>
      </c>
      <c r="BH155" s="191">
        <f>IF(U155="sníž. přenesená",N155,0)</f>
        <v>0</v>
      </c>
      <c r="BI155" s="191">
        <f>IF(U155="nulová",N155,0)</f>
        <v>0</v>
      </c>
      <c r="BJ155" s="110" t="s">
        <v>76</v>
      </c>
      <c r="BK155" s="191">
        <f>ROUND(L155*K155,2)</f>
        <v>0</v>
      </c>
      <c r="BL155" s="110" t="s">
        <v>139</v>
      </c>
      <c r="BM155" s="110" t="s">
        <v>747</v>
      </c>
    </row>
    <row r="156" spans="2:51" s="207" customFormat="1" ht="16.5" customHeight="1">
      <c r="B156" s="202"/>
      <c r="C156" s="203"/>
      <c r="D156" s="203"/>
      <c r="E156" s="204"/>
      <c r="F156" s="304" t="s">
        <v>748</v>
      </c>
      <c r="G156" s="304"/>
      <c r="H156" s="304"/>
      <c r="I156" s="304"/>
      <c r="J156" s="203"/>
      <c r="K156" s="205">
        <v>2</v>
      </c>
      <c r="L156" s="228"/>
      <c r="M156" s="228"/>
      <c r="N156" s="203"/>
      <c r="O156" s="203"/>
      <c r="P156" s="203"/>
      <c r="Q156" s="203"/>
      <c r="R156" s="206"/>
      <c r="T156" s="208"/>
      <c r="U156" s="203"/>
      <c r="V156" s="203"/>
      <c r="W156" s="203"/>
      <c r="X156" s="203"/>
      <c r="Y156" s="203"/>
      <c r="Z156" s="203"/>
      <c r="AA156" s="209"/>
      <c r="AT156" s="210" t="s">
        <v>141</v>
      </c>
      <c r="AU156" s="210" t="s">
        <v>81</v>
      </c>
      <c r="AV156" s="207" t="s">
        <v>81</v>
      </c>
      <c r="AW156" s="207" t="s">
        <v>28</v>
      </c>
      <c r="AX156" s="207" t="s">
        <v>69</v>
      </c>
      <c r="AY156" s="210" t="s">
        <v>134</v>
      </c>
    </row>
    <row r="157" spans="2:51" s="216" customFormat="1" ht="16.5" customHeight="1">
      <c r="B157" s="211"/>
      <c r="C157" s="212"/>
      <c r="D157" s="212"/>
      <c r="E157" s="213"/>
      <c r="F157" s="302" t="s">
        <v>142</v>
      </c>
      <c r="G157" s="302"/>
      <c r="H157" s="302"/>
      <c r="I157" s="302"/>
      <c r="J157" s="212"/>
      <c r="K157" s="214">
        <v>2</v>
      </c>
      <c r="L157" s="229"/>
      <c r="M157" s="229"/>
      <c r="N157" s="212"/>
      <c r="O157" s="212"/>
      <c r="P157" s="212"/>
      <c r="Q157" s="212"/>
      <c r="R157" s="215"/>
      <c r="T157" s="217"/>
      <c r="U157" s="212"/>
      <c r="V157" s="212"/>
      <c r="W157" s="212"/>
      <c r="X157" s="212"/>
      <c r="Y157" s="212"/>
      <c r="Z157" s="212"/>
      <c r="AA157" s="218"/>
      <c r="AT157" s="219" t="s">
        <v>141</v>
      </c>
      <c r="AU157" s="219" t="s">
        <v>81</v>
      </c>
      <c r="AV157" s="216" t="s">
        <v>139</v>
      </c>
      <c r="AW157" s="216" t="s">
        <v>28</v>
      </c>
      <c r="AX157" s="216" t="s">
        <v>76</v>
      </c>
      <c r="AY157" s="219" t="s">
        <v>134</v>
      </c>
    </row>
    <row r="158" spans="2:63" s="180" customFormat="1" ht="29.85" customHeight="1">
      <c r="B158" s="176"/>
      <c r="C158" s="177"/>
      <c r="D158" s="201" t="s">
        <v>114</v>
      </c>
      <c r="E158" s="201"/>
      <c r="F158" s="201"/>
      <c r="G158" s="201"/>
      <c r="H158" s="201"/>
      <c r="I158" s="201"/>
      <c r="J158" s="201"/>
      <c r="K158" s="201"/>
      <c r="L158" s="230"/>
      <c r="M158" s="230"/>
      <c r="N158" s="306">
        <f>SUM(N159:Q165)</f>
        <v>0</v>
      </c>
      <c r="O158" s="306"/>
      <c r="P158" s="306"/>
      <c r="Q158" s="306"/>
      <c r="R158" s="179"/>
      <c r="T158" s="181"/>
      <c r="U158" s="177"/>
      <c r="V158" s="177"/>
      <c r="W158" s="182">
        <f>SUM(W159:W167)</f>
        <v>19.1504</v>
      </c>
      <c r="X158" s="177"/>
      <c r="Y158" s="182">
        <f>SUM(Y159:Y167)</f>
        <v>16.208608</v>
      </c>
      <c r="Z158" s="177"/>
      <c r="AA158" s="183">
        <f>SUM(AA159:AA167)</f>
        <v>0</v>
      </c>
      <c r="AR158" s="184" t="s">
        <v>76</v>
      </c>
      <c r="AT158" s="185" t="s">
        <v>68</v>
      </c>
      <c r="AU158" s="185" t="s">
        <v>76</v>
      </c>
      <c r="AY158" s="184" t="s">
        <v>134</v>
      </c>
      <c r="BK158" s="186">
        <f>SUM(BK159:BK167)</f>
        <v>0</v>
      </c>
    </row>
    <row r="159" spans="2:65" s="119" customFormat="1" ht="38.25" customHeight="1">
      <c r="B159" s="120"/>
      <c r="C159" s="192" t="s">
        <v>216</v>
      </c>
      <c r="D159" s="192" t="s">
        <v>135</v>
      </c>
      <c r="E159" s="193" t="s">
        <v>749</v>
      </c>
      <c r="F159" s="297" t="s">
        <v>750</v>
      </c>
      <c r="G159" s="297"/>
      <c r="H159" s="297"/>
      <c r="I159" s="297"/>
      <c r="J159" s="194" t="s">
        <v>197</v>
      </c>
      <c r="K159" s="195">
        <v>40</v>
      </c>
      <c r="L159" s="298"/>
      <c r="M159" s="298"/>
      <c r="N159" s="299">
        <f>ROUND(L159*K159,2)</f>
        <v>0</v>
      </c>
      <c r="O159" s="299"/>
      <c r="P159" s="299"/>
      <c r="Q159" s="299"/>
      <c r="R159" s="123"/>
      <c r="T159" s="187"/>
      <c r="U159" s="188" t="s">
        <v>35</v>
      </c>
      <c r="V159" s="189">
        <v>0.268</v>
      </c>
      <c r="W159" s="189">
        <f>V159*K159</f>
        <v>10.72</v>
      </c>
      <c r="X159" s="189">
        <v>0.1554</v>
      </c>
      <c r="Y159" s="189">
        <f>X159*K159</f>
        <v>6.216</v>
      </c>
      <c r="Z159" s="189">
        <v>0</v>
      </c>
      <c r="AA159" s="190">
        <f>Z159*K159</f>
        <v>0</v>
      </c>
      <c r="AR159" s="110" t="s">
        <v>139</v>
      </c>
      <c r="AT159" s="110" t="s">
        <v>135</v>
      </c>
      <c r="AU159" s="110" t="s">
        <v>81</v>
      </c>
      <c r="AY159" s="110" t="s">
        <v>134</v>
      </c>
      <c r="BE159" s="191">
        <f>IF(U159="základní",N159,0)</f>
        <v>0</v>
      </c>
      <c r="BF159" s="191">
        <f>IF(U159="snížená",N159,0)</f>
        <v>0</v>
      </c>
      <c r="BG159" s="191">
        <f>IF(U159="zákl. přenesená",N159,0)</f>
        <v>0</v>
      </c>
      <c r="BH159" s="191">
        <f>IF(U159="sníž. přenesená",N159,0)</f>
        <v>0</v>
      </c>
      <c r="BI159" s="191">
        <f>IF(U159="nulová",N159,0)</f>
        <v>0</v>
      </c>
      <c r="BJ159" s="110" t="s">
        <v>76</v>
      </c>
      <c r="BK159" s="191">
        <f>ROUND(L159*K159,2)</f>
        <v>0</v>
      </c>
      <c r="BL159" s="110" t="s">
        <v>139</v>
      </c>
      <c r="BM159" s="110" t="s">
        <v>751</v>
      </c>
    </row>
    <row r="160" spans="2:51" s="207" customFormat="1" ht="16.5" customHeight="1">
      <c r="B160" s="202"/>
      <c r="C160" s="203"/>
      <c r="D160" s="203"/>
      <c r="E160" s="204"/>
      <c r="F160" s="304" t="s">
        <v>752</v>
      </c>
      <c r="G160" s="304"/>
      <c r="H160" s="304"/>
      <c r="I160" s="304"/>
      <c r="J160" s="203"/>
      <c r="K160" s="205">
        <v>40</v>
      </c>
      <c r="L160" s="228"/>
      <c r="M160" s="228"/>
      <c r="N160" s="203"/>
      <c r="O160" s="203"/>
      <c r="P160" s="203"/>
      <c r="Q160" s="203"/>
      <c r="R160" s="206"/>
      <c r="T160" s="208"/>
      <c r="U160" s="203"/>
      <c r="V160" s="203"/>
      <c r="W160" s="203"/>
      <c r="X160" s="203"/>
      <c r="Y160" s="203"/>
      <c r="Z160" s="203"/>
      <c r="AA160" s="209"/>
      <c r="AT160" s="210" t="s">
        <v>141</v>
      </c>
      <c r="AU160" s="210" t="s">
        <v>81</v>
      </c>
      <c r="AV160" s="207" t="s">
        <v>81</v>
      </c>
      <c r="AW160" s="207" t="s">
        <v>28</v>
      </c>
      <c r="AX160" s="207" t="s">
        <v>69</v>
      </c>
      <c r="AY160" s="210" t="s">
        <v>134</v>
      </c>
    </row>
    <row r="161" spans="2:51" s="216" customFormat="1" ht="16.5" customHeight="1">
      <c r="B161" s="211"/>
      <c r="C161" s="212"/>
      <c r="D161" s="212"/>
      <c r="E161" s="213"/>
      <c r="F161" s="302" t="s">
        <v>142</v>
      </c>
      <c r="G161" s="302"/>
      <c r="H161" s="302"/>
      <c r="I161" s="302"/>
      <c r="J161" s="212"/>
      <c r="K161" s="214">
        <v>40</v>
      </c>
      <c r="L161" s="229"/>
      <c r="M161" s="229"/>
      <c r="N161" s="212"/>
      <c r="O161" s="212"/>
      <c r="P161" s="212"/>
      <c r="Q161" s="212"/>
      <c r="R161" s="215"/>
      <c r="T161" s="217"/>
      <c r="U161" s="212"/>
      <c r="V161" s="212"/>
      <c r="W161" s="212"/>
      <c r="X161" s="212"/>
      <c r="Y161" s="212"/>
      <c r="Z161" s="212"/>
      <c r="AA161" s="218"/>
      <c r="AT161" s="219" t="s">
        <v>141</v>
      </c>
      <c r="AU161" s="219" t="s">
        <v>81</v>
      </c>
      <c r="AV161" s="216" t="s">
        <v>139</v>
      </c>
      <c r="AW161" s="216" t="s">
        <v>28</v>
      </c>
      <c r="AX161" s="216" t="s">
        <v>76</v>
      </c>
      <c r="AY161" s="219" t="s">
        <v>134</v>
      </c>
    </row>
    <row r="162" spans="2:65" s="119" customFormat="1" ht="31.5" customHeight="1">
      <c r="B162" s="120"/>
      <c r="C162" s="220" t="s">
        <v>221</v>
      </c>
      <c r="D162" s="220" t="s">
        <v>210</v>
      </c>
      <c r="E162" s="221" t="s">
        <v>753</v>
      </c>
      <c r="F162" s="307" t="s">
        <v>754</v>
      </c>
      <c r="G162" s="307"/>
      <c r="H162" s="307"/>
      <c r="I162" s="307"/>
      <c r="J162" s="222" t="s">
        <v>197</v>
      </c>
      <c r="K162" s="223">
        <v>40</v>
      </c>
      <c r="L162" s="308"/>
      <c r="M162" s="308"/>
      <c r="N162" s="309">
        <f>ROUND(L162*K162,2)</f>
        <v>0</v>
      </c>
      <c r="O162" s="309"/>
      <c r="P162" s="309"/>
      <c r="Q162" s="309"/>
      <c r="R162" s="123"/>
      <c r="T162" s="187"/>
      <c r="U162" s="188" t="s">
        <v>35</v>
      </c>
      <c r="V162" s="189">
        <v>0</v>
      </c>
      <c r="W162" s="189">
        <f>V162*K162</f>
        <v>0</v>
      </c>
      <c r="X162" s="189">
        <v>0.085</v>
      </c>
      <c r="Y162" s="189">
        <f>X162*K162</f>
        <v>3.4000000000000004</v>
      </c>
      <c r="Z162" s="189">
        <v>0</v>
      </c>
      <c r="AA162" s="190">
        <f>Z162*K162</f>
        <v>0</v>
      </c>
      <c r="AR162" s="110" t="s">
        <v>173</v>
      </c>
      <c r="AT162" s="110" t="s">
        <v>210</v>
      </c>
      <c r="AU162" s="110" t="s">
        <v>81</v>
      </c>
      <c r="AY162" s="110" t="s">
        <v>134</v>
      </c>
      <c r="BE162" s="191">
        <f>IF(U162="základní",N162,0)</f>
        <v>0</v>
      </c>
      <c r="BF162" s="191">
        <f>IF(U162="snížená",N162,0)</f>
        <v>0</v>
      </c>
      <c r="BG162" s="191">
        <f>IF(U162="zákl. přenesená",N162,0)</f>
        <v>0</v>
      </c>
      <c r="BH162" s="191">
        <f>IF(U162="sníž. přenesená",N162,0)</f>
        <v>0</v>
      </c>
      <c r="BI162" s="191">
        <f>IF(U162="nulová",N162,0)</f>
        <v>0</v>
      </c>
      <c r="BJ162" s="110" t="s">
        <v>76</v>
      </c>
      <c r="BK162" s="191">
        <f>ROUND(L162*K162,2)</f>
        <v>0</v>
      </c>
      <c r="BL162" s="110" t="s">
        <v>139</v>
      </c>
      <c r="BM162" s="110" t="s">
        <v>755</v>
      </c>
    </row>
    <row r="163" spans="2:65" s="119" customFormat="1" ht="38.25" customHeight="1">
      <c r="B163" s="120"/>
      <c r="C163" s="192">
        <v>18</v>
      </c>
      <c r="D163" s="192" t="s">
        <v>135</v>
      </c>
      <c r="E163" s="224" t="s">
        <v>779</v>
      </c>
      <c r="F163" s="297" t="s">
        <v>780</v>
      </c>
      <c r="G163" s="297"/>
      <c r="H163" s="297"/>
      <c r="I163" s="297"/>
      <c r="J163" s="194" t="s">
        <v>197</v>
      </c>
      <c r="K163" s="195">
        <v>12.5</v>
      </c>
      <c r="L163" s="298"/>
      <c r="M163" s="298"/>
      <c r="N163" s="299">
        <f>ROUND(L163*K163,2)</f>
        <v>0</v>
      </c>
      <c r="O163" s="299"/>
      <c r="P163" s="299"/>
      <c r="Q163" s="299"/>
      <c r="R163" s="123"/>
      <c r="T163" s="187"/>
      <c r="U163" s="188" t="s">
        <v>35</v>
      </c>
      <c r="V163" s="189">
        <v>0.268</v>
      </c>
      <c r="W163" s="189">
        <f>V163*K163</f>
        <v>3.35</v>
      </c>
      <c r="X163" s="189">
        <v>0.1554</v>
      </c>
      <c r="Y163" s="189">
        <f>X163*K163</f>
        <v>1.9425000000000001</v>
      </c>
      <c r="Z163" s="189">
        <v>0</v>
      </c>
      <c r="AA163" s="190">
        <f>Z163*K163</f>
        <v>0</v>
      </c>
      <c r="AR163" s="110" t="s">
        <v>139</v>
      </c>
      <c r="AT163" s="110" t="s">
        <v>135</v>
      </c>
      <c r="AU163" s="110" t="s">
        <v>81</v>
      </c>
      <c r="AY163" s="110" t="s">
        <v>134</v>
      </c>
      <c r="BE163" s="191">
        <f>IF(U163="základní",N163,0)</f>
        <v>0</v>
      </c>
      <c r="BF163" s="191">
        <f>IF(U163="snížená",N163,0)</f>
        <v>0</v>
      </c>
      <c r="BG163" s="191">
        <f>IF(U163="zákl. přenesená",N163,0)</f>
        <v>0</v>
      </c>
      <c r="BH163" s="191">
        <f>IF(U163="sníž. přenesená",N163,0)</f>
        <v>0</v>
      </c>
      <c r="BI163" s="191">
        <f>IF(U163="nulová",N163,0)</f>
        <v>0</v>
      </c>
      <c r="BJ163" s="110" t="s">
        <v>76</v>
      </c>
      <c r="BK163" s="191">
        <f>ROUND(L163*K163,2)</f>
        <v>0</v>
      </c>
      <c r="BL163" s="110" t="s">
        <v>139</v>
      </c>
      <c r="BM163" s="110" t="s">
        <v>751</v>
      </c>
    </row>
    <row r="164" spans="2:65" s="119" customFormat="1" ht="38.25" customHeight="1">
      <c r="B164" s="120"/>
      <c r="C164" s="192">
        <v>19</v>
      </c>
      <c r="D164" s="192" t="s">
        <v>135</v>
      </c>
      <c r="E164" s="224" t="s">
        <v>782</v>
      </c>
      <c r="F164" s="297" t="s">
        <v>781</v>
      </c>
      <c r="G164" s="297"/>
      <c r="H164" s="297"/>
      <c r="I164" s="297"/>
      <c r="J164" s="194" t="s">
        <v>197</v>
      </c>
      <c r="K164" s="195">
        <v>12.5</v>
      </c>
      <c r="L164" s="298"/>
      <c r="M164" s="298"/>
      <c r="N164" s="299">
        <f>ROUND(L164*K164,2)</f>
        <v>0</v>
      </c>
      <c r="O164" s="299"/>
      <c r="P164" s="299"/>
      <c r="Q164" s="299"/>
      <c r="R164" s="123"/>
      <c r="T164" s="187"/>
      <c r="U164" s="188" t="s">
        <v>35</v>
      </c>
      <c r="V164" s="189">
        <v>0.268</v>
      </c>
      <c r="W164" s="189">
        <f>V164*K164</f>
        <v>3.35</v>
      </c>
      <c r="X164" s="189">
        <v>0.1554</v>
      </c>
      <c r="Y164" s="189">
        <f>X164*K164</f>
        <v>1.9425000000000001</v>
      </c>
      <c r="Z164" s="189">
        <v>0</v>
      </c>
      <c r="AA164" s="190">
        <f>Z164*K164</f>
        <v>0</v>
      </c>
      <c r="AR164" s="110" t="s">
        <v>139</v>
      </c>
      <c r="AT164" s="110" t="s">
        <v>135</v>
      </c>
      <c r="AU164" s="110" t="s">
        <v>81</v>
      </c>
      <c r="AY164" s="110" t="s">
        <v>134</v>
      </c>
      <c r="BE164" s="191">
        <f>IF(U164="základní",N164,0)</f>
        <v>0</v>
      </c>
      <c r="BF164" s="191">
        <f>IF(U164="snížená",N164,0)</f>
        <v>0</v>
      </c>
      <c r="BG164" s="191">
        <f>IF(U164="zákl. přenesená",N164,0)</f>
        <v>0</v>
      </c>
      <c r="BH164" s="191">
        <f>IF(U164="sníž. přenesená",N164,0)</f>
        <v>0</v>
      </c>
      <c r="BI164" s="191">
        <f>IF(U164="nulová",N164,0)</f>
        <v>0</v>
      </c>
      <c r="BJ164" s="110" t="s">
        <v>76</v>
      </c>
      <c r="BK164" s="191">
        <f>ROUND(L164*K164,2)</f>
        <v>0</v>
      </c>
      <c r="BL164" s="110" t="s">
        <v>139</v>
      </c>
      <c r="BM164" s="110" t="s">
        <v>751</v>
      </c>
    </row>
    <row r="165" spans="2:65" s="119" customFormat="1" ht="25.5" customHeight="1">
      <c r="B165" s="120"/>
      <c r="C165" s="192">
        <v>20</v>
      </c>
      <c r="D165" s="192" t="s">
        <v>135</v>
      </c>
      <c r="E165" s="193" t="s">
        <v>756</v>
      </c>
      <c r="F165" s="297" t="s">
        <v>757</v>
      </c>
      <c r="G165" s="297"/>
      <c r="H165" s="297"/>
      <c r="I165" s="297"/>
      <c r="J165" s="194" t="s">
        <v>150</v>
      </c>
      <c r="K165" s="195">
        <v>1.2</v>
      </c>
      <c r="L165" s="298"/>
      <c r="M165" s="298"/>
      <c r="N165" s="299">
        <f>ROUND(L165*K165,2)</f>
        <v>0</v>
      </c>
      <c r="O165" s="299"/>
      <c r="P165" s="299"/>
      <c r="Q165" s="299"/>
      <c r="R165" s="123"/>
      <c r="T165" s="187"/>
      <c r="U165" s="188" t="s">
        <v>35</v>
      </c>
      <c r="V165" s="189">
        <v>1.442</v>
      </c>
      <c r="W165" s="189">
        <f>V165*K165</f>
        <v>1.7304</v>
      </c>
      <c r="X165" s="189">
        <v>2.25634</v>
      </c>
      <c r="Y165" s="189">
        <f>X165*K165</f>
        <v>2.7076079999999996</v>
      </c>
      <c r="Z165" s="189">
        <v>0</v>
      </c>
      <c r="AA165" s="190">
        <f>Z165*K165</f>
        <v>0</v>
      </c>
      <c r="AR165" s="110" t="s">
        <v>139</v>
      </c>
      <c r="AT165" s="110" t="s">
        <v>135</v>
      </c>
      <c r="AU165" s="110" t="s">
        <v>81</v>
      </c>
      <c r="AY165" s="110" t="s">
        <v>134</v>
      </c>
      <c r="BE165" s="191">
        <f>IF(U165="základní",N165,0)</f>
        <v>0</v>
      </c>
      <c r="BF165" s="191">
        <f>IF(U165="snížená",N165,0)</f>
        <v>0</v>
      </c>
      <c r="BG165" s="191">
        <f>IF(U165="zákl. přenesená",N165,0)</f>
        <v>0</v>
      </c>
      <c r="BH165" s="191">
        <f>IF(U165="sníž. přenesená",N165,0)</f>
        <v>0</v>
      </c>
      <c r="BI165" s="191">
        <f>IF(U165="nulová",N165,0)</f>
        <v>0</v>
      </c>
      <c r="BJ165" s="110" t="s">
        <v>76</v>
      </c>
      <c r="BK165" s="191">
        <f>ROUND(L165*K165,2)</f>
        <v>0</v>
      </c>
      <c r="BL165" s="110" t="s">
        <v>139</v>
      </c>
      <c r="BM165" s="110" t="s">
        <v>758</v>
      </c>
    </row>
    <row r="166" spans="2:51" s="207" customFormat="1" ht="16.5" customHeight="1">
      <c r="B166" s="202"/>
      <c r="C166" s="203"/>
      <c r="D166" s="203"/>
      <c r="E166" s="204"/>
      <c r="F166" s="304" t="s">
        <v>759</v>
      </c>
      <c r="G166" s="304"/>
      <c r="H166" s="304"/>
      <c r="I166" s="304"/>
      <c r="J166" s="203"/>
      <c r="K166" s="205">
        <v>1.2</v>
      </c>
      <c r="L166" s="228"/>
      <c r="M166" s="228"/>
      <c r="N166" s="203"/>
      <c r="O166" s="203"/>
      <c r="P166" s="203"/>
      <c r="Q166" s="203"/>
      <c r="R166" s="206"/>
      <c r="T166" s="208"/>
      <c r="U166" s="203"/>
      <c r="V166" s="203"/>
      <c r="W166" s="203"/>
      <c r="X166" s="203"/>
      <c r="Y166" s="203"/>
      <c r="Z166" s="203"/>
      <c r="AA166" s="209"/>
      <c r="AT166" s="210" t="s">
        <v>141</v>
      </c>
      <c r="AU166" s="210" t="s">
        <v>81</v>
      </c>
      <c r="AV166" s="207" t="s">
        <v>81</v>
      </c>
      <c r="AW166" s="207" t="s">
        <v>28</v>
      </c>
      <c r="AX166" s="207" t="s">
        <v>69</v>
      </c>
      <c r="AY166" s="210" t="s">
        <v>134</v>
      </c>
    </row>
    <row r="167" spans="2:51" s="216" customFormat="1" ht="16.5" customHeight="1">
      <c r="B167" s="211"/>
      <c r="C167" s="212"/>
      <c r="D167" s="212"/>
      <c r="E167" s="213"/>
      <c r="F167" s="302" t="s">
        <v>142</v>
      </c>
      <c r="G167" s="302"/>
      <c r="H167" s="302"/>
      <c r="I167" s="302"/>
      <c r="J167" s="212"/>
      <c r="K167" s="214">
        <v>1.2</v>
      </c>
      <c r="L167" s="229"/>
      <c r="M167" s="229"/>
      <c r="N167" s="212"/>
      <c r="O167" s="212"/>
      <c r="P167" s="212"/>
      <c r="Q167" s="212"/>
      <c r="R167" s="215"/>
      <c r="T167" s="217"/>
      <c r="U167" s="212"/>
      <c r="V167" s="212"/>
      <c r="W167" s="212"/>
      <c r="X167" s="212"/>
      <c r="Y167" s="212"/>
      <c r="Z167" s="212"/>
      <c r="AA167" s="218"/>
      <c r="AT167" s="219" t="s">
        <v>141</v>
      </c>
      <c r="AU167" s="219" t="s">
        <v>81</v>
      </c>
      <c r="AV167" s="216" t="s">
        <v>139</v>
      </c>
      <c r="AW167" s="216" t="s">
        <v>28</v>
      </c>
      <c r="AX167" s="216" t="s">
        <v>76</v>
      </c>
      <c r="AY167" s="219" t="s">
        <v>134</v>
      </c>
    </row>
    <row r="168" spans="2:63" s="180" customFormat="1" ht="29.85" customHeight="1">
      <c r="B168" s="176"/>
      <c r="C168" s="177"/>
      <c r="D168" s="201" t="s">
        <v>115</v>
      </c>
      <c r="E168" s="201"/>
      <c r="F168" s="201"/>
      <c r="G168" s="201"/>
      <c r="H168" s="201"/>
      <c r="I168" s="201"/>
      <c r="J168" s="201"/>
      <c r="K168" s="201"/>
      <c r="L168" s="230"/>
      <c r="M168" s="230"/>
      <c r="N168" s="306">
        <f>SUM(N169)</f>
        <v>0</v>
      </c>
      <c r="O168" s="306"/>
      <c r="P168" s="306"/>
      <c r="Q168" s="306"/>
      <c r="R168" s="179"/>
      <c r="T168" s="181"/>
      <c r="U168" s="177"/>
      <c r="V168" s="177"/>
      <c r="W168" s="182">
        <f>W169</f>
        <v>1.8095220000000003</v>
      </c>
      <c r="X168" s="177"/>
      <c r="Y168" s="182">
        <f>Y169</f>
        <v>0</v>
      </c>
      <c r="Z168" s="177"/>
      <c r="AA168" s="183">
        <f>AA169</f>
        <v>0</v>
      </c>
      <c r="AR168" s="184" t="s">
        <v>76</v>
      </c>
      <c r="AT168" s="185" t="s">
        <v>68</v>
      </c>
      <c r="AU168" s="185" t="s">
        <v>76</v>
      </c>
      <c r="AY168" s="184" t="s">
        <v>134</v>
      </c>
      <c r="BK168" s="186">
        <f>BK169</f>
        <v>0</v>
      </c>
    </row>
    <row r="169" spans="2:65" s="119" customFormat="1" ht="38.25" customHeight="1">
      <c r="B169" s="120"/>
      <c r="C169" s="192">
        <v>21</v>
      </c>
      <c r="D169" s="192" t="s">
        <v>135</v>
      </c>
      <c r="E169" s="193" t="s">
        <v>760</v>
      </c>
      <c r="F169" s="297" t="s">
        <v>761</v>
      </c>
      <c r="G169" s="297"/>
      <c r="H169" s="297"/>
      <c r="I169" s="297"/>
      <c r="J169" s="194" t="s">
        <v>213</v>
      </c>
      <c r="K169" s="195">
        <v>27.417</v>
      </c>
      <c r="L169" s="298"/>
      <c r="M169" s="298"/>
      <c r="N169" s="299">
        <f>ROUND(L169*K169,2)</f>
        <v>0</v>
      </c>
      <c r="O169" s="299"/>
      <c r="P169" s="299"/>
      <c r="Q169" s="299"/>
      <c r="R169" s="123"/>
      <c r="T169" s="187"/>
      <c r="U169" s="225" t="s">
        <v>35</v>
      </c>
      <c r="V169" s="226">
        <v>0.066</v>
      </c>
      <c r="W169" s="226">
        <f>V169*K169</f>
        <v>1.8095220000000003</v>
      </c>
      <c r="X169" s="226">
        <v>0</v>
      </c>
      <c r="Y169" s="226">
        <f>X169*K169</f>
        <v>0</v>
      </c>
      <c r="Z169" s="226">
        <v>0</v>
      </c>
      <c r="AA169" s="227">
        <f>Z169*K169</f>
        <v>0</v>
      </c>
      <c r="AR169" s="110" t="s">
        <v>139</v>
      </c>
      <c r="AT169" s="110" t="s">
        <v>135</v>
      </c>
      <c r="AU169" s="110" t="s">
        <v>81</v>
      </c>
      <c r="AY169" s="110" t="s">
        <v>134</v>
      </c>
      <c r="BE169" s="191">
        <f>IF(U169="základní",N169,0)</f>
        <v>0</v>
      </c>
      <c r="BF169" s="191">
        <f>IF(U169="snížená",N169,0)</f>
        <v>0</v>
      </c>
      <c r="BG169" s="191">
        <f>IF(U169="zákl. přenesená",N169,0)</f>
        <v>0</v>
      </c>
      <c r="BH169" s="191">
        <f>IF(U169="sníž. přenesená",N169,0)</f>
        <v>0</v>
      </c>
      <c r="BI169" s="191">
        <f>IF(U169="nulová",N169,0)</f>
        <v>0</v>
      </c>
      <c r="BJ169" s="110" t="s">
        <v>76</v>
      </c>
      <c r="BK169" s="191">
        <f>ROUND(L169*K169,2)</f>
        <v>0</v>
      </c>
      <c r="BL169" s="110" t="s">
        <v>139</v>
      </c>
      <c r="BM169" s="110" t="s">
        <v>762</v>
      </c>
    </row>
    <row r="170" spans="2:18" s="119" customFormat="1" ht="6.95" customHeight="1">
      <c r="B170" s="146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8"/>
    </row>
  </sheetData>
  <sheetProtection password="A911" sheet="1" selectLockedCells="1" selectUnlockedCells="1"/>
  <mergeCells count="162"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68:Q68"/>
    <mergeCell ref="F70:P70"/>
    <mergeCell ref="F71:P71"/>
    <mergeCell ref="F72:P72"/>
    <mergeCell ref="M74:P74"/>
    <mergeCell ref="M76:Q76"/>
    <mergeCell ref="M77:Q77"/>
    <mergeCell ref="C79:G79"/>
    <mergeCell ref="N79:Q79"/>
    <mergeCell ref="N81:Q81"/>
    <mergeCell ref="N82:Q82"/>
    <mergeCell ref="N83:Q83"/>
    <mergeCell ref="N84:Q84"/>
    <mergeCell ref="N85:Q85"/>
    <mergeCell ref="N86:Q86"/>
    <mergeCell ref="N87:Q87"/>
    <mergeCell ref="N88:Q88"/>
    <mergeCell ref="N90:Q90"/>
    <mergeCell ref="L92:Q92"/>
    <mergeCell ref="C98:Q98"/>
    <mergeCell ref="F100:P100"/>
    <mergeCell ref="F101:P101"/>
    <mergeCell ref="F102:P102"/>
    <mergeCell ref="M104:P104"/>
    <mergeCell ref="M106:Q106"/>
    <mergeCell ref="M107:Q107"/>
    <mergeCell ref="F109:I109"/>
    <mergeCell ref="L109:M109"/>
    <mergeCell ref="N109:Q109"/>
    <mergeCell ref="N110:Q110"/>
    <mergeCell ref="N111:Q111"/>
    <mergeCell ref="N112:Q112"/>
    <mergeCell ref="F113:I113"/>
    <mergeCell ref="L113:M113"/>
    <mergeCell ref="N113:Q113"/>
    <mergeCell ref="F114:I114"/>
    <mergeCell ref="F115:I115"/>
    <mergeCell ref="F116:I116"/>
    <mergeCell ref="L116:M116"/>
    <mergeCell ref="N116:Q116"/>
    <mergeCell ref="F117:I117"/>
    <mergeCell ref="F118:I118"/>
    <mergeCell ref="F119:I119"/>
    <mergeCell ref="L119:M119"/>
    <mergeCell ref="N119:Q119"/>
    <mergeCell ref="F120:I120"/>
    <mergeCell ref="F121:I121"/>
    <mergeCell ref="F122:I122"/>
    <mergeCell ref="N123:Q123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N130:Q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N154:Q154"/>
    <mergeCell ref="F155:I155"/>
    <mergeCell ref="L155:M155"/>
    <mergeCell ref="N155:Q155"/>
    <mergeCell ref="F156:I156"/>
    <mergeCell ref="F157:I157"/>
    <mergeCell ref="N158:Q158"/>
    <mergeCell ref="F159:I159"/>
    <mergeCell ref="L159:M159"/>
    <mergeCell ref="N159:Q159"/>
    <mergeCell ref="N168:Q168"/>
    <mergeCell ref="F169:I169"/>
    <mergeCell ref="L169:M169"/>
    <mergeCell ref="N169:Q169"/>
    <mergeCell ref="F160:I160"/>
    <mergeCell ref="F161:I161"/>
    <mergeCell ref="F162:I162"/>
    <mergeCell ref="L162:M162"/>
    <mergeCell ref="N162:Q162"/>
    <mergeCell ref="F165:I165"/>
    <mergeCell ref="N163:Q163"/>
    <mergeCell ref="F164:I164"/>
    <mergeCell ref="L164:M164"/>
    <mergeCell ref="N164:Q164"/>
    <mergeCell ref="F166:I166"/>
    <mergeCell ref="F167:I167"/>
    <mergeCell ref="L165:M165"/>
    <mergeCell ref="N165:Q165"/>
    <mergeCell ref="F163:I163"/>
    <mergeCell ref="L163:M163"/>
  </mergeCells>
  <hyperlinks>
    <hyperlink ref="F1" location="C2" display="1) Krycí list rozpočtu"/>
    <hyperlink ref="H1" location="C87" display="2) Rekapitulace rozpočtu"/>
    <hyperlink ref="L1" location="C117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 scale="93" r:id="rId2"/>
  <headerFooter alignWithMargins="0">
    <oddFooter>&amp;C&amp;"Trebuchet MS,obyčejné"&amp;8Strana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113"/>
  <sheetViews>
    <sheetView showGridLines="0" zoomScaleSheetLayoutView="100" workbookViewId="0" topLeftCell="A1">
      <pane ySplit="1" topLeftCell="A64" activePane="bottomLeft" state="frozen"/>
      <selection pane="bottomLeft" activeCell="L103" sqref="L103:M103"/>
    </sheetView>
  </sheetViews>
  <sheetFormatPr defaultColWidth="6.7109375" defaultRowHeight="12.75"/>
  <cols>
    <col min="1" max="1" width="6.28125" style="109" customWidth="1"/>
    <col min="2" max="2" width="1.28515625" style="109" customWidth="1"/>
    <col min="3" max="3" width="3.140625" style="109" customWidth="1"/>
    <col min="4" max="4" width="3.28125" style="109" customWidth="1"/>
    <col min="5" max="5" width="13.00390625" style="109" customWidth="1"/>
    <col min="6" max="7" width="8.421875" style="109" customWidth="1"/>
    <col min="8" max="8" width="9.421875" style="109" customWidth="1"/>
    <col min="9" max="9" width="5.28125" style="109" customWidth="1"/>
    <col min="10" max="10" width="3.8515625" style="109" customWidth="1"/>
    <col min="11" max="11" width="8.7109375" style="109" customWidth="1"/>
    <col min="12" max="12" width="9.00390625" style="109" customWidth="1"/>
    <col min="13" max="14" width="4.57421875" style="109" customWidth="1"/>
    <col min="15" max="15" width="1.57421875" style="109" customWidth="1"/>
    <col min="16" max="16" width="9.421875" style="109" customWidth="1"/>
    <col min="17" max="17" width="3.140625" style="109" customWidth="1"/>
    <col min="18" max="18" width="1.28515625" style="109" customWidth="1"/>
    <col min="19" max="19" width="6.140625" style="109" customWidth="1"/>
    <col min="20" max="28" width="6.7109375" style="109" hidden="1" customWidth="1"/>
    <col min="29" max="29" width="8.28125" style="109" customWidth="1"/>
    <col min="30" max="30" width="11.28125" style="109" customWidth="1"/>
    <col min="31" max="31" width="12.28125" style="109" customWidth="1"/>
    <col min="32" max="43" width="6.7109375" style="109" customWidth="1"/>
    <col min="44" max="65" width="6.7109375" style="109" hidden="1" customWidth="1"/>
    <col min="66" max="16384" width="6.7109375" style="109" customWidth="1"/>
  </cols>
  <sheetData>
    <row r="1" spans="1:66" ht="21.75" customHeight="1">
      <c r="A1" s="107"/>
      <c r="B1" s="3"/>
      <c r="C1" s="3"/>
      <c r="D1" s="4" t="s">
        <v>1</v>
      </c>
      <c r="E1" s="3"/>
      <c r="F1" s="5" t="s">
        <v>91</v>
      </c>
      <c r="G1" s="5"/>
      <c r="H1" s="335" t="s">
        <v>92</v>
      </c>
      <c r="I1" s="335"/>
      <c r="J1" s="335"/>
      <c r="K1" s="335"/>
      <c r="L1" s="5" t="s">
        <v>93</v>
      </c>
      <c r="M1" s="3"/>
      <c r="N1" s="3"/>
      <c r="O1" s="4" t="s">
        <v>94</v>
      </c>
      <c r="P1" s="3"/>
      <c r="Q1" s="3"/>
      <c r="R1" s="3"/>
      <c r="S1" s="5" t="s">
        <v>95</v>
      </c>
      <c r="T1" s="5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36" t="s">
        <v>6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S2" s="337" t="s">
        <v>7</v>
      </c>
      <c r="T2" s="337"/>
      <c r="U2" s="337"/>
      <c r="V2" s="337"/>
      <c r="W2" s="337"/>
      <c r="X2" s="337"/>
      <c r="Y2" s="337"/>
      <c r="Z2" s="337"/>
      <c r="AA2" s="337"/>
      <c r="AB2" s="337"/>
      <c r="AC2" s="337"/>
      <c r="AT2" s="110" t="s">
        <v>90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3"/>
      <c r="AT3" s="110" t="s">
        <v>81</v>
      </c>
    </row>
    <row r="4" spans="2:46" ht="36.95" customHeight="1">
      <c r="B4" s="114"/>
      <c r="C4" s="317" t="s">
        <v>96</v>
      </c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115"/>
      <c r="T4" s="116" t="s">
        <v>12</v>
      </c>
      <c r="AT4" s="110" t="s">
        <v>5</v>
      </c>
    </row>
    <row r="5" spans="2:18" ht="6.95" customHeight="1">
      <c r="B5" s="114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5"/>
    </row>
    <row r="6" spans="2:18" ht="25.35" customHeight="1">
      <c r="B6" s="114"/>
      <c r="C6" s="117"/>
      <c r="D6" s="118" t="s">
        <v>16</v>
      </c>
      <c r="E6" s="117"/>
      <c r="F6" s="318" t="str">
        <f>'Rekapitulace stavby'!K6</f>
        <v>Horky nad Jizerou kanalizace ČSOV 1 a výtlak</v>
      </c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117"/>
      <c r="R6" s="115"/>
    </row>
    <row r="7" spans="2:18" s="119" customFormat="1" ht="32.85" customHeight="1">
      <c r="B7" s="120"/>
      <c r="C7" s="121"/>
      <c r="D7" s="122" t="s">
        <v>97</v>
      </c>
      <c r="E7" s="121"/>
      <c r="F7" s="338" t="s">
        <v>816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121"/>
      <c r="R7" s="123"/>
    </row>
    <row r="8" spans="2:18" s="119" customFormat="1" ht="14.45" customHeight="1">
      <c r="B8" s="120"/>
      <c r="C8" s="121"/>
      <c r="D8" s="118" t="s">
        <v>18</v>
      </c>
      <c r="E8" s="121"/>
      <c r="F8" s="125"/>
      <c r="G8" s="121"/>
      <c r="H8" s="121"/>
      <c r="I8" s="121"/>
      <c r="J8" s="121"/>
      <c r="K8" s="121"/>
      <c r="L8" s="121"/>
      <c r="M8" s="118" t="s">
        <v>19</v>
      </c>
      <c r="N8" s="121"/>
      <c r="O8" s="125"/>
      <c r="P8" s="121"/>
      <c r="Q8" s="121"/>
      <c r="R8" s="123"/>
    </row>
    <row r="9" spans="2:18" s="119" customFormat="1" ht="14.45" customHeight="1">
      <c r="B9" s="120"/>
      <c r="C9" s="121"/>
      <c r="D9" s="118" t="s">
        <v>20</v>
      </c>
      <c r="E9" s="121"/>
      <c r="F9" s="125" t="s">
        <v>21</v>
      </c>
      <c r="G9" s="121"/>
      <c r="H9" s="121"/>
      <c r="I9" s="121"/>
      <c r="J9" s="121"/>
      <c r="K9" s="121"/>
      <c r="L9" s="121"/>
      <c r="M9" s="118" t="s">
        <v>22</v>
      </c>
      <c r="N9" s="121"/>
      <c r="O9" s="320">
        <f>'Rekapitulace stavby'!AN8</f>
        <v>43440</v>
      </c>
      <c r="P9" s="320"/>
      <c r="Q9" s="121"/>
      <c r="R9" s="123"/>
    </row>
    <row r="10" spans="2:18" s="119" customFormat="1" ht="10.9" customHeight="1"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3"/>
    </row>
    <row r="11" spans="2:18" s="119" customFormat="1" ht="14.45" customHeight="1">
      <c r="B11" s="120"/>
      <c r="C11" s="121"/>
      <c r="D11" s="118" t="s">
        <v>23</v>
      </c>
      <c r="E11" s="121"/>
      <c r="F11" s="121"/>
      <c r="G11" s="121"/>
      <c r="H11" s="121"/>
      <c r="I11" s="121"/>
      <c r="J11" s="121"/>
      <c r="K11" s="121"/>
      <c r="L11" s="121"/>
      <c r="M11" s="118" t="s">
        <v>24</v>
      </c>
      <c r="N11" s="121"/>
      <c r="O11" s="321" t="str">
        <f>IF('Rekapitulace stavby'!AN10="","",'Rekapitulace stavby'!AN10)</f>
        <v/>
      </c>
      <c r="P11" s="321"/>
      <c r="Q11" s="121"/>
      <c r="R11" s="123"/>
    </row>
    <row r="12" spans="2:18" s="119" customFormat="1" ht="18" customHeight="1">
      <c r="B12" s="120"/>
      <c r="C12" s="121"/>
      <c r="D12" s="121"/>
      <c r="E12" s="125" t="str">
        <f>IF('Rekapitulace stavby'!E11="","",'Rekapitulace stavby'!E11)</f>
        <v xml:space="preserve"> </v>
      </c>
      <c r="F12" s="121"/>
      <c r="G12" s="121"/>
      <c r="H12" s="121"/>
      <c r="I12" s="121"/>
      <c r="J12" s="121"/>
      <c r="K12" s="121"/>
      <c r="L12" s="121"/>
      <c r="M12" s="118" t="s">
        <v>25</v>
      </c>
      <c r="N12" s="121"/>
      <c r="O12" s="321" t="str">
        <f>IF('Rekapitulace stavby'!AN11="","",'Rekapitulace stavby'!AN11)</f>
        <v/>
      </c>
      <c r="P12" s="321"/>
      <c r="Q12" s="121"/>
      <c r="R12" s="123"/>
    </row>
    <row r="13" spans="2:18" s="119" customFormat="1" ht="6.95" customHeight="1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3"/>
    </row>
    <row r="14" spans="2:18" s="119" customFormat="1" ht="14.45" customHeight="1">
      <c r="B14" s="120"/>
      <c r="C14" s="121"/>
      <c r="D14" s="118" t="s">
        <v>26</v>
      </c>
      <c r="E14" s="121"/>
      <c r="F14" s="121"/>
      <c r="G14" s="121"/>
      <c r="H14" s="121"/>
      <c r="I14" s="121"/>
      <c r="J14" s="121"/>
      <c r="K14" s="121"/>
      <c r="L14" s="121"/>
      <c r="M14" s="118" t="s">
        <v>24</v>
      </c>
      <c r="N14" s="121"/>
      <c r="O14" s="321" t="str">
        <f>IF('Rekapitulace stavby'!AN13="","",'Rekapitulace stavby'!AN13)</f>
        <v/>
      </c>
      <c r="P14" s="321"/>
      <c r="Q14" s="121"/>
      <c r="R14" s="123"/>
    </row>
    <row r="15" spans="2:18" s="119" customFormat="1" ht="18" customHeight="1">
      <c r="B15" s="120"/>
      <c r="C15" s="121"/>
      <c r="D15" s="121"/>
      <c r="E15" s="125" t="str">
        <f>IF('Rekapitulace stavby'!E14="","",'Rekapitulace stavby'!E14)</f>
        <v xml:space="preserve"> </v>
      </c>
      <c r="F15" s="121"/>
      <c r="G15" s="121"/>
      <c r="H15" s="121"/>
      <c r="I15" s="121"/>
      <c r="J15" s="121"/>
      <c r="K15" s="121"/>
      <c r="L15" s="121"/>
      <c r="M15" s="118" t="s">
        <v>25</v>
      </c>
      <c r="N15" s="121"/>
      <c r="O15" s="321" t="str">
        <f>IF('Rekapitulace stavby'!AN14="","",'Rekapitulace stavby'!AN14)</f>
        <v/>
      </c>
      <c r="P15" s="321"/>
      <c r="Q15" s="121"/>
      <c r="R15" s="123"/>
    </row>
    <row r="16" spans="2:18" s="119" customFormat="1" ht="6.95" customHeight="1"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3"/>
    </row>
    <row r="17" spans="2:18" s="119" customFormat="1" ht="14.45" customHeight="1">
      <c r="B17" s="120"/>
      <c r="C17" s="121"/>
      <c r="D17" s="118" t="s">
        <v>27</v>
      </c>
      <c r="E17" s="121"/>
      <c r="F17" s="121"/>
      <c r="G17" s="121"/>
      <c r="H17" s="121"/>
      <c r="I17" s="121"/>
      <c r="J17" s="121"/>
      <c r="K17" s="121"/>
      <c r="L17" s="121"/>
      <c r="M17" s="118" t="s">
        <v>24</v>
      </c>
      <c r="N17" s="121"/>
      <c r="O17" s="321" t="str">
        <f>IF('Rekapitulace stavby'!AN16="","",'Rekapitulace stavby'!AN16)</f>
        <v/>
      </c>
      <c r="P17" s="321"/>
      <c r="Q17" s="121"/>
      <c r="R17" s="123"/>
    </row>
    <row r="18" spans="2:18" s="119" customFormat="1" ht="18" customHeight="1">
      <c r="B18" s="120"/>
      <c r="C18" s="121"/>
      <c r="D18" s="121"/>
      <c r="E18" s="125" t="str">
        <f>IF('Rekapitulace stavby'!E17="","",'Rekapitulace stavby'!E17)</f>
        <v xml:space="preserve"> </v>
      </c>
      <c r="F18" s="121"/>
      <c r="G18" s="121"/>
      <c r="H18" s="121"/>
      <c r="I18" s="121"/>
      <c r="J18" s="121"/>
      <c r="K18" s="121"/>
      <c r="L18" s="121"/>
      <c r="M18" s="118" t="s">
        <v>25</v>
      </c>
      <c r="N18" s="121"/>
      <c r="O18" s="321" t="str">
        <f>IF('Rekapitulace stavby'!AN17="","",'Rekapitulace stavby'!AN17)</f>
        <v/>
      </c>
      <c r="P18" s="321"/>
      <c r="Q18" s="121"/>
      <c r="R18" s="123"/>
    </row>
    <row r="19" spans="2:18" s="119" customFormat="1" ht="6.95" customHeight="1">
      <c r="B19" s="120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3"/>
    </row>
    <row r="20" spans="2:18" s="119" customFormat="1" ht="14.45" customHeight="1">
      <c r="B20" s="120"/>
      <c r="C20" s="121"/>
      <c r="D20" s="118" t="s">
        <v>29</v>
      </c>
      <c r="E20" s="121"/>
      <c r="F20" s="121"/>
      <c r="G20" s="121"/>
      <c r="H20" s="121"/>
      <c r="I20" s="121"/>
      <c r="J20" s="121"/>
      <c r="K20" s="121"/>
      <c r="L20" s="121"/>
      <c r="M20" s="118" t="s">
        <v>24</v>
      </c>
      <c r="N20" s="121"/>
      <c r="O20" s="321" t="str">
        <f>IF('Rekapitulace stavby'!AN19="","",'Rekapitulace stavby'!AN19)</f>
        <v/>
      </c>
      <c r="P20" s="321"/>
      <c r="Q20" s="121"/>
      <c r="R20" s="123"/>
    </row>
    <row r="21" spans="2:18" s="119" customFormat="1" ht="18" customHeight="1">
      <c r="B21" s="120"/>
      <c r="C21" s="121"/>
      <c r="D21" s="121"/>
      <c r="E21" s="125" t="str">
        <f>IF('Rekapitulace stavby'!E20="","",'Rekapitulace stavby'!E20)</f>
        <v xml:space="preserve"> </v>
      </c>
      <c r="F21" s="121"/>
      <c r="G21" s="121"/>
      <c r="H21" s="121"/>
      <c r="I21" s="121"/>
      <c r="J21" s="121"/>
      <c r="K21" s="121"/>
      <c r="L21" s="121"/>
      <c r="M21" s="118" t="s">
        <v>25</v>
      </c>
      <c r="N21" s="121"/>
      <c r="O21" s="321" t="str">
        <f>IF('Rekapitulace stavby'!AN20="","",'Rekapitulace stavby'!AN20)</f>
        <v/>
      </c>
      <c r="P21" s="321"/>
      <c r="Q21" s="121"/>
      <c r="R21" s="123"/>
    </row>
    <row r="22" spans="2:18" s="119" customFormat="1" ht="6.95" customHeight="1"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3"/>
    </row>
    <row r="23" spans="2:18" s="119" customFormat="1" ht="14.45" customHeight="1">
      <c r="B23" s="120"/>
      <c r="C23" s="121"/>
      <c r="D23" s="118" t="s">
        <v>30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3"/>
    </row>
    <row r="24" spans="2:18" s="119" customFormat="1" ht="16.5" customHeight="1">
      <c r="B24" s="120"/>
      <c r="C24" s="121"/>
      <c r="D24" s="121"/>
      <c r="E24" s="334"/>
      <c r="F24" s="334"/>
      <c r="G24" s="334"/>
      <c r="H24" s="334"/>
      <c r="I24" s="334"/>
      <c r="J24" s="334"/>
      <c r="K24" s="334"/>
      <c r="L24" s="334"/>
      <c r="M24" s="121"/>
      <c r="N24" s="121"/>
      <c r="O24" s="121"/>
      <c r="P24" s="121"/>
      <c r="Q24" s="121"/>
      <c r="R24" s="123"/>
    </row>
    <row r="25" spans="2:18" s="119" customFormat="1" ht="6.95" customHeight="1"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3"/>
    </row>
    <row r="26" spans="2:18" s="119" customFormat="1" ht="6.95" customHeight="1">
      <c r="B26" s="120"/>
      <c r="C26" s="121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1"/>
      <c r="R26" s="123"/>
    </row>
    <row r="27" spans="2:18" s="119" customFormat="1" ht="14.45" customHeight="1">
      <c r="B27" s="120"/>
      <c r="C27" s="121"/>
      <c r="D27" s="127" t="s">
        <v>101</v>
      </c>
      <c r="E27" s="121"/>
      <c r="F27" s="121"/>
      <c r="G27" s="121"/>
      <c r="H27" s="121"/>
      <c r="I27" s="121"/>
      <c r="J27" s="121"/>
      <c r="K27" s="121"/>
      <c r="L27" s="121"/>
      <c r="M27" s="332">
        <f>N78</f>
        <v>0</v>
      </c>
      <c r="N27" s="332"/>
      <c r="O27" s="332"/>
      <c r="P27" s="332"/>
      <c r="Q27" s="121"/>
      <c r="R27" s="123"/>
    </row>
    <row r="28" spans="2:18" s="119" customFormat="1" ht="14.45" customHeight="1">
      <c r="B28" s="120"/>
      <c r="C28" s="121"/>
      <c r="D28" s="128" t="s">
        <v>102</v>
      </c>
      <c r="E28" s="121"/>
      <c r="F28" s="121"/>
      <c r="G28" s="121"/>
      <c r="H28" s="121"/>
      <c r="I28" s="121"/>
      <c r="J28" s="121"/>
      <c r="K28" s="121"/>
      <c r="L28" s="121"/>
      <c r="M28" s="332">
        <f>N81</f>
        <v>0</v>
      </c>
      <c r="N28" s="332"/>
      <c r="O28" s="332"/>
      <c r="P28" s="332"/>
      <c r="Q28" s="121"/>
      <c r="R28" s="123"/>
    </row>
    <row r="29" spans="2:18" s="119" customFormat="1" ht="6.95" customHeight="1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3"/>
    </row>
    <row r="30" spans="2:18" s="119" customFormat="1" ht="25.35" customHeight="1">
      <c r="B30" s="120"/>
      <c r="C30" s="121"/>
      <c r="D30" s="129" t="s">
        <v>33</v>
      </c>
      <c r="E30" s="121"/>
      <c r="F30" s="121"/>
      <c r="G30" s="121"/>
      <c r="H30" s="121"/>
      <c r="I30" s="121"/>
      <c r="J30" s="121"/>
      <c r="K30" s="121"/>
      <c r="L30" s="121"/>
      <c r="M30" s="333">
        <f>ROUND(M27+M28,2)</f>
        <v>0</v>
      </c>
      <c r="N30" s="333"/>
      <c r="O30" s="333"/>
      <c r="P30" s="333"/>
      <c r="Q30" s="121"/>
      <c r="R30" s="123"/>
    </row>
    <row r="31" spans="2:18" s="119" customFormat="1" ht="6.95" customHeight="1">
      <c r="B31" s="120"/>
      <c r="C31" s="121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1"/>
      <c r="R31" s="123"/>
    </row>
    <row r="32" spans="2:18" s="119" customFormat="1" ht="14.45" customHeight="1">
      <c r="B32" s="120"/>
      <c r="C32" s="121"/>
      <c r="D32" s="130" t="s">
        <v>34</v>
      </c>
      <c r="E32" s="130" t="s">
        <v>35</v>
      </c>
      <c r="F32" s="131">
        <v>0.21</v>
      </c>
      <c r="G32" s="132" t="s">
        <v>36</v>
      </c>
      <c r="H32" s="330">
        <f>ROUND((SUM(BE81:BE82)+SUM(BE100:BE112)),2)</f>
        <v>0</v>
      </c>
      <c r="I32" s="330"/>
      <c r="J32" s="330"/>
      <c r="K32" s="121"/>
      <c r="L32" s="121"/>
      <c r="M32" s="330">
        <f>ROUND(ROUND((SUM(BE81:BE82)+SUM(BE100:BE112)),2)*F32,2)</f>
        <v>0</v>
      </c>
      <c r="N32" s="330"/>
      <c r="O32" s="330"/>
      <c r="P32" s="330"/>
      <c r="Q32" s="121"/>
      <c r="R32" s="123"/>
    </row>
    <row r="33" spans="2:18" s="119" customFormat="1" ht="14.45" customHeight="1">
      <c r="B33" s="120"/>
      <c r="C33" s="121"/>
      <c r="D33" s="121"/>
      <c r="E33" s="130" t="s">
        <v>37</v>
      </c>
      <c r="F33" s="131">
        <v>0.15</v>
      </c>
      <c r="G33" s="132" t="s">
        <v>36</v>
      </c>
      <c r="H33" s="330">
        <f>ROUND((SUM(BF81:BF82)+SUM(BF100:BF112)),2)</f>
        <v>0</v>
      </c>
      <c r="I33" s="330"/>
      <c r="J33" s="330"/>
      <c r="K33" s="121"/>
      <c r="L33" s="121"/>
      <c r="M33" s="330">
        <f>ROUND(ROUND((SUM(BF81:BF82)+SUM(BF100:BF112)),2)*F33,2)</f>
        <v>0</v>
      </c>
      <c r="N33" s="330"/>
      <c r="O33" s="330"/>
      <c r="P33" s="330"/>
      <c r="Q33" s="121"/>
      <c r="R33" s="123"/>
    </row>
    <row r="34" spans="2:18" s="119" customFormat="1" ht="14.45" customHeight="1" hidden="1">
      <c r="B34" s="120"/>
      <c r="C34" s="121"/>
      <c r="D34" s="121"/>
      <c r="E34" s="130" t="s">
        <v>38</v>
      </c>
      <c r="F34" s="131">
        <v>0.21</v>
      </c>
      <c r="G34" s="132" t="s">
        <v>36</v>
      </c>
      <c r="H34" s="330">
        <f>ROUND((SUM(BG81:BG82)+SUM(BG100:BG112)),2)</f>
        <v>0</v>
      </c>
      <c r="I34" s="330"/>
      <c r="J34" s="330"/>
      <c r="K34" s="121"/>
      <c r="L34" s="121"/>
      <c r="M34" s="330">
        <v>0</v>
      </c>
      <c r="N34" s="330"/>
      <c r="O34" s="330"/>
      <c r="P34" s="330"/>
      <c r="Q34" s="121"/>
      <c r="R34" s="123"/>
    </row>
    <row r="35" spans="2:18" s="119" customFormat="1" ht="14.45" customHeight="1" hidden="1">
      <c r="B35" s="120"/>
      <c r="C35" s="121"/>
      <c r="D35" s="121"/>
      <c r="E35" s="130" t="s">
        <v>39</v>
      </c>
      <c r="F35" s="131">
        <v>0.15</v>
      </c>
      <c r="G35" s="132" t="s">
        <v>36</v>
      </c>
      <c r="H35" s="330">
        <f>ROUND((SUM(BH81:BH82)+SUM(BH100:BH112)),2)</f>
        <v>0</v>
      </c>
      <c r="I35" s="330"/>
      <c r="J35" s="330"/>
      <c r="K35" s="121"/>
      <c r="L35" s="121"/>
      <c r="M35" s="330">
        <v>0</v>
      </c>
      <c r="N35" s="330"/>
      <c r="O35" s="330"/>
      <c r="P35" s="330"/>
      <c r="Q35" s="121"/>
      <c r="R35" s="123"/>
    </row>
    <row r="36" spans="2:18" s="119" customFormat="1" ht="14.45" customHeight="1" hidden="1">
      <c r="B36" s="120"/>
      <c r="C36" s="121"/>
      <c r="D36" s="121"/>
      <c r="E36" s="130" t="s">
        <v>40</v>
      </c>
      <c r="F36" s="131">
        <v>0</v>
      </c>
      <c r="G36" s="132" t="s">
        <v>36</v>
      </c>
      <c r="H36" s="330">
        <f>ROUND((SUM(BI81:BI82)+SUM(BI100:BI112)),2)</f>
        <v>0</v>
      </c>
      <c r="I36" s="330"/>
      <c r="J36" s="330"/>
      <c r="K36" s="121"/>
      <c r="L36" s="121"/>
      <c r="M36" s="330">
        <v>0</v>
      </c>
      <c r="N36" s="330"/>
      <c r="O36" s="330"/>
      <c r="P36" s="330"/>
      <c r="Q36" s="121"/>
      <c r="R36" s="123"/>
    </row>
    <row r="37" spans="2:18" s="119" customFormat="1" ht="6.95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3"/>
    </row>
    <row r="38" spans="2:18" s="119" customFormat="1" ht="25.35" customHeight="1">
      <c r="B38" s="120"/>
      <c r="C38" s="133"/>
      <c r="D38" s="134" t="s">
        <v>41</v>
      </c>
      <c r="E38" s="135"/>
      <c r="F38" s="135"/>
      <c r="G38" s="136" t="s">
        <v>42</v>
      </c>
      <c r="H38" s="137" t="s">
        <v>43</v>
      </c>
      <c r="I38" s="135"/>
      <c r="J38" s="135"/>
      <c r="K38" s="135"/>
      <c r="L38" s="331">
        <f>SUM(M30:M36)</f>
        <v>0</v>
      </c>
      <c r="M38" s="331"/>
      <c r="N38" s="331"/>
      <c r="O38" s="331"/>
      <c r="P38" s="331"/>
      <c r="Q38" s="133"/>
      <c r="R38" s="123"/>
    </row>
    <row r="39" spans="2:18" s="119" customFormat="1" ht="14.45" customHeight="1"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3"/>
    </row>
    <row r="40" spans="2:18" s="119" customFormat="1" ht="15">
      <c r="B40" s="120"/>
      <c r="C40" s="121"/>
      <c r="D40" s="138" t="s">
        <v>44</v>
      </c>
      <c r="E40" s="126"/>
      <c r="F40" s="126"/>
      <c r="G40" s="126"/>
      <c r="H40" s="139"/>
      <c r="I40" s="121"/>
      <c r="J40" s="138" t="s">
        <v>45</v>
      </c>
      <c r="K40" s="126"/>
      <c r="L40" s="126"/>
      <c r="M40" s="126"/>
      <c r="N40" s="126"/>
      <c r="O40" s="126"/>
      <c r="P40" s="139"/>
      <c r="Q40" s="121"/>
      <c r="R40" s="123"/>
    </row>
    <row r="41" spans="2:18" ht="12.75">
      <c r="B41" s="114"/>
      <c r="C41" s="117"/>
      <c r="D41" s="140"/>
      <c r="E41" s="117"/>
      <c r="F41" s="117"/>
      <c r="G41" s="117"/>
      <c r="H41" s="141"/>
      <c r="I41" s="117"/>
      <c r="J41" s="140"/>
      <c r="K41" s="117"/>
      <c r="L41" s="117"/>
      <c r="M41" s="117"/>
      <c r="N41" s="117"/>
      <c r="O41" s="117"/>
      <c r="P41" s="141"/>
      <c r="Q41" s="117"/>
      <c r="R41" s="115"/>
    </row>
    <row r="42" spans="2:18" ht="12.75">
      <c r="B42" s="114"/>
      <c r="C42" s="117"/>
      <c r="D42" s="140"/>
      <c r="E42" s="117"/>
      <c r="F42" s="117"/>
      <c r="G42" s="117"/>
      <c r="H42" s="141"/>
      <c r="I42" s="117"/>
      <c r="J42" s="140"/>
      <c r="K42" s="117"/>
      <c r="L42" s="117"/>
      <c r="M42" s="117"/>
      <c r="N42" s="117"/>
      <c r="O42" s="117"/>
      <c r="P42" s="141"/>
      <c r="Q42" s="117"/>
      <c r="R42" s="115"/>
    </row>
    <row r="43" spans="2:18" ht="12.75">
      <c r="B43" s="114"/>
      <c r="C43" s="117"/>
      <c r="D43" s="140"/>
      <c r="E43" s="117"/>
      <c r="F43" s="117"/>
      <c r="G43" s="117"/>
      <c r="H43" s="141"/>
      <c r="I43" s="117"/>
      <c r="J43" s="140"/>
      <c r="K43" s="117"/>
      <c r="L43" s="117"/>
      <c r="M43" s="117"/>
      <c r="N43" s="117"/>
      <c r="O43" s="117"/>
      <c r="P43" s="141"/>
      <c r="Q43" s="117"/>
      <c r="R43" s="115"/>
    </row>
    <row r="44" spans="2:18" ht="12.75">
      <c r="B44" s="114"/>
      <c r="C44" s="117"/>
      <c r="D44" s="140"/>
      <c r="E44" s="117"/>
      <c r="F44" s="117"/>
      <c r="G44" s="117"/>
      <c r="H44" s="141"/>
      <c r="I44" s="117"/>
      <c r="J44" s="140"/>
      <c r="K44" s="117"/>
      <c r="L44" s="117"/>
      <c r="M44" s="117"/>
      <c r="N44" s="117"/>
      <c r="O44" s="117"/>
      <c r="P44" s="141"/>
      <c r="Q44" s="117"/>
      <c r="R44" s="115"/>
    </row>
    <row r="45" spans="2:18" ht="12.75">
      <c r="B45" s="114"/>
      <c r="C45" s="117"/>
      <c r="D45" s="140"/>
      <c r="E45" s="117"/>
      <c r="F45" s="117"/>
      <c r="G45" s="117"/>
      <c r="H45" s="141"/>
      <c r="I45" s="117"/>
      <c r="J45" s="140"/>
      <c r="K45" s="117"/>
      <c r="L45" s="117"/>
      <c r="M45" s="117"/>
      <c r="N45" s="117"/>
      <c r="O45" s="117"/>
      <c r="P45" s="141"/>
      <c r="Q45" s="117"/>
      <c r="R45" s="115"/>
    </row>
    <row r="46" spans="2:18" ht="12.75">
      <c r="B46" s="114"/>
      <c r="C46" s="117"/>
      <c r="D46" s="140"/>
      <c r="E46" s="117"/>
      <c r="F46" s="117"/>
      <c r="G46" s="117"/>
      <c r="H46" s="141"/>
      <c r="I46" s="117"/>
      <c r="J46" s="140"/>
      <c r="K46" s="117"/>
      <c r="L46" s="117"/>
      <c r="M46" s="117"/>
      <c r="N46" s="117"/>
      <c r="O46" s="117"/>
      <c r="P46" s="141"/>
      <c r="Q46" s="117"/>
      <c r="R46" s="115"/>
    </row>
    <row r="47" spans="2:18" ht="12.75">
      <c r="B47" s="114"/>
      <c r="C47" s="117"/>
      <c r="D47" s="140"/>
      <c r="E47" s="117"/>
      <c r="F47" s="117"/>
      <c r="G47" s="117"/>
      <c r="H47" s="141"/>
      <c r="I47" s="117"/>
      <c r="J47" s="140"/>
      <c r="K47" s="117"/>
      <c r="L47" s="117"/>
      <c r="M47" s="117"/>
      <c r="N47" s="117"/>
      <c r="O47" s="117"/>
      <c r="P47" s="141"/>
      <c r="Q47" s="117"/>
      <c r="R47" s="115"/>
    </row>
    <row r="48" spans="2:18" ht="12.75">
      <c r="B48" s="114"/>
      <c r="C48" s="117"/>
      <c r="D48" s="140"/>
      <c r="E48" s="117"/>
      <c r="F48" s="117"/>
      <c r="G48" s="117"/>
      <c r="H48" s="141"/>
      <c r="I48" s="117"/>
      <c r="J48" s="140"/>
      <c r="K48" s="117"/>
      <c r="L48" s="117"/>
      <c r="M48" s="117"/>
      <c r="N48" s="117"/>
      <c r="O48" s="117"/>
      <c r="P48" s="141"/>
      <c r="Q48" s="117"/>
      <c r="R48" s="115"/>
    </row>
    <row r="49" spans="2:18" s="119" customFormat="1" ht="15">
      <c r="B49" s="120"/>
      <c r="C49" s="121"/>
      <c r="D49" s="142" t="s">
        <v>46</v>
      </c>
      <c r="E49" s="143"/>
      <c r="F49" s="143"/>
      <c r="G49" s="144" t="s">
        <v>47</v>
      </c>
      <c r="H49" s="145"/>
      <c r="I49" s="121"/>
      <c r="J49" s="142" t="s">
        <v>46</v>
      </c>
      <c r="K49" s="143"/>
      <c r="L49" s="143"/>
      <c r="M49" s="143"/>
      <c r="N49" s="144" t="s">
        <v>47</v>
      </c>
      <c r="O49" s="143"/>
      <c r="P49" s="145"/>
      <c r="Q49" s="121"/>
      <c r="R49" s="123"/>
    </row>
    <row r="50" spans="2:18" ht="12.75">
      <c r="B50" s="114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5"/>
    </row>
    <row r="51" spans="2:18" s="119" customFormat="1" ht="15">
      <c r="B51" s="120"/>
      <c r="C51" s="121"/>
      <c r="D51" s="138" t="s">
        <v>48</v>
      </c>
      <c r="E51" s="126"/>
      <c r="F51" s="126"/>
      <c r="G51" s="126"/>
      <c r="H51" s="139"/>
      <c r="I51" s="121"/>
      <c r="J51" s="138" t="s">
        <v>49</v>
      </c>
      <c r="K51" s="126"/>
      <c r="L51" s="126"/>
      <c r="M51" s="126"/>
      <c r="N51" s="126"/>
      <c r="O51" s="126"/>
      <c r="P51" s="139"/>
      <c r="Q51" s="121"/>
      <c r="R51" s="123"/>
    </row>
    <row r="52" spans="2:18" ht="12.75">
      <c r="B52" s="114"/>
      <c r="C52" s="117"/>
      <c r="D52" s="140"/>
      <c r="E52" s="117"/>
      <c r="F52" s="117"/>
      <c r="G52" s="117"/>
      <c r="H52" s="141"/>
      <c r="I52" s="117"/>
      <c r="J52" s="140"/>
      <c r="K52" s="117"/>
      <c r="L52" s="117"/>
      <c r="M52" s="117"/>
      <c r="N52" s="117"/>
      <c r="O52" s="117"/>
      <c r="P52" s="141"/>
      <c r="Q52" s="117"/>
      <c r="R52" s="115"/>
    </row>
    <row r="53" spans="2:18" ht="12.75">
      <c r="B53" s="114"/>
      <c r="C53" s="117"/>
      <c r="D53" s="140"/>
      <c r="E53" s="117"/>
      <c r="F53" s="117"/>
      <c r="G53" s="117"/>
      <c r="H53" s="141"/>
      <c r="I53" s="117"/>
      <c r="J53" s="140"/>
      <c r="K53" s="117"/>
      <c r="L53" s="117"/>
      <c r="M53" s="117"/>
      <c r="N53" s="117"/>
      <c r="O53" s="117"/>
      <c r="P53" s="141"/>
      <c r="Q53" s="117"/>
      <c r="R53" s="115"/>
    </row>
    <row r="54" spans="2:18" ht="12.75">
      <c r="B54" s="114"/>
      <c r="C54" s="117"/>
      <c r="D54" s="140"/>
      <c r="E54" s="117"/>
      <c r="F54" s="117"/>
      <c r="G54" s="117"/>
      <c r="H54" s="141"/>
      <c r="I54" s="117"/>
      <c r="J54" s="140"/>
      <c r="K54" s="117"/>
      <c r="L54" s="117"/>
      <c r="M54" s="117"/>
      <c r="N54" s="117"/>
      <c r="O54" s="117"/>
      <c r="P54" s="141"/>
      <c r="Q54" s="117"/>
      <c r="R54" s="115"/>
    </row>
    <row r="55" spans="2:18" ht="12.75">
      <c r="B55" s="114"/>
      <c r="C55" s="117"/>
      <c r="D55" s="140"/>
      <c r="E55" s="117"/>
      <c r="F55" s="117"/>
      <c r="G55" s="117"/>
      <c r="H55" s="141"/>
      <c r="I55" s="117"/>
      <c r="J55" s="140"/>
      <c r="K55" s="117"/>
      <c r="L55" s="117"/>
      <c r="M55" s="117"/>
      <c r="N55" s="117"/>
      <c r="O55" s="117"/>
      <c r="P55" s="141"/>
      <c r="Q55" s="117"/>
      <c r="R55" s="115"/>
    </row>
    <row r="56" spans="2:18" ht="12.75">
      <c r="B56" s="114"/>
      <c r="C56" s="117"/>
      <c r="D56" s="140"/>
      <c r="E56" s="117"/>
      <c r="F56" s="117"/>
      <c r="G56" s="117"/>
      <c r="H56" s="141"/>
      <c r="I56" s="117"/>
      <c r="J56" s="140"/>
      <c r="K56" s="117"/>
      <c r="L56" s="117"/>
      <c r="M56" s="117"/>
      <c r="N56" s="117"/>
      <c r="O56" s="117"/>
      <c r="P56" s="141"/>
      <c r="Q56" s="117"/>
      <c r="R56" s="115"/>
    </row>
    <row r="57" spans="2:18" ht="12.75">
      <c r="B57" s="114"/>
      <c r="C57" s="117"/>
      <c r="D57" s="140"/>
      <c r="E57" s="117"/>
      <c r="F57" s="117"/>
      <c r="G57" s="117"/>
      <c r="H57" s="141"/>
      <c r="I57" s="117"/>
      <c r="J57" s="140"/>
      <c r="K57" s="117"/>
      <c r="L57" s="117"/>
      <c r="M57" s="117"/>
      <c r="N57" s="117"/>
      <c r="O57" s="117"/>
      <c r="P57" s="141"/>
      <c r="Q57" s="117"/>
      <c r="R57" s="115"/>
    </row>
    <row r="58" spans="2:18" ht="12.75">
      <c r="B58" s="114"/>
      <c r="C58" s="117"/>
      <c r="D58" s="140"/>
      <c r="E58" s="117"/>
      <c r="F58" s="117"/>
      <c r="G58" s="117"/>
      <c r="H58" s="141"/>
      <c r="I58" s="117"/>
      <c r="J58" s="140"/>
      <c r="K58" s="117"/>
      <c r="L58" s="117"/>
      <c r="M58" s="117"/>
      <c r="N58" s="117"/>
      <c r="O58" s="117"/>
      <c r="P58" s="141"/>
      <c r="Q58" s="117"/>
      <c r="R58" s="115"/>
    </row>
    <row r="59" spans="2:18" ht="12.75">
      <c r="B59" s="114"/>
      <c r="C59" s="117"/>
      <c r="D59" s="140"/>
      <c r="E59" s="117"/>
      <c r="F59" s="117"/>
      <c r="G59" s="117"/>
      <c r="H59" s="141"/>
      <c r="I59" s="117"/>
      <c r="J59" s="140"/>
      <c r="K59" s="117"/>
      <c r="L59" s="117"/>
      <c r="M59" s="117"/>
      <c r="N59" s="117"/>
      <c r="O59" s="117"/>
      <c r="P59" s="141"/>
      <c r="Q59" s="117"/>
      <c r="R59" s="115"/>
    </row>
    <row r="60" spans="2:18" s="119" customFormat="1" ht="15">
      <c r="B60" s="120"/>
      <c r="C60" s="121"/>
      <c r="D60" s="142" t="s">
        <v>46</v>
      </c>
      <c r="E60" s="143"/>
      <c r="F60" s="143"/>
      <c r="G60" s="144" t="s">
        <v>47</v>
      </c>
      <c r="H60" s="145"/>
      <c r="I60" s="121"/>
      <c r="J60" s="142" t="s">
        <v>46</v>
      </c>
      <c r="K60" s="143"/>
      <c r="L60" s="143"/>
      <c r="M60" s="143"/>
      <c r="N60" s="144" t="s">
        <v>47</v>
      </c>
      <c r="O60" s="143"/>
      <c r="P60" s="145"/>
      <c r="Q60" s="121"/>
      <c r="R60" s="123"/>
    </row>
    <row r="61" spans="2:18" s="119" customFormat="1" ht="14.45" customHeight="1">
      <c r="B61" s="146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8"/>
    </row>
    <row r="65" spans="2:18" s="119" customFormat="1" ht="6.95" customHeight="1">
      <c r="B65" s="149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1"/>
    </row>
    <row r="66" spans="2:18" s="119" customFormat="1" ht="36.95" customHeight="1">
      <c r="B66" s="120"/>
      <c r="C66" s="317" t="s">
        <v>103</v>
      </c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123"/>
    </row>
    <row r="67" spans="2:18" s="119" customFormat="1" ht="6.95" customHeight="1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3"/>
    </row>
    <row r="68" spans="2:18" s="119" customFormat="1" ht="30" customHeight="1">
      <c r="B68" s="120"/>
      <c r="C68" s="118" t="s">
        <v>16</v>
      </c>
      <c r="D68" s="121"/>
      <c r="E68" s="121"/>
      <c r="F68" s="318" t="str">
        <f>F6</f>
        <v>Horky nad Jizerou kanalizace ČSOV 1 a výtlak</v>
      </c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121"/>
      <c r="R68" s="123"/>
    </row>
    <row r="69" spans="2:18" s="119" customFormat="1" ht="36.95" customHeight="1">
      <c r="B69" s="120"/>
      <c r="C69" s="152" t="s">
        <v>97</v>
      </c>
      <c r="D69" s="121"/>
      <c r="E69" s="121"/>
      <c r="F69" s="319" t="str">
        <f>F7</f>
        <v>101 - Vedlejší a ostatní náklady</v>
      </c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121"/>
      <c r="R69" s="123"/>
    </row>
    <row r="70" spans="2:18" s="119" customFormat="1" ht="6.95" customHeight="1"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3"/>
    </row>
    <row r="71" spans="2:18" s="119" customFormat="1" ht="18" customHeight="1">
      <c r="B71" s="120"/>
      <c r="C71" s="118" t="s">
        <v>20</v>
      </c>
      <c r="D71" s="121"/>
      <c r="E71" s="121"/>
      <c r="F71" s="125" t="str">
        <f>F9</f>
        <v xml:space="preserve"> </v>
      </c>
      <c r="G71" s="121"/>
      <c r="H71" s="121"/>
      <c r="I71" s="121"/>
      <c r="J71" s="121"/>
      <c r="K71" s="118" t="s">
        <v>22</v>
      </c>
      <c r="L71" s="121"/>
      <c r="M71" s="320">
        <f>IF(O9="","",O9)</f>
        <v>43440</v>
      </c>
      <c r="N71" s="320"/>
      <c r="O71" s="320"/>
      <c r="P71" s="320"/>
      <c r="Q71" s="121"/>
      <c r="R71" s="123"/>
    </row>
    <row r="72" spans="2:18" s="119" customFormat="1" ht="6.95" customHeight="1"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3"/>
    </row>
    <row r="73" spans="2:18" s="119" customFormat="1" ht="15">
      <c r="B73" s="120"/>
      <c r="C73" s="118" t="s">
        <v>23</v>
      </c>
      <c r="D73" s="121"/>
      <c r="E73" s="121"/>
      <c r="F73" s="125" t="str">
        <f>E12</f>
        <v xml:space="preserve"> </v>
      </c>
      <c r="G73" s="121"/>
      <c r="H73" s="121"/>
      <c r="I73" s="121"/>
      <c r="J73" s="121"/>
      <c r="K73" s="118" t="s">
        <v>27</v>
      </c>
      <c r="L73" s="121"/>
      <c r="M73" s="321" t="str">
        <f>E18</f>
        <v xml:space="preserve"> </v>
      </c>
      <c r="N73" s="321"/>
      <c r="O73" s="321"/>
      <c r="P73" s="321"/>
      <c r="Q73" s="321"/>
      <c r="R73" s="123"/>
    </row>
    <row r="74" spans="2:18" s="119" customFormat="1" ht="14.45" customHeight="1">
      <c r="B74" s="120"/>
      <c r="C74" s="118" t="s">
        <v>26</v>
      </c>
      <c r="D74" s="121"/>
      <c r="E74" s="121"/>
      <c r="F74" s="125" t="str">
        <f>IF(E15="","",E15)</f>
        <v xml:space="preserve"> </v>
      </c>
      <c r="G74" s="121"/>
      <c r="H74" s="121"/>
      <c r="I74" s="121"/>
      <c r="J74" s="121"/>
      <c r="K74" s="118" t="s">
        <v>29</v>
      </c>
      <c r="L74" s="121"/>
      <c r="M74" s="321" t="str">
        <f>E21</f>
        <v xml:space="preserve"> </v>
      </c>
      <c r="N74" s="321"/>
      <c r="O74" s="321"/>
      <c r="P74" s="321"/>
      <c r="Q74" s="321"/>
      <c r="R74" s="123"/>
    </row>
    <row r="75" spans="2:18" s="119" customFormat="1" ht="10.35" customHeight="1"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3"/>
    </row>
    <row r="76" spans="2:18" s="119" customFormat="1" ht="29.25" customHeight="1">
      <c r="B76" s="120"/>
      <c r="C76" s="328" t="s">
        <v>104</v>
      </c>
      <c r="D76" s="328"/>
      <c r="E76" s="328"/>
      <c r="F76" s="328"/>
      <c r="G76" s="328"/>
      <c r="H76" s="133"/>
      <c r="I76" s="133"/>
      <c r="J76" s="133"/>
      <c r="K76" s="133"/>
      <c r="L76" s="133"/>
      <c r="M76" s="133"/>
      <c r="N76" s="328" t="s">
        <v>105</v>
      </c>
      <c r="O76" s="328"/>
      <c r="P76" s="328"/>
      <c r="Q76" s="328"/>
      <c r="R76" s="123"/>
    </row>
    <row r="77" spans="2:18" s="119" customFormat="1" ht="10.35" customHeight="1"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3"/>
    </row>
    <row r="78" spans="2:47" s="119" customFormat="1" ht="29.25" customHeight="1">
      <c r="B78" s="120"/>
      <c r="C78" s="153" t="s">
        <v>106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350">
        <f>N100</f>
        <v>0</v>
      </c>
      <c r="O78" s="350"/>
      <c r="P78" s="350"/>
      <c r="Q78" s="350"/>
      <c r="R78" s="123"/>
      <c r="AU78" s="110" t="s">
        <v>107</v>
      </c>
    </row>
    <row r="79" spans="2:18" s="158" customFormat="1" ht="24.95" customHeight="1">
      <c r="B79" s="154"/>
      <c r="C79" s="155"/>
      <c r="D79" s="156" t="s">
        <v>763</v>
      </c>
      <c r="E79" s="155"/>
      <c r="F79" s="155"/>
      <c r="G79" s="155"/>
      <c r="H79" s="155"/>
      <c r="I79" s="155"/>
      <c r="J79" s="155"/>
      <c r="K79" s="155"/>
      <c r="L79" s="155"/>
      <c r="M79" s="155"/>
      <c r="N79" s="351">
        <f>N101</f>
        <v>0</v>
      </c>
      <c r="O79" s="351"/>
      <c r="P79" s="351"/>
      <c r="Q79" s="351"/>
      <c r="R79" s="157"/>
    </row>
    <row r="80" spans="2:18" s="119" customFormat="1" ht="21.75" customHeight="1"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3"/>
    </row>
    <row r="81" spans="2:21" s="119" customFormat="1" ht="29.25" customHeight="1">
      <c r="B81" s="120"/>
      <c r="C81" s="153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352"/>
      <c r="O81" s="352"/>
      <c r="P81" s="352"/>
      <c r="Q81" s="352"/>
      <c r="R81" s="123"/>
      <c r="T81" s="159"/>
      <c r="U81" s="160"/>
    </row>
    <row r="82" spans="2:18" s="119" customFormat="1" ht="18" customHeight="1"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3"/>
    </row>
    <row r="83" spans="2:18" s="119" customFormat="1" ht="29.25" customHeight="1">
      <c r="B83" s="120"/>
      <c r="C83" s="161" t="s">
        <v>799</v>
      </c>
      <c r="D83" s="133"/>
      <c r="E83" s="133"/>
      <c r="F83" s="133"/>
      <c r="G83" s="133"/>
      <c r="H83" s="133"/>
      <c r="I83" s="133"/>
      <c r="J83" s="133"/>
      <c r="K83" s="133"/>
      <c r="L83" s="353">
        <f>N78</f>
        <v>0</v>
      </c>
      <c r="M83" s="353"/>
      <c r="N83" s="353"/>
      <c r="O83" s="353"/>
      <c r="P83" s="353"/>
      <c r="Q83" s="353"/>
      <c r="R83" s="123"/>
    </row>
    <row r="84" spans="2:18" s="119" customFormat="1" ht="6.95" customHeight="1">
      <c r="B84" s="146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8"/>
    </row>
    <row r="86" ht="12.75"/>
    <row r="88" spans="2:18" s="119" customFormat="1" ht="6.95" customHeight="1">
      <c r="B88" s="149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1"/>
    </row>
    <row r="89" spans="2:18" s="119" customFormat="1" ht="36.95" customHeight="1">
      <c r="B89" s="120"/>
      <c r="C89" s="317" t="s">
        <v>120</v>
      </c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123"/>
    </row>
    <row r="90" spans="2:18" s="119" customFormat="1" ht="6.95" customHeight="1">
      <c r="B90" s="120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3"/>
    </row>
    <row r="91" spans="2:18" s="119" customFormat="1" ht="30" customHeight="1">
      <c r="B91" s="120"/>
      <c r="C91" s="118" t="s">
        <v>16</v>
      </c>
      <c r="D91" s="121"/>
      <c r="E91" s="121"/>
      <c r="F91" s="318" t="str">
        <f>F6</f>
        <v>Horky nad Jizerou kanalizace ČSOV 1 a výtlak</v>
      </c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121"/>
      <c r="R91" s="123"/>
    </row>
    <row r="92" spans="2:18" s="119" customFormat="1" ht="36.95" customHeight="1">
      <c r="B92" s="120"/>
      <c r="C92" s="152" t="s">
        <v>97</v>
      </c>
      <c r="D92" s="121"/>
      <c r="E92" s="121"/>
      <c r="F92" s="319" t="str">
        <f>F7</f>
        <v>101 - Vedlejší a ostatní náklady</v>
      </c>
      <c r="G92" s="319"/>
      <c r="H92" s="319"/>
      <c r="I92" s="319"/>
      <c r="J92" s="319"/>
      <c r="K92" s="319"/>
      <c r="L92" s="319"/>
      <c r="M92" s="319"/>
      <c r="N92" s="319"/>
      <c r="O92" s="319"/>
      <c r="P92" s="319"/>
      <c r="Q92" s="121"/>
      <c r="R92" s="123"/>
    </row>
    <row r="93" spans="2:18" s="119" customFormat="1" ht="6.95" customHeight="1"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3"/>
    </row>
    <row r="94" spans="2:18" s="119" customFormat="1" ht="18" customHeight="1">
      <c r="B94" s="120"/>
      <c r="C94" s="118" t="s">
        <v>20</v>
      </c>
      <c r="D94" s="121"/>
      <c r="E94" s="121"/>
      <c r="F94" s="125" t="str">
        <f>F9</f>
        <v xml:space="preserve"> </v>
      </c>
      <c r="G94" s="121"/>
      <c r="H94" s="121"/>
      <c r="I94" s="121"/>
      <c r="J94" s="121"/>
      <c r="K94" s="118" t="s">
        <v>22</v>
      </c>
      <c r="L94" s="121"/>
      <c r="M94" s="320">
        <f>IF(O9="","",O9)</f>
        <v>43440</v>
      </c>
      <c r="N94" s="320"/>
      <c r="O94" s="320"/>
      <c r="P94" s="320"/>
      <c r="Q94" s="121"/>
      <c r="R94" s="123"/>
    </row>
    <row r="95" spans="2:18" s="119" customFormat="1" ht="6.95" customHeight="1"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3"/>
    </row>
    <row r="96" spans="2:18" s="119" customFormat="1" ht="15">
      <c r="B96" s="120"/>
      <c r="C96" s="118" t="s">
        <v>23</v>
      </c>
      <c r="D96" s="121"/>
      <c r="E96" s="121"/>
      <c r="F96" s="125" t="str">
        <f>E12</f>
        <v xml:space="preserve"> </v>
      </c>
      <c r="G96" s="121"/>
      <c r="H96" s="121"/>
      <c r="I96" s="121"/>
      <c r="J96" s="121"/>
      <c r="K96" s="118" t="s">
        <v>27</v>
      </c>
      <c r="L96" s="121"/>
      <c r="M96" s="321" t="str">
        <f>E18</f>
        <v xml:space="preserve"> </v>
      </c>
      <c r="N96" s="321"/>
      <c r="O96" s="321"/>
      <c r="P96" s="321"/>
      <c r="Q96" s="321"/>
      <c r="R96" s="123"/>
    </row>
    <row r="97" spans="2:18" s="119" customFormat="1" ht="14.45" customHeight="1">
      <c r="B97" s="120"/>
      <c r="C97" s="118" t="s">
        <v>26</v>
      </c>
      <c r="D97" s="121"/>
      <c r="E97" s="121"/>
      <c r="F97" s="125" t="str">
        <f>IF(E15="","",E15)</f>
        <v xml:space="preserve"> </v>
      </c>
      <c r="G97" s="121"/>
      <c r="H97" s="121"/>
      <c r="I97" s="121"/>
      <c r="J97" s="121"/>
      <c r="K97" s="118" t="s">
        <v>29</v>
      </c>
      <c r="L97" s="121"/>
      <c r="M97" s="321" t="str">
        <f>E21</f>
        <v xml:space="preserve"> </v>
      </c>
      <c r="N97" s="321"/>
      <c r="O97" s="321"/>
      <c r="P97" s="321"/>
      <c r="Q97" s="321"/>
      <c r="R97" s="123"/>
    </row>
    <row r="98" spans="2:18" s="119" customFormat="1" ht="10.35" customHeight="1">
      <c r="B98" s="120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3"/>
    </row>
    <row r="99" spans="2:27" s="167" customFormat="1" ht="29.25" customHeight="1">
      <c r="B99" s="162"/>
      <c r="C99" s="163" t="s">
        <v>121</v>
      </c>
      <c r="D99" s="165" t="s">
        <v>122</v>
      </c>
      <c r="E99" s="165" t="s">
        <v>52</v>
      </c>
      <c r="F99" s="322" t="s">
        <v>123</v>
      </c>
      <c r="G99" s="322"/>
      <c r="H99" s="322"/>
      <c r="I99" s="322"/>
      <c r="J99" s="165" t="s">
        <v>124</v>
      </c>
      <c r="K99" s="165" t="s">
        <v>125</v>
      </c>
      <c r="L99" s="322" t="s">
        <v>126</v>
      </c>
      <c r="M99" s="322"/>
      <c r="N99" s="323" t="s">
        <v>105</v>
      </c>
      <c r="O99" s="323"/>
      <c r="P99" s="323"/>
      <c r="Q99" s="323"/>
      <c r="R99" s="166"/>
      <c r="T99" s="168" t="s">
        <v>127</v>
      </c>
      <c r="U99" s="169" t="s">
        <v>34</v>
      </c>
      <c r="V99" s="169" t="s">
        <v>128</v>
      </c>
      <c r="W99" s="169" t="s">
        <v>129</v>
      </c>
      <c r="X99" s="169" t="s">
        <v>764</v>
      </c>
      <c r="Y99" s="169" t="s">
        <v>765</v>
      </c>
      <c r="Z99" s="169" t="s">
        <v>132</v>
      </c>
      <c r="AA99" s="170" t="s">
        <v>133</v>
      </c>
    </row>
    <row r="100" spans="2:63" s="119" customFormat="1" ht="29.25" customHeight="1">
      <c r="B100" s="120"/>
      <c r="C100" s="171" t="s">
        <v>101</v>
      </c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315">
        <f>N101</f>
        <v>0</v>
      </c>
      <c r="O100" s="315"/>
      <c r="P100" s="315"/>
      <c r="Q100" s="315"/>
      <c r="R100" s="123"/>
      <c r="T100" s="172"/>
      <c r="U100" s="126"/>
      <c r="V100" s="126"/>
      <c r="W100" s="173">
        <f>W101</f>
        <v>0</v>
      </c>
      <c r="X100" s="126"/>
      <c r="Y100" s="173">
        <f>Y101</f>
        <v>0</v>
      </c>
      <c r="Z100" s="126"/>
      <c r="AA100" s="174">
        <f>AA101</f>
        <v>0</v>
      </c>
      <c r="AT100" s="110" t="s">
        <v>68</v>
      </c>
      <c r="AU100" s="110" t="s">
        <v>107</v>
      </c>
      <c r="BK100" s="175">
        <f>BK101</f>
        <v>0</v>
      </c>
    </row>
    <row r="101" spans="2:63" s="180" customFormat="1" ht="37.35" customHeight="1">
      <c r="B101" s="176"/>
      <c r="C101" s="177"/>
      <c r="D101" s="178" t="s">
        <v>763</v>
      </c>
      <c r="E101" s="178"/>
      <c r="F101" s="178"/>
      <c r="G101" s="178"/>
      <c r="H101" s="178"/>
      <c r="I101" s="178"/>
      <c r="J101" s="178"/>
      <c r="K101" s="178"/>
      <c r="L101" s="178"/>
      <c r="M101" s="178"/>
      <c r="N101" s="340">
        <f>SUM(N102:Q112)</f>
        <v>0</v>
      </c>
      <c r="O101" s="340"/>
      <c r="P101" s="340"/>
      <c r="Q101" s="340"/>
      <c r="R101" s="179"/>
      <c r="T101" s="181"/>
      <c r="U101" s="177"/>
      <c r="V101" s="177"/>
      <c r="W101" s="182">
        <f>SUM(W102:W112)</f>
        <v>0</v>
      </c>
      <c r="X101" s="177"/>
      <c r="Y101" s="182">
        <f>SUM(Y102:Y112)</f>
        <v>0</v>
      </c>
      <c r="Z101" s="177"/>
      <c r="AA101" s="183">
        <f>SUM(AA102:AA112)</f>
        <v>0</v>
      </c>
      <c r="AR101" s="184" t="s">
        <v>158</v>
      </c>
      <c r="AT101" s="185" t="s">
        <v>68</v>
      </c>
      <c r="AU101" s="185" t="s">
        <v>69</v>
      </c>
      <c r="AY101" s="184" t="s">
        <v>134</v>
      </c>
      <c r="BK101" s="186">
        <f>SUM(BK102:BK112)</f>
        <v>0</v>
      </c>
    </row>
    <row r="102" spans="2:65" s="119" customFormat="1" ht="16.5" customHeight="1">
      <c r="B102" s="120"/>
      <c r="C102" s="192" t="s">
        <v>76</v>
      </c>
      <c r="D102" s="192" t="s">
        <v>135</v>
      </c>
      <c r="E102" s="193"/>
      <c r="F102" s="341" t="s">
        <v>766</v>
      </c>
      <c r="G102" s="342"/>
      <c r="H102" s="342"/>
      <c r="I102" s="343"/>
      <c r="J102" s="108" t="s">
        <v>372</v>
      </c>
      <c r="K102" s="195">
        <v>1</v>
      </c>
      <c r="L102" s="344"/>
      <c r="M102" s="345"/>
      <c r="N102" s="346">
        <f>ROUND(L102*K102,2)</f>
        <v>0</v>
      </c>
      <c r="O102" s="347"/>
      <c r="P102" s="347"/>
      <c r="Q102" s="348"/>
      <c r="R102" s="123"/>
      <c r="T102" s="187"/>
      <c r="U102" s="188" t="s">
        <v>35</v>
      </c>
      <c r="V102" s="189">
        <v>0</v>
      </c>
      <c r="W102" s="189">
        <f>V102*K102</f>
        <v>0</v>
      </c>
      <c r="X102" s="189">
        <v>0</v>
      </c>
      <c r="Y102" s="189">
        <f>X102*K102</f>
        <v>0</v>
      </c>
      <c r="Z102" s="189">
        <v>0</v>
      </c>
      <c r="AA102" s="190">
        <f>Z102*K102</f>
        <v>0</v>
      </c>
      <c r="AR102" s="110" t="s">
        <v>139</v>
      </c>
      <c r="AT102" s="110" t="s">
        <v>135</v>
      </c>
      <c r="AU102" s="110" t="s">
        <v>76</v>
      </c>
      <c r="AY102" s="110" t="s">
        <v>134</v>
      </c>
      <c r="BE102" s="191">
        <f>IF(U102="základní",N102,0)</f>
        <v>0</v>
      </c>
      <c r="BF102" s="191">
        <f>IF(U102="snížená",N102,0)</f>
        <v>0</v>
      </c>
      <c r="BG102" s="191">
        <f>IF(U102="zákl. přenesená",N102,0)</f>
        <v>0</v>
      </c>
      <c r="BH102" s="191">
        <f>IF(U102="sníž. přenesená",N102,0)</f>
        <v>0</v>
      </c>
      <c r="BI102" s="191">
        <f>IF(U102="nulová",N102,0)</f>
        <v>0</v>
      </c>
      <c r="BJ102" s="110" t="s">
        <v>76</v>
      </c>
      <c r="BK102" s="191">
        <f>ROUND(L102*K102,2)</f>
        <v>0</v>
      </c>
      <c r="BL102" s="110" t="s">
        <v>139</v>
      </c>
      <c r="BM102" s="110" t="s">
        <v>767</v>
      </c>
    </row>
    <row r="103" spans="2:65" s="119" customFormat="1" ht="27.75" customHeight="1">
      <c r="B103" s="120"/>
      <c r="C103" s="192" t="s">
        <v>81</v>
      </c>
      <c r="D103" s="192" t="s">
        <v>135</v>
      </c>
      <c r="E103" s="193"/>
      <c r="F103" s="341" t="s">
        <v>789</v>
      </c>
      <c r="G103" s="342"/>
      <c r="H103" s="342"/>
      <c r="I103" s="343"/>
      <c r="J103" s="108" t="s">
        <v>372</v>
      </c>
      <c r="K103" s="195">
        <v>1</v>
      </c>
      <c r="L103" s="344"/>
      <c r="M103" s="345"/>
      <c r="N103" s="346">
        <f aca="true" t="shared" si="0" ref="N103:N111">ROUND(L103*K103,2)</f>
        <v>0</v>
      </c>
      <c r="O103" s="347"/>
      <c r="P103" s="347"/>
      <c r="Q103" s="348"/>
      <c r="R103" s="123"/>
      <c r="T103" s="187"/>
      <c r="U103" s="188" t="s">
        <v>35</v>
      </c>
      <c r="V103" s="189">
        <v>0</v>
      </c>
      <c r="W103" s="189">
        <f aca="true" t="shared" si="1" ref="W103:W111">V103*K103</f>
        <v>0</v>
      </c>
      <c r="X103" s="189">
        <v>0</v>
      </c>
      <c r="Y103" s="189">
        <f aca="true" t="shared" si="2" ref="Y103:Y111">X103*K103</f>
        <v>0</v>
      </c>
      <c r="Z103" s="189">
        <v>0</v>
      </c>
      <c r="AA103" s="190">
        <f aca="true" t="shared" si="3" ref="AA103:AA111">Z103*K103</f>
        <v>0</v>
      </c>
      <c r="AR103" s="110" t="s">
        <v>139</v>
      </c>
      <c r="AT103" s="110" t="s">
        <v>135</v>
      </c>
      <c r="AU103" s="110" t="s">
        <v>76</v>
      </c>
      <c r="AY103" s="110" t="s">
        <v>134</v>
      </c>
      <c r="BE103" s="191">
        <f aca="true" t="shared" si="4" ref="BE103:BE111">IF(U103="základní",N103,0)</f>
        <v>0</v>
      </c>
      <c r="BF103" s="191">
        <f aca="true" t="shared" si="5" ref="BF103:BF111">IF(U103="snížená",N103,0)</f>
        <v>0</v>
      </c>
      <c r="BG103" s="191">
        <f aca="true" t="shared" si="6" ref="BG103:BG111">IF(U103="zákl. přenesená",N103,0)</f>
        <v>0</v>
      </c>
      <c r="BH103" s="191">
        <f aca="true" t="shared" si="7" ref="BH103:BH111">IF(U103="sníž. přenesená",N103,0)</f>
        <v>0</v>
      </c>
      <c r="BI103" s="191">
        <f aca="true" t="shared" si="8" ref="BI103:BI111">IF(U103="nulová",N103,0)</f>
        <v>0</v>
      </c>
      <c r="BJ103" s="110" t="s">
        <v>76</v>
      </c>
      <c r="BK103" s="191">
        <f aca="true" t="shared" si="9" ref="BK103:BK111">ROUND(L103*K103,2)</f>
        <v>0</v>
      </c>
      <c r="BL103" s="110" t="s">
        <v>139</v>
      </c>
      <c r="BM103" s="110" t="s">
        <v>768</v>
      </c>
    </row>
    <row r="104" spans="2:65" s="119" customFormat="1" ht="27.75" customHeight="1">
      <c r="B104" s="120"/>
      <c r="C104" s="192">
        <v>3</v>
      </c>
      <c r="D104" s="192" t="s">
        <v>135</v>
      </c>
      <c r="E104" s="193"/>
      <c r="F104" s="341" t="s">
        <v>790</v>
      </c>
      <c r="G104" s="342"/>
      <c r="H104" s="342"/>
      <c r="I104" s="343"/>
      <c r="J104" s="108" t="s">
        <v>372</v>
      </c>
      <c r="K104" s="195">
        <v>1</v>
      </c>
      <c r="L104" s="344"/>
      <c r="M104" s="345"/>
      <c r="N104" s="346">
        <f t="shared" si="0"/>
        <v>0</v>
      </c>
      <c r="O104" s="347"/>
      <c r="P104" s="347"/>
      <c r="Q104" s="348"/>
      <c r="R104" s="123"/>
      <c r="T104" s="187"/>
      <c r="U104" s="188" t="s">
        <v>35</v>
      </c>
      <c r="V104" s="189">
        <v>0</v>
      </c>
      <c r="W104" s="189">
        <f t="shared" si="1"/>
        <v>0</v>
      </c>
      <c r="X104" s="189">
        <v>0</v>
      </c>
      <c r="Y104" s="189">
        <f t="shared" si="2"/>
        <v>0</v>
      </c>
      <c r="Z104" s="189">
        <v>0</v>
      </c>
      <c r="AA104" s="190">
        <f t="shared" si="3"/>
        <v>0</v>
      </c>
      <c r="AR104" s="110" t="s">
        <v>139</v>
      </c>
      <c r="AT104" s="110" t="s">
        <v>135</v>
      </c>
      <c r="AU104" s="110" t="s">
        <v>76</v>
      </c>
      <c r="AY104" s="110" t="s">
        <v>134</v>
      </c>
      <c r="BE104" s="191">
        <f t="shared" si="4"/>
        <v>0</v>
      </c>
      <c r="BF104" s="191">
        <f t="shared" si="5"/>
        <v>0</v>
      </c>
      <c r="BG104" s="191">
        <f t="shared" si="6"/>
        <v>0</v>
      </c>
      <c r="BH104" s="191">
        <f t="shared" si="7"/>
        <v>0</v>
      </c>
      <c r="BI104" s="191">
        <f t="shared" si="8"/>
        <v>0</v>
      </c>
      <c r="BJ104" s="110" t="s">
        <v>76</v>
      </c>
      <c r="BK104" s="191">
        <f t="shared" si="9"/>
        <v>0</v>
      </c>
      <c r="BL104" s="110" t="s">
        <v>139</v>
      </c>
      <c r="BM104" s="110" t="s">
        <v>768</v>
      </c>
    </row>
    <row r="105" spans="2:65" s="119" customFormat="1" ht="27.75" customHeight="1">
      <c r="B105" s="120"/>
      <c r="C105" s="192">
        <v>4</v>
      </c>
      <c r="D105" s="192" t="s">
        <v>135</v>
      </c>
      <c r="E105" s="193"/>
      <c r="F105" s="341" t="s">
        <v>791</v>
      </c>
      <c r="G105" s="342"/>
      <c r="H105" s="342"/>
      <c r="I105" s="343"/>
      <c r="J105" s="108" t="s">
        <v>372</v>
      </c>
      <c r="K105" s="195">
        <v>1</v>
      </c>
      <c r="L105" s="344"/>
      <c r="M105" s="345"/>
      <c r="N105" s="346">
        <f t="shared" si="0"/>
        <v>0</v>
      </c>
      <c r="O105" s="347"/>
      <c r="P105" s="347"/>
      <c r="Q105" s="348"/>
      <c r="R105" s="123"/>
      <c r="T105" s="187"/>
      <c r="U105" s="188" t="s">
        <v>35</v>
      </c>
      <c r="V105" s="189">
        <v>0</v>
      </c>
      <c r="W105" s="189">
        <f t="shared" si="1"/>
        <v>0</v>
      </c>
      <c r="X105" s="189">
        <v>0</v>
      </c>
      <c r="Y105" s="189">
        <f t="shared" si="2"/>
        <v>0</v>
      </c>
      <c r="Z105" s="189">
        <v>0</v>
      </c>
      <c r="AA105" s="190">
        <f t="shared" si="3"/>
        <v>0</v>
      </c>
      <c r="AR105" s="110" t="s">
        <v>139</v>
      </c>
      <c r="AT105" s="110" t="s">
        <v>135</v>
      </c>
      <c r="AU105" s="110" t="s">
        <v>76</v>
      </c>
      <c r="AY105" s="110" t="s">
        <v>134</v>
      </c>
      <c r="BE105" s="191">
        <f t="shared" si="4"/>
        <v>0</v>
      </c>
      <c r="BF105" s="191">
        <f t="shared" si="5"/>
        <v>0</v>
      </c>
      <c r="BG105" s="191">
        <f t="shared" si="6"/>
        <v>0</v>
      </c>
      <c r="BH105" s="191">
        <f t="shared" si="7"/>
        <v>0</v>
      </c>
      <c r="BI105" s="191">
        <f t="shared" si="8"/>
        <v>0</v>
      </c>
      <c r="BJ105" s="110" t="s">
        <v>76</v>
      </c>
      <c r="BK105" s="191">
        <f t="shared" si="9"/>
        <v>0</v>
      </c>
      <c r="BL105" s="110" t="s">
        <v>139</v>
      </c>
      <c r="BM105" s="110" t="s">
        <v>768</v>
      </c>
    </row>
    <row r="106" spans="2:65" s="119" customFormat="1" ht="27.75" customHeight="1">
      <c r="B106" s="120"/>
      <c r="C106" s="192">
        <v>5</v>
      </c>
      <c r="D106" s="192" t="s">
        <v>135</v>
      </c>
      <c r="E106" s="193"/>
      <c r="F106" s="341" t="s">
        <v>792</v>
      </c>
      <c r="G106" s="342"/>
      <c r="H106" s="342"/>
      <c r="I106" s="343"/>
      <c r="J106" s="108" t="s">
        <v>372</v>
      </c>
      <c r="K106" s="195">
        <v>1</v>
      </c>
      <c r="L106" s="344"/>
      <c r="M106" s="345"/>
      <c r="N106" s="346">
        <f t="shared" si="0"/>
        <v>0</v>
      </c>
      <c r="O106" s="347"/>
      <c r="P106" s="347"/>
      <c r="Q106" s="348"/>
      <c r="R106" s="123"/>
      <c r="T106" s="187"/>
      <c r="U106" s="188" t="s">
        <v>35</v>
      </c>
      <c r="V106" s="189">
        <v>0</v>
      </c>
      <c r="W106" s="189">
        <f t="shared" si="1"/>
        <v>0</v>
      </c>
      <c r="X106" s="189">
        <v>0</v>
      </c>
      <c r="Y106" s="189">
        <f t="shared" si="2"/>
        <v>0</v>
      </c>
      <c r="Z106" s="189">
        <v>0</v>
      </c>
      <c r="AA106" s="190">
        <f t="shared" si="3"/>
        <v>0</v>
      </c>
      <c r="AR106" s="110" t="s">
        <v>139</v>
      </c>
      <c r="AT106" s="110" t="s">
        <v>135</v>
      </c>
      <c r="AU106" s="110" t="s">
        <v>76</v>
      </c>
      <c r="AY106" s="110" t="s">
        <v>134</v>
      </c>
      <c r="BE106" s="191">
        <f t="shared" si="4"/>
        <v>0</v>
      </c>
      <c r="BF106" s="191">
        <f t="shared" si="5"/>
        <v>0</v>
      </c>
      <c r="BG106" s="191">
        <f t="shared" si="6"/>
        <v>0</v>
      </c>
      <c r="BH106" s="191">
        <f t="shared" si="7"/>
        <v>0</v>
      </c>
      <c r="BI106" s="191">
        <f t="shared" si="8"/>
        <v>0</v>
      </c>
      <c r="BJ106" s="110" t="s">
        <v>76</v>
      </c>
      <c r="BK106" s="191">
        <f t="shared" si="9"/>
        <v>0</v>
      </c>
      <c r="BL106" s="110" t="s">
        <v>139</v>
      </c>
      <c r="BM106" s="110" t="s">
        <v>768</v>
      </c>
    </row>
    <row r="107" spans="2:65" s="119" customFormat="1" ht="81.75" customHeight="1">
      <c r="B107" s="120"/>
      <c r="C107" s="192">
        <v>6</v>
      </c>
      <c r="D107" s="192" t="s">
        <v>135</v>
      </c>
      <c r="E107" s="193"/>
      <c r="F107" s="341" t="s">
        <v>798</v>
      </c>
      <c r="G107" s="342"/>
      <c r="H107" s="342"/>
      <c r="I107" s="343"/>
      <c r="J107" s="108" t="s">
        <v>372</v>
      </c>
      <c r="K107" s="195">
        <v>5</v>
      </c>
      <c r="L107" s="344"/>
      <c r="M107" s="345"/>
      <c r="N107" s="346">
        <f>ROUND(L107*K107,2)</f>
        <v>0</v>
      </c>
      <c r="O107" s="347"/>
      <c r="P107" s="347"/>
      <c r="Q107" s="348"/>
      <c r="R107" s="123"/>
      <c r="T107" s="187"/>
      <c r="U107" s="188" t="s">
        <v>35</v>
      </c>
      <c r="V107" s="189">
        <v>0</v>
      </c>
      <c r="W107" s="189">
        <f>V107*K107</f>
        <v>0</v>
      </c>
      <c r="X107" s="189">
        <v>0</v>
      </c>
      <c r="Y107" s="189">
        <f>X107*K107</f>
        <v>0</v>
      </c>
      <c r="Z107" s="189">
        <v>0</v>
      </c>
      <c r="AA107" s="190">
        <f>Z107*K107</f>
        <v>0</v>
      </c>
      <c r="AR107" s="110" t="s">
        <v>139</v>
      </c>
      <c r="AT107" s="110" t="s">
        <v>135</v>
      </c>
      <c r="AU107" s="110" t="s">
        <v>76</v>
      </c>
      <c r="AY107" s="110" t="s">
        <v>134</v>
      </c>
      <c r="BE107" s="191">
        <f>IF(U107="základní",N107,0)</f>
        <v>0</v>
      </c>
      <c r="BF107" s="191">
        <f>IF(U107="snížená",N107,0)</f>
        <v>0</v>
      </c>
      <c r="BG107" s="191">
        <f>IF(U107="zákl. přenesená",N107,0)</f>
        <v>0</v>
      </c>
      <c r="BH107" s="191">
        <f>IF(U107="sníž. přenesená",N107,0)</f>
        <v>0</v>
      </c>
      <c r="BI107" s="191">
        <f>IF(U107="nulová",N107,0)</f>
        <v>0</v>
      </c>
      <c r="BJ107" s="110" t="s">
        <v>76</v>
      </c>
      <c r="BK107" s="191">
        <f>ROUND(L107*K107,2)</f>
        <v>0</v>
      </c>
      <c r="BL107" s="110" t="s">
        <v>139</v>
      </c>
      <c r="BM107" s="110" t="s">
        <v>768</v>
      </c>
    </row>
    <row r="108" spans="2:65" s="119" customFormat="1" ht="27.75" customHeight="1">
      <c r="B108" s="120"/>
      <c r="C108" s="192">
        <v>7</v>
      </c>
      <c r="D108" s="192" t="s">
        <v>135</v>
      </c>
      <c r="E108" s="193"/>
      <c r="F108" s="341" t="s">
        <v>793</v>
      </c>
      <c r="G108" s="342"/>
      <c r="H108" s="342"/>
      <c r="I108" s="343"/>
      <c r="J108" s="108" t="s">
        <v>372</v>
      </c>
      <c r="K108" s="195">
        <v>1</v>
      </c>
      <c r="L108" s="344"/>
      <c r="M108" s="345"/>
      <c r="N108" s="346">
        <f t="shared" si="0"/>
        <v>0</v>
      </c>
      <c r="O108" s="347"/>
      <c r="P108" s="347"/>
      <c r="Q108" s="348"/>
      <c r="R108" s="123"/>
      <c r="T108" s="187"/>
      <c r="U108" s="188" t="s">
        <v>35</v>
      </c>
      <c r="V108" s="189">
        <v>0</v>
      </c>
      <c r="W108" s="189">
        <f t="shared" si="1"/>
        <v>0</v>
      </c>
      <c r="X108" s="189">
        <v>0</v>
      </c>
      <c r="Y108" s="189">
        <f t="shared" si="2"/>
        <v>0</v>
      </c>
      <c r="Z108" s="189">
        <v>0</v>
      </c>
      <c r="AA108" s="190">
        <f t="shared" si="3"/>
        <v>0</v>
      </c>
      <c r="AR108" s="110" t="s">
        <v>139</v>
      </c>
      <c r="AT108" s="110" t="s">
        <v>135</v>
      </c>
      <c r="AU108" s="110" t="s">
        <v>76</v>
      </c>
      <c r="AY108" s="110" t="s">
        <v>134</v>
      </c>
      <c r="BE108" s="191">
        <f t="shared" si="4"/>
        <v>0</v>
      </c>
      <c r="BF108" s="191">
        <f t="shared" si="5"/>
        <v>0</v>
      </c>
      <c r="BG108" s="191">
        <f t="shared" si="6"/>
        <v>0</v>
      </c>
      <c r="BH108" s="191">
        <f t="shared" si="7"/>
        <v>0</v>
      </c>
      <c r="BI108" s="191">
        <f t="shared" si="8"/>
        <v>0</v>
      </c>
      <c r="BJ108" s="110" t="s">
        <v>76</v>
      </c>
      <c r="BK108" s="191">
        <f t="shared" si="9"/>
        <v>0</v>
      </c>
      <c r="BL108" s="110" t="s">
        <v>139</v>
      </c>
      <c r="BM108" s="110" t="s">
        <v>768</v>
      </c>
    </row>
    <row r="109" spans="2:65" s="119" customFormat="1" ht="27.75" customHeight="1">
      <c r="B109" s="120"/>
      <c r="C109" s="192">
        <v>8</v>
      </c>
      <c r="D109" s="192" t="s">
        <v>135</v>
      </c>
      <c r="E109" s="193"/>
      <c r="F109" s="341" t="s">
        <v>794</v>
      </c>
      <c r="G109" s="342"/>
      <c r="H109" s="342"/>
      <c r="I109" s="343"/>
      <c r="J109" s="108" t="s">
        <v>372</v>
      </c>
      <c r="K109" s="195">
        <v>3</v>
      </c>
      <c r="L109" s="344"/>
      <c r="M109" s="345"/>
      <c r="N109" s="346">
        <f t="shared" si="0"/>
        <v>0</v>
      </c>
      <c r="O109" s="347"/>
      <c r="P109" s="347"/>
      <c r="Q109" s="348"/>
      <c r="R109" s="123"/>
      <c r="T109" s="187"/>
      <c r="U109" s="188" t="s">
        <v>35</v>
      </c>
      <c r="V109" s="189">
        <v>0</v>
      </c>
      <c r="W109" s="189">
        <f t="shared" si="1"/>
        <v>0</v>
      </c>
      <c r="X109" s="189">
        <v>0</v>
      </c>
      <c r="Y109" s="189">
        <f t="shared" si="2"/>
        <v>0</v>
      </c>
      <c r="Z109" s="189">
        <v>0</v>
      </c>
      <c r="AA109" s="190">
        <f t="shared" si="3"/>
        <v>0</v>
      </c>
      <c r="AR109" s="110" t="s">
        <v>139</v>
      </c>
      <c r="AT109" s="110" t="s">
        <v>135</v>
      </c>
      <c r="AU109" s="110" t="s">
        <v>76</v>
      </c>
      <c r="AY109" s="110" t="s">
        <v>134</v>
      </c>
      <c r="BE109" s="191">
        <f t="shared" si="4"/>
        <v>0</v>
      </c>
      <c r="BF109" s="191">
        <f t="shared" si="5"/>
        <v>0</v>
      </c>
      <c r="BG109" s="191">
        <f t="shared" si="6"/>
        <v>0</v>
      </c>
      <c r="BH109" s="191">
        <f t="shared" si="7"/>
        <v>0</v>
      </c>
      <c r="BI109" s="191">
        <f t="shared" si="8"/>
        <v>0</v>
      </c>
      <c r="BJ109" s="110" t="s">
        <v>76</v>
      </c>
      <c r="BK109" s="191">
        <f t="shared" si="9"/>
        <v>0</v>
      </c>
      <c r="BL109" s="110" t="s">
        <v>139</v>
      </c>
      <c r="BM109" s="110" t="s">
        <v>768</v>
      </c>
    </row>
    <row r="110" spans="2:65" s="119" customFormat="1" ht="27.75" customHeight="1">
      <c r="B110" s="120"/>
      <c r="C110" s="192">
        <v>9</v>
      </c>
      <c r="D110" s="192" t="s">
        <v>135</v>
      </c>
      <c r="E110" s="193"/>
      <c r="F110" s="341" t="s">
        <v>795</v>
      </c>
      <c r="G110" s="342"/>
      <c r="H110" s="342"/>
      <c r="I110" s="343"/>
      <c r="J110" s="108" t="s">
        <v>372</v>
      </c>
      <c r="K110" s="195">
        <v>1</v>
      </c>
      <c r="L110" s="344"/>
      <c r="M110" s="345"/>
      <c r="N110" s="346">
        <f t="shared" si="0"/>
        <v>0</v>
      </c>
      <c r="O110" s="347"/>
      <c r="P110" s="347"/>
      <c r="Q110" s="348"/>
      <c r="R110" s="123"/>
      <c r="T110" s="187"/>
      <c r="U110" s="188" t="s">
        <v>35</v>
      </c>
      <c r="V110" s="189">
        <v>0</v>
      </c>
      <c r="W110" s="189">
        <f t="shared" si="1"/>
        <v>0</v>
      </c>
      <c r="X110" s="189">
        <v>0</v>
      </c>
      <c r="Y110" s="189">
        <f t="shared" si="2"/>
        <v>0</v>
      </c>
      <c r="Z110" s="189">
        <v>0</v>
      </c>
      <c r="AA110" s="190">
        <f t="shared" si="3"/>
        <v>0</v>
      </c>
      <c r="AR110" s="110" t="s">
        <v>139</v>
      </c>
      <c r="AT110" s="110" t="s">
        <v>135</v>
      </c>
      <c r="AU110" s="110" t="s">
        <v>76</v>
      </c>
      <c r="AY110" s="110" t="s">
        <v>134</v>
      </c>
      <c r="BE110" s="191">
        <f t="shared" si="4"/>
        <v>0</v>
      </c>
      <c r="BF110" s="191">
        <f t="shared" si="5"/>
        <v>0</v>
      </c>
      <c r="BG110" s="191">
        <f t="shared" si="6"/>
        <v>0</v>
      </c>
      <c r="BH110" s="191">
        <f t="shared" si="7"/>
        <v>0</v>
      </c>
      <c r="BI110" s="191">
        <f t="shared" si="8"/>
        <v>0</v>
      </c>
      <c r="BJ110" s="110" t="s">
        <v>76</v>
      </c>
      <c r="BK110" s="191">
        <f t="shared" si="9"/>
        <v>0</v>
      </c>
      <c r="BL110" s="110" t="s">
        <v>139</v>
      </c>
      <c r="BM110" s="110" t="s">
        <v>768</v>
      </c>
    </row>
    <row r="111" spans="2:65" s="119" customFormat="1" ht="29.25" customHeight="1">
      <c r="B111" s="120"/>
      <c r="C111" s="192">
        <v>10</v>
      </c>
      <c r="D111" s="192" t="s">
        <v>135</v>
      </c>
      <c r="E111" s="193"/>
      <c r="F111" s="341" t="s">
        <v>796</v>
      </c>
      <c r="G111" s="342"/>
      <c r="H111" s="342"/>
      <c r="I111" s="343"/>
      <c r="J111" s="108" t="s">
        <v>372</v>
      </c>
      <c r="K111" s="195">
        <v>1</v>
      </c>
      <c r="L111" s="344"/>
      <c r="M111" s="345"/>
      <c r="N111" s="346">
        <f t="shared" si="0"/>
        <v>0</v>
      </c>
      <c r="O111" s="347"/>
      <c r="P111" s="347"/>
      <c r="Q111" s="348"/>
      <c r="R111" s="123"/>
      <c r="T111" s="187"/>
      <c r="U111" s="188" t="s">
        <v>35</v>
      </c>
      <c r="V111" s="189">
        <v>0</v>
      </c>
      <c r="W111" s="189">
        <f t="shared" si="1"/>
        <v>0</v>
      </c>
      <c r="X111" s="189">
        <v>0</v>
      </c>
      <c r="Y111" s="189">
        <f t="shared" si="2"/>
        <v>0</v>
      </c>
      <c r="Z111" s="189">
        <v>0</v>
      </c>
      <c r="AA111" s="190">
        <f t="shared" si="3"/>
        <v>0</v>
      </c>
      <c r="AR111" s="110" t="s">
        <v>139</v>
      </c>
      <c r="AT111" s="110" t="s">
        <v>135</v>
      </c>
      <c r="AU111" s="110" t="s">
        <v>76</v>
      </c>
      <c r="AY111" s="110" t="s">
        <v>134</v>
      </c>
      <c r="BE111" s="191">
        <f t="shared" si="4"/>
        <v>0</v>
      </c>
      <c r="BF111" s="191">
        <f t="shared" si="5"/>
        <v>0</v>
      </c>
      <c r="BG111" s="191">
        <f t="shared" si="6"/>
        <v>0</v>
      </c>
      <c r="BH111" s="191">
        <f t="shared" si="7"/>
        <v>0</v>
      </c>
      <c r="BI111" s="191">
        <f t="shared" si="8"/>
        <v>0</v>
      </c>
      <c r="BJ111" s="110" t="s">
        <v>76</v>
      </c>
      <c r="BK111" s="191">
        <f t="shared" si="9"/>
        <v>0</v>
      </c>
      <c r="BL111" s="110" t="s">
        <v>139</v>
      </c>
      <c r="BM111" s="110" t="s">
        <v>768</v>
      </c>
    </row>
    <row r="112" spans="2:65" s="119" customFormat="1" ht="42.75" customHeight="1">
      <c r="B112" s="120"/>
      <c r="C112" s="192">
        <v>11</v>
      </c>
      <c r="D112" s="192" t="s">
        <v>135</v>
      </c>
      <c r="E112" s="193"/>
      <c r="F112" s="349" t="s">
        <v>797</v>
      </c>
      <c r="G112" s="349"/>
      <c r="H112" s="349"/>
      <c r="I112" s="349"/>
      <c r="J112" s="108" t="s">
        <v>372</v>
      </c>
      <c r="K112" s="195">
        <v>1</v>
      </c>
      <c r="L112" s="298"/>
      <c r="M112" s="298"/>
      <c r="N112" s="299">
        <f>ROUND(L112*K112,2)</f>
        <v>0</v>
      </c>
      <c r="O112" s="299"/>
      <c r="P112" s="299"/>
      <c r="Q112" s="299"/>
      <c r="R112" s="123"/>
      <c r="T112" s="187"/>
      <c r="U112" s="188" t="s">
        <v>35</v>
      </c>
      <c r="V112" s="189">
        <v>0</v>
      </c>
      <c r="W112" s="189">
        <f>V112*K112</f>
        <v>0</v>
      </c>
      <c r="X112" s="189">
        <v>0</v>
      </c>
      <c r="Y112" s="189">
        <f>X112*K112</f>
        <v>0</v>
      </c>
      <c r="Z112" s="189">
        <v>0</v>
      </c>
      <c r="AA112" s="190">
        <f>Z112*K112</f>
        <v>0</v>
      </c>
      <c r="AR112" s="110" t="s">
        <v>139</v>
      </c>
      <c r="AT112" s="110" t="s">
        <v>135</v>
      </c>
      <c r="AU112" s="110" t="s">
        <v>76</v>
      </c>
      <c r="AY112" s="110" t="s">
        <v>134</v>
      </c>
      <c r="BE112" s="191">
        <f>IF(U112="základní",N112,0)</f>
        <v>0</v>
      </c>
      <c r="BF112" s="191">
        <f>IF(U112="snížená",N112,0)</f>
        <v>0</v>
      </c>
      <c r="BG112" s="191">
        <f>IF(U112="zákl. přenesená",N112,0)</f>
        <v>0</v>
      </c>
      <c r="BH112" s="191">
        <f>IF(U112="sníž. přenesená",N112,0)</f>
        <v>0</v>
      </c>
      <c r="BI112" s="191">
        <f>IF(U112="nulová",N112,0)</f>
        <v>0</v>
      </c>
      <c r="BJ112" s="110" t="s">
        <v>76</v>
      </c>
      <c r="BK112" s="191">
        <f>ROUND(L112*K112,2)</f>
        <v>0</v>
      </c>
      <c r="BL112" s="110" t="s">
        <v>139</v>
      </c>
      <c r="BM112" s="110" t="s">
        <v>769</v>
      </c>
    </row>
    <row r="113" spans="2:18" s="119" customFormat="1" ht="6.95" customHeight="1">
      <c r="B113" s="146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8"/>
    </row>
  </sheetData>
  <sheetProtection password="A911" sheet="1" objects="1" scenarios="1"/>
  <mergeCells count="86">
    <mergeCell ref="H1:K1"/>
    <mergeCell ref="C2:Q2"/>
    <mergeCell ref="S2:AC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66:Q66"/>
    <mergeCell ref="F68:P68"/>
    <mergeCell ref="F69:P69"/>
    <mergeCell ref="M71:P71"/>
    <mergeCell ref="M73:Q73"/>
    <mergeCell ref="M74:Q74"/>
    <mergeCell ref="C76:G76"/>
    <mergeCell ref="N76:Q76"/>
    <mergeCell ref="N78:Q78"/>
    <mergeCell ref="N79:Q79"/>
    <mergeCell ref="N81:Q81"/>
    <mergeCell ref="L83:Q83"/>
    <mergeCell ref="C89:Q89"/>
    <mergeCell ref="F91:P91"/>
    <mergeCell ref="F92:P92"/>
    <mergeCell ref="M94:P94"/>
    <mergeCell ref="M96:Q96"/>
    <mergeCell ref="M97:Q97"/>
    <mergeCell ref="F99:I99"/>
    <mergeCell ref="L99:M99"/>
    <mergeCell ref="N99:Q99"/>
    <mergeCell ref="F112:I112"/>
    <mergeCell ref="L112:M112"/>
    <mergeCell ref="N112:Q112"/>
    <mergeCell ref="N100:Q100"/>
    <mergeCell ref="N101:Q101"/>
    <mergeCell ref="F102:I102"/>
    <mergeCell ref="L102:M102"/>
    <mergeCell ref="N102:Q102"/>
    <mergeCell ref="F103:I103"/>
    <mergeCell ref="L103:M103"/>
    <mergeCell ref="N103:Q103"/>
    <mergeCell ref="F104:I104"/>
    <mergeCell ref="L104:M104"/>
    <mergeCell ref="N104:Q104"/>
    <mergeCell ref="F105:I105"/>
    <mergeCell ref="L105:M105"/>
    <mergeCell ref="N105:Q105"/>
    <mergeCell ref="L110:M110"/>
    <mergeCell ref="N110:Q110"/>
    <mergeCell ref="F106:I106"/>
    <mergeCell ref="L106:M106"/>
    <mergeCell ref="N106:Q106"/>
    <mergeCell ref="F108:I108"/>
    <mergeCell ref="L108:M108"/>
    <mergeCell ref="N108:Q108"/>
    <mergeCell ref="F107:I107"/>
    <mergeCell ref="L107:M107"/>
    <mergeCell ref="N107:Q107"/>
    <mergeCell ref="F111:I111"/>
    <mergeCell ref="L111:M111"/>
    <mergeCell ref="N111:Q111"/>
    <mergeCell ref="F109:I109"/>
    <mergeCell ref="L109:M109"/>
    <mergeCell ref="N109:Q109"/>
    <mergeCell ref="F110:I110"/>
  </mergeCells>
  <hyperlinks>
    <hyperlink ref="F1" location="C2" display="1) Krycí list rozpočtu"/>
    <hyperlink ref="H1" location="C86" display="2) Rekapitulace rozpočtu"/>
    <hyperlink ref="L1" location="C109" display="3) Rozpočet"/>
    <hyperlink ref="S1" location="'Rekapitulace stavby'!C2" display="Rekapitulace stavby"/>
  </hyperlinks>
  <printOptions/>
  <pageMargins left="0.5833333333333334" right="0.5833333333333334" top="0.5" bottom="0.4666666666666667" header="0.5118055555555555" footer="0"/>
  <pageSetup fitToHeight="100" fitToWidth="1" horizontalDpi="300" verticalDpi="300" orientation="portrait" paperSize="9" scale="93" r:id="rId2"/>
  <headerFooter alignWithMargins="0">
    <oddFooter>&amp;C&amp;"Trebuchet MS,obyčejné"&amp;8Strana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Havlas</dc:creator>
  <cp:keywords/>
  <dc:description/>
  <cp:lastModifiedBy>Miroslav Havlas</cp:lastModifiedBy>
  <cp:lastPrinted>2021-11-24T06:00:31Z</cp:lastPrinted>
  <dcterms:created xsi:type="dcterms:W3CDTF">2021-09-10T11:03:25Z</dcterms:created>
  <dcterms:modified xsi:type="dcterms:W3CDTF">2021-11-24T06:07:06Z</dcterms:modified>
  <cp:category/>
  <cp:version/>
  <cp:contentType/>
  <cp:contentStatus/>
</cp:coreProperties>
</file>